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768" windowWidth="14808" windowHeight="1116" tabRatio="852" firstSheet="10" activeTab="15"/>
  </bookViews>
  <sheets>
    <sheet name="прил. 1 (поступл.24-26)" sheetId="5" r:id="rId1"/>
    <sheet name="прил.2(пост.безв.24)" sheetId="2" r:id="rId2"/>
    <sheet name="прил.3 (пост.безв.25-26)" sheetId="16" r:id="rId3"/>
    <sheet name="прил.4 (безв.от пос.24) " sheetId="27" r:id="rId4"/>
    <sheet name="прил 5 (Рз,ПР 24-26)" sheetId="6" r:id="rId5"/>
    <sheet name="прил 6 (ЦС,ВР 24)" sheetId="7" r:id="rId6"/>
    <sheet name="прил 7 (ЦС,ВР 25-26)" sheetId="18" r:id="rId7"/>
    <sheet name="прил8 (ведом 24)" sheetId="3" r:id="rId8"/>
    <sheet name="прил9 (ведом 25-26)" sheetId="19" r:id="rId9"/>
    <sheet name="прил.10 (Источники 24-26)" sheetId="8" r:id="rId10"/>
    <sheet name="прил.11 (безв.всего 23-25)" sheetId="9" r:id="rId11"/>
    <sheet name="прил.12 (дотация 24-26)" sheetId="11" r:id="rId12"/>
    <sheet name="прил.13 мун.внутр.заим.24-26)" sheetId="12" r:id="rId13"/>
    <sheet name="прил.14(гар. 23-25)" sheetId="13" r:id="rId14"/>
    <sheet name="прил.15 мун.внеш.заим.23-25" sheetId="28" r:id="rId15"/>
    <sheet name="прил.16 (гар.в ин.в.23-25)" sheetId="29" r:id="rId16"/>
  </sheets>
  <definedNames>
    <definedName name="_xlnm._FilterDatabase" localSheetId="4" hidden="1">'прил 5 (Рз,ПР 24-26)'!$A$1:$A$62</definedName>
    <definedName name="_xlnm._FilterDatabase" localSheetId="5" hidden="1">'прил 6 (ЦС,ВР 24)'!$A$1:$H$515</definedName>
    <definedName name="_xlnm._FilterDatabase" localSheetId="6" hidden="1">'прил 7 (ЦС,ВР 25-26)'!$A$1:$I$429</definedName>
    <definedName name="_xlnm._FilterDatabase" localSheetId="1" hidden="1">'прил.2(пост.безв.24)'!$B$1:$D$402</definedName>
    <definedName name="_xlnm._FilterDatabase" localSheetId="2" hidden="1">'прил.3 (пост.безв.25-26)'!$A$10:$J$55</definedName>
    <definedName name="_xlnm._FilterDatabase" localSheetId="7" hidden="1">'прил8 (ведом 24)'!$A$1:$K$798</definedName>
    <definedName name="_xlnm._FilterDatabase" localSheetId="8" hidden="1">'прил9 (ведом 25-26)'!$A$1:$L$615</definedName>
    <definedName name="Z_168CADD9_CFDC_4445_BFE6_DAD4B9423C72_.wvu.FilterData" localSheetId="5" hidden="1">'прил 6 (ЦС,ВР 24)'!#REF!</definedName>
    <definedName name="Z_168CADD9_CFDC_4445_BFE6_DAD4B9423C72_.wvu.FilterData" localSheetId="6" hidden="1">'прил 7 (ЦС,ВР 25-26)'!#REF!</definedName>
    <definedName name="Z_1F25B6A1_C9F7_11D8_A2FD_006098EF8B30_.wvu.FilterData" localSheetId="5" hidden="1">'прил 6 (ЦС,ВР 24)'!#REF!</definedName>
    <definedName name="Z_1F25B6A1_C9F7_11D8_A2FD_006098EF8B30_.wvu.FilterData" localSheetId="6" hidden="1">'прил 7 (ЦС,ВР 25-26)'!#REF!</definedName>
    <definedName name="Z_29D950F2_21ED_48E6_BFC6_87DD89E0125A_.wvu.FilterData" localSheetId="5" hidden="1">'прил 6 (ЦС,ВР 24)'!#REF!</definedName>
    <definedName name="Z_29D950F2_21ED_48E6_BFC6_87DD89E0125A_.wvu.FilterData" localSheetId="6" hidden="1">'прил 7 (ЦС,ВР 25-26)'!#REF!</definedName>
    <definedName name="Z_2CA7FCD5_27A5_4474_9D49_7A7E23BD2FF9_.wvu.FilterData" localSheetId="5" hidden="1">'прил 6 (ЦС,ВР 24)'!#REF!</definedName>
    <definedName name="Z_2CA7FCD5_27A5_4474_9D49_7A7E23BD2FF9_.wvu.FilterData" localSheetId="6" hidden="1">'прил 7 (ЦС,ВР 25-26)'!#REF!</definedName>
    <definedName name="Z_48E28AC5_4E0A_4FBA_AE6D_340F9E8D4B3C_.wvu.FilterData" localSheetId="5" hidden="1">'прил 6 (ЦС,ВР 24)'!#REF!</definedName>
    <definedName name="Z_48E28AC5_4E0A_4FBA_AE6D_340F9E8D4B3C_.wvu.FilterData" localSheetId="6" hidden="1">'прил 7 (ЦС,ВР 25-26)'!#REF!</definedName>
    <definedName name="Z_6398E0F2_3205_40F4_BF0A_C9F4D0DA9A75_.wvu.FilterData" localSheetId="5" hidden="1">'прил 6 (ЦС,ВР 24)'!#REF!</definedName>
    <definedName name="Z_6398E0F2_3205_40F4_BF0A_C9F4D0DA9A75_.wvu.FilterData" localSheetId="6" hidden="1">'прил 7 (ЦС,ВР 25-26)'!#REF!</definedName>
    <definedName name="Z_64DF1B77_0EDD_4B56_A91C_5E003BE599EF_.wvu.FilterData" localSheetId="5" hidden="1">'прил 6 (ЦС,ВР 24)'!#REF!</definedName>
    <definedName name="Z_64DF1B77_0EDD_4B56_A91C_5E003BE599EF_.wvu.FilterData" localSheetId="6" hidden="1">'прил 7 (ЦС,ВР 25-26)'!#REF!</definedName>
    <definedName name="Z_6786C020_BCF1_463A_B3E9_7DE69D46EAB3_.wvu.FilterData" localSheetId="5" hidden="1">'прил 6 (ЦС,ВР 24)'!#REF!</definedName>
    <definedName name="Z_6786C020_BCF1_463A_B3E9_7DE69D46EAB3_.wvu.FilterData" localSheetId="6" hidden="1">'прил 7 (ЦС,ВР 25-26)'!#REF!</definedName>
    <definedName name="Z_8E2E7D81_C767_11D8_A2FD_006098EF8B30_.wvu.FilterData" localSheetId="5" hidden="1">'прил 6 (ЦС,ВР 24)'!#REF!</definedName>
    <definedName name="Z_8E2E7D81_C767_11D8_A2FD_006098EF8B30_.wvu.FilterData" localSheetId="6" hidden="1">'прил 7 (ЦС,ВР 25-26)'!#REF!</definedName>
    <definedName name="Z_97D0CDFA_8A34_4B3C_BA32_D4F0E3218B75_.wvu.FilterData" localSheetId="5" hidden="1">'прил 6 (ЦС,ВР 24)'!#REF!</definedName>
    <definedName name="Z_97D0CDFA_8A34_4B3C_BA32_D4F0E3218B75_.wvu.FilterData" localSheetId="6" hidden="1">'прил 7 (ЦС,ВР 25-26)'!#REF!</definedName>
    <definedName name="Z_B246FE0E_E986_4211_B02A_04E4565C0FED_.wvu.Cols" localSheetId="5" hidden="1">'прил 6 (ЦС,ВР 24)'!$A:$A,'прил 6 (ЦС,ВР 24)'!#REF!</definedName>
    <definedName name="Z_B246FE0E_E986_4211_B02A_04E4565C0FED_.wvu.Cols" localSheetId="6" hidden="1">'прил 7 (ЦС,ВР 25-26)'!$A:$A,'прил 7 (ЦС,ВР 25-26)'!#REF!</definedName>
    <definedName name="Z_B246FE0E_E986_4211_B02A_04E4565C0FED_.wvu.FilterData" localSheetId="5" hidden="1">'прил 6 (ЦС,ВР 24)'!#REF!</definedName>
    <definedName name="Z_B246FE0E_E986_4211_B02A_04E4565C0FED_.wvu.FilterData" localSheetId="6" hidden="1">'прил 7 (ЦС,ВР 25-26)'!#REF!</definedName>
    <definedName name="Z_B246FE0E_E986_4211_B02A_04E4565C0FED_.wvu.PrintArea" localSheetId="5" hidden="1">'прил 6 (ЦС,ВР 24)'!#REF!</definedName>
    <definedName name="Z_B246FE0E_E986_4211_B02A_04E4565C0FED_.wvu.PrintArea" localSheetId="6" hidden="1">'прил 7 (ЦС,ВР 25-26)'!#REF!</definedName>
    <definedName name="Z_B246FE0E_E986_4211_B02A_04E4565C0FED_.wvu.PrintTitles" localSheetId="5" hidden="1">'прил 6 (ЦС,ВР 24)'!#REF!</definedName>
    <definedName name="Z_B246FE0E_E986_4211_B02A_04E4565C0FED_.wvu.PrintTitles" localSheetId="6" hidden="1">'прил 7 (ЦС,ВР 25-26)'!#REF!</definedName>
    <definedName name="Z_C54CDF8B_FA5C_4A02_B343_3FEFD9721392_.wvu.FilterData" localSheetId="5" hidden="1">'прил 6 (ЦС,ВР 24)'!#REF!</definedName>
    <definedName name="Z_C54CDF8B_FA5C_4A02_B343_3FEFD9721392_.wvu.FilterData" localSheetId="6" hidden="1">'прил 7 (ЦС,ВР 25-26)'!#REF!</definedName>
    <definedName name="Z_D7174C22_B878_4584_A218_37ED88979064_.wvu.FilterData" localSheetId="5" hidden="1">'прил 6 (ЦС,ВР 24)'!#REF!</definedName>
    <definedName name="Z_D7174C22_B878_4584_A218_37ED88979064_.wvu.FilterData" localSheetId="6" hidden="1">'прил 7 (ЦС,ВР 25-26)'!#REF!</definedName>
    <definedName name="Z_DD7538FB_7299_4DEE_90D5_2739132A1616_.wvu.FilterData" localSheetId="5" hidden="1">'прил 6 (ЦС,ВР 24)'!#REF!</definedName>
    <definedName name="Z_DD7538FB_7299_4DEE_90D5_2739132A1616_.wvu.FilterData" localSheetId="6" hidden="1">'прил 7 (ЦС,ВР 25-26)'!#REF!</definedName>
    <definedName name="Z_E4B436A8_4A5B_422F_8C0E_9267F763D19D_.wvu.FilterData" localSheetId="5" hidden="1">'прил 6 (ЦС,ВР 24)'!#REF!</definedName>
    <definedName name="Z_E4B436A8_4A5B_422F_8C0E_9267F763D19D_.wvu.FilterData" localSheetId="6" hidden="1">'прил 7 (ЦС,ВР 25-26)'!#REF!</definedName>
    <definedName name="Z_E6BB4361_1D58_11D9_A2FD_006098EF8B30_.wvu.FilterData" localSheetId="5" hidden="1">'прил 6 (ЦС,ВР 24)'!#REF!</definedName>
    <definedName name="Z_E6BB4361_1D58_11D9_A2FD_006098EF8B30_.wvu.FilterData" localSheetId="6" hidden="1">'прил 7 (ЦС,ВР 25-26)'!#REF!</definedName>
    <definedName name="Z_EF486DA3_1DF3_11D9_A2FD_006098EF8B30_.wvu.FilterData" localSheetId="5" hidden="1">'прил 6 (ЦС,ВР 24)'!#REF!</definedName>
    <definedName name="Z_EF486DA3_1DF3_11D9_A2FD_006098EF8B30_.wvu.FilterData" localSheetId="6" hidden="1">'прил 7 (ЦС,ВР 25-26)'!#REF!</definedName>
    <definedName name="Z_EF486DA8_1DF3_11D9_A2FD_006098EF8B30_.wvu.FilterData" localSheetId="5" hidden="1">'прил 6 (ЦС,ВР 24)'!#REF!</definedName>
    <definedName name="Z_EF486DA8_1DF3_11D9_A2FD_006098EF8B30_.wvu.FilterData" localSheetId="6" hidden="1">'прил 7 (ЦС,ВР 25-26)'!#REF!</definedName>
    <definedName name="Z_EF486DAA_1DF3_11D9_A2FD_006098EF8B30_.wvu.FilterData" localSheetId="5" hidden="1">'прил 6 (ЦС,ВР 24)'!#REF!</definedName>
    <definedName name="Z_EF486DAA_1DF3_11D9_A2FD_006098EF8B30_.wvu.FilterData" localSheetId="6" hidden="1">'прил 7 (ЦС,ВР 25-26)'!#REF!</definedName>
    <definedName name="Z_EF486DAC_1DF3_11D9_A2FD_006098EF8B30_.wvu.FilterData" localSheetId="5" hidden="1">'прил 6 (ЦС,ВР 24)'!#REF!</definedName>
    <definedName name="Z_EF486DAC_1DF3_11D9_A2FD_006098EF8B30_.wvu.FilterData" localSheetId="6" hidden="1">'прил 7 (ЦС,ВР 25-26)'!#REF!</definedName>
    <definedName name="Z_EF5A4981_C8E4_11D8_A2FC_006098EF8BA8_.wvu.Cols" localSheetId="5" hidden="1">'прил 6 (ЦС,ВР 24)'!$A:$A,'прил 6 (ЦС,ВР 24)'!#REF!,'прил 6 (ЦС,ВР 24)'!#REF!</definedName>
    <definedName name="Z_EF5A4981_C8E4_11D8_A2FC_006098EF8BA8_.wvu.Cols" localSheetId="6" hidden="1">'прил 7 (ЦС,ВР 25-26)'!$A:$A,'прил 7 (ЦС,ВР 25-26)'!#REF!,'прил 7 (ЦС,ВР 25-26)'!#REF!</definedName>
    <definedName name="Z_EF5A4981_C8E4_11D8_A2FC_006098EF8BA8_.wvu.FilterData" localSheetId="5" hidden="1">'прил 6 (ЦС,ВР 24)'!#REF!</definedName>
    <definedName name="Z_EF5A4981_C8E4_11D8_A2FC_006098EF8BA8_.wvu.FilterData" localSheetId="6" hidden="1">'прил 7 (ЦС,ВР 25-26)'!#REF!</definedName>
    <definedName name="Z_EF5A4981_C8E4_11D8_A2FC_006098EF8BA8_.wvu.PrintArea" localSheetId="5" hidden="1">'прил 6 (ЦС,ВР 24)'!#REF!</definedName>
    <definedName name="Z_EF5A4981_C8E4_11D8_A2FC_006098EF8BA8_.wvu.PrintArea" localSheetId="6" hidden="1">'прил 7 (ЦС,ВР 25-26)'!#REF!</definedName>
    <definedName name="Z_EF5A4981_C8E4_11D8_A2FC_006098EF8BA8_.wvu.PrintTitles" localSheetId="5" hidden="1">'прил 6 (ЦС,ВР 24)'!#REF!</definedName>
    <definedName name="Z_EF5A4981_C8E4_11D8_A2FC_006098EF8BA8_.wvu.PrintTitles" localSheetId="6" hidden="1">'прил 7 (ЦС,ВР 25-26)'!#REF!</definedName>
    <definedName name="_xlnm.Print_Titles" localSheetId="4">'прил 5 (Рз,ПР 24-26)'!$11:$11</definedName>
    <definedName name="_xlnm.Print_Titles" localSheetId="5">'прил 6 (ЦС,ВР 24)'!$9:$9</definedName>
    <definedName name="_xlnm.Print_Titles" localSheetId="6">'прил 7 (ЦС,ВР 25-26)'!$10:$10</definedName>
    <definedName name="_xlnm.Print_Titles" localSheetId="0">'прил. 1 (поступл.24-26)'!$11:$11</definedName>
    <definedName name="_xlnm.Print_Titles" localSheetId="9">'прил.10 (Источники 24-26)'!$10:$10</definedName>
    <definedName name="_xlnm.Print_Titles" localSheetId="12">'прил.13 мун.внутр.заим.24-26)'!$31:$31</definedName>
    <definedName name="_xlnm.Print_Titles" localSheetId="1">'прил.2(пост.безв.24)'!$10:$10</definedName>
    <definedName name="_xlnm.Print_Titles" localSheetId="2">'прил.3 (пост.безв.25-26)'!$10:$10</definedName>
    <definedName name="_xlnm.Print_Titles" localSheetId="3">'прил.4 (безв.от пос.24) '!$9:$9</definedName>
    <definedName name="_xlnm.Print_Titles" localSheetId="7">'прил8 (ведом 24)'!$10:$10</definedName>
    <definedName name="_xlnm.Print_Titles" localSheetId="8">'прил9 (ведом 25-26)'!$12:$12</definedName>
    <definedName name="_xlnm.Print_Area" localSheetId="4">'прил 5 (Рз,ПР 24-26)'!$A$1:$F$63</definedName>
    <definedName name="_xlnm.Print_Area" localSheetId="5">'прил 6 (ЦС,ВР 24)'!$A$1:$H$505</definedName>
    <definedName name="_xlnm.Print_Area" localSheetId="6">'прил 7 (ЦС,ВР 25-26)'!$A$1:$I$416</definedName>
    <definedName name="_xlnm.Print_Area" localSheetId="0">'прил. 1 (поступл.24-26)'!$A$1:$E$44</definedName>
    <definedName name="_xlnm.Print_Area" localSheetId="9">'прил.10 (Источники 24-26)'!$A$1:$E$36</definedName>
    <definedName name="_xlnm.Print_Area" localSheetId="10">'прил.11 (безв.всего 23-25)'!$A$1:$D$18</definedName>
    <definedName name="_xlnm.Print_Area" localSheetId="11">'прил.12 (дотация 24-26)'!$A$1:$H$26</definedName>
    <definedName name="_xlnm.Print_Area" localSheetId="12">'прил.13 мун.внутр.заим.24-26)'!$A$1:$D$48</definedName>
    <definedName name="_xlnm.Print_Area" localSheetId="1">'прил.2(пост.безв.24)'!$A$1:$C$70</definedName>
    <definedName name="_xlnm.Print_Area" localSheetId="2">'прил.3 (пост.безв.25-26)'!$A$1:$D$61</definedName>
    <definedName name="_xlnm.Print_Area" localSheetId="3">'прил.4 (безв.от пос.24) '!$A$1:$C$48</definedName>
    <definedName name="_xlnm.Print_Area" localSheetId="7">'прил8 (ведом 24)'!$A$1:$K$688</definedName>
    <definedName name="_xlnm.Print_Area" localSheetId="8">'прил9 (ведом 25-26)'!$A$1:$L$552</definedName>
  </definedNames>
  <calcPr calcId="145621" iterate="1"/>
</workbook>
</file>

<file path=xl/calcChain.xml><?xml version="1.0" encoding="utf-8"?>
<calcChain xmlns="http://schemas.openxmlformats.org/spreadsheetml/2006/main">
  <c r="L259" i="19" l="1"/>
  <c r="K259" i="19"/>
  <c r="K416" i="3"/>
  <c r="L596" i="19" l="1"/>
  <c r="K596" i="19"/>
  <c r="L332" i="19"/>
  <c r="K332" i="19"/>
  <c r="K480" i="3"/>
  <c r="K481" i="3"/>
  <c r="H76" i="7" l="1"/>
  <c r="H74" i="7" s="1"/>
  <c r="I68" i="18"/>
  <c r="H68" i="18"/>
  <c r="I70" i="18" l="1"/>
  <c r="H70" i="18"/>
  <c r="F52" i="6" l="1"/>
  <c r="E52" i="6"/>
  <c r="H243" i="7" l="1"/>
  <c r="H242" i="7" s="1"/>
  <c r="H111" i="7" l="1"/>
  <c r="H110" i="7" s="1"/>
  <c r="K48" i="3" l="1"/>
  <c r="H467" i="7"/>
  <c r="H466" i="7" s="1"/>
  <c r="H465" i="7" s="1"/>
  <c r="K176" i="3" l="1"/>
  <c r="K175" i="3" s="1"/>
  <c r="K174" i="3" s="1"/>
  <c r="K173" i="3" s="1"/>
  <c r="K172" i="3" s="1"/>
  <c r="K171" i="3" s="1"/>
  <c r="K737" i="3" s="1"/>
  <c r="D53" i="6" s="1"/>
  <c r="D52" i="6" s="1"/>
  <c r="B13" i="9" l="1"/>
  <c r="E28" i="8" l="1"/>
  <c r="E27" i="8" s="1"/>
  <c r="E26" i="8" s="1"/>
  <c r="D28" i="8"/>
  <c r="C28" i="8"/>
  <c r="D27" i="8"/>
  <c r="C27" i="8"/>
  <c r="C26" i="8" s="1"/>
  <c r="D26" i="8"/>
  <c r="E14" i="8"/>
  <c r="E13" i="8" s="1"/>
  <c r="E12" i="8" s="1"/>
  <c r="D14" i="8"/>
  <c r="C14" i="8"/>
  <c r="D13" i="8"/>
  <c r="D12" i="8"/>
  <c r="C12" i="8"/>
  <c r="K143" i="3" l="1"/>
  <c r="L546" i="19" l="1"/>
  <c r="K546" i="19"/>
  <c r="L414" i="19" l="1"/>
  <c r="L416" i="19"/>
  <c r="K416" i="19"/>
  <c r="K414" i="19" l="1"/>
  <c r="I125" i="18" l="1"/>
  <c r="I123" i="18"/>
  <c r="I122" i="18" s="1"/>
  <c r="H123" i="18"/>
  <c r="H122" i="18" s="1"/>
  <c r="K407" i="19"/>
  <c r="H125" i="18" s="1"/>
  <c r="L406" i="19"/>
  <c r="L404" i="19"/>
  <c r="K404" i="19"/>
  <c r="K406" i="19" l="1"/>
  <c r="H181" i="7" l="1"/>
  <c r="H180" i="7" s="1"/>
  <c r="K489" i="3"/>
  <c r="K488" i="3" s="1"/>
  <c r="K540" i="3"/>
  <c r="K528" i="3"/>
  <c r="C28" i="27" l="1"/>
  <c r="E23" i="5"/>
  <c r="E22" i="5" s="1"/>
  <c r="E12" i="5" s="1"/>
  <c r="D23" i="5"/>
  <c r="D22" i="5" s="1"/>
  <c r="D12" i="5" s="1"/>
  <c r="C23" i="5"/>
  <c r="C22" i="5" s="1"/>
  <c r="C12" i="5" s="1"/>
  <c r="K620" i="3" l="1"/>
  <c r="K619" i="3" s="1"/>
  <c r="F31" i="6" l="1"/>
  <c r="D55" i="16"/>
  <c r="C55" i="16"/>
  <c r="C61" i="2"/>
  <c r="H362" i="7" l="1"/>
  <c r="K313" i="3"/>
  <c r="I75" i="18" l="1"/>
  <c r="I74" i="18" s="1"/>
  <c r="K341" i="19"/>
  <c r="H75" i="18" s="1"/>
  <c r="H74" i="18" s="1"/>
  <c r="L340" i="19"/>
  <c r="K315" i="19"/>
  <c r="H67" i="7"/>
  <c r="H66" i="7" s="1"/>
  <c r="H102" i="7"/>
  <c r="H109" i="7"/>
  <c r="H108" i="7" s="1"/>
  <c r="K340" i="19" l="1"/>
  <c r="K402" i="3"/>
  <c r="K397" i="3"/>
  <c r="K373" i="3"/>
  <c r="K331" i="3"/>
  <c r="K330" i="3" s="1"/>
  <c r="C42" i="2" l="1"/>
  <c r="I393" i="18" l="1"/>
  <c r="H393" i="18"/>
  <c r="H373" i="18" l="1"/>
  <c r="H372" i="18" s="1"/>
  <c r="K72" i="19"/>
  <c r="L72" i="19"/>
  <c r="L61" i="19"/>
  <c r="L60" i="19" s="1"/>
  <c r="L59" i="19" s="1"/>
  <c r="K60" i="19"/>
  <c r="K59" i="19" s="1"/>
  <c r="H437" i="7"/>
  <c r="H436" i="7" s="1"/>
  <c r="K58" i="3"/>
  <c r="K57" i="3" s="1"/>
  <c r="I373" i="18" l="1"/>
  <c r="I372" i="18" s="1"/>
  <c r="K24" i="3"/>
  <c r="C23" i="16" l="1"/>
  <c r="C56" i="2"/>
  <c r="C27" i="2"/>
  <c r="H364" i="7" l="1"/>
  <c r="H363" i="7" s="1"/>
  <c r="K268" i="3"/>
  <c r="K323" i="3"/>
  <c r="K315" i="3"/>
  <c r="K312" i="3" s="1"/>
  <c r="K301" i="3" l="1"/>
  <c r="K294" i="3"/>
  <c r="C20" i="2" l="1"/>
  <c r="K586" i="3" l="1"/>
  <c r="H190" i="7"/>
  <c r="H206" i="7"/>
  <c r="H204" i="7"/>
  <c r="H203" i="7"/>
  <c r="H202" i="7"/>
  <c r="H295" i="7" l="1"/>
  <c r="H294" i="7" s="1"/>
  <c r="C54" i="2" l="1"/>
  <c r="C46" i="2" l="1"/>
  <c r="C18" i="2"/>
  <c r="C39" i="27"/>
  <c r="K186" i="3" l="1"/>
  <c r="K187" i="3"/>
  <c r="K196" i="3" l="1"/>
  <c r="K195" i="3" s="1"/>
  <c r="K437" i="3" l="1"/>
  <c r="K436" i="3" s="1"/>
  <c r="K435" i="3" s="1"/>
  <c r="K434" i="3" l="1"/>
  <c r="K433" i="3" s="1"/>
  <c r="H89" i="7" l="1"/>
  <c r="K430" i="3"/>
  <c r="H210" i="7" l="1"/>
  <c r="H209" i="7" s="1"/>
  <c r="K585" i="3"/>
  <c r="K584" i="3" s="1"/>
  <c r="K583" i="3" s="1"/>
  <c r="K456" i="3" l="1"/>
  <c r="K185" i="3" l="1"/>
  <c r="K184" i="3" s="1"/>
  <c r="K410" i="3" l="1"/>
  <c r="D44" i="6" l="1"/>
  <c r="H470" i="7" l="1"/>
  <c r="H469" i="7" s="1"/>
  <c r="H468" i="7" s="1"/>
  <c r="K142" i="3"/>
  <c r="K141" i="3" s="1"/>
  <c r="K140" i="3" s="1"/>
  <c r="D23" i="16" l="1"/>
  <c r="I171" i="18" l="1"/>
  <c r="H171" i="18"/>
  <c r="I169" i="18"/>
  <c r="H169" i="18"/>
  <c r="I167" i="18"/>
  <c r="H167" i="18"/>
  <c r="I166" i="18"/>
  <c r="H166" i="18"/>
  <c r="I165" i="18"/>
  <c r="H165" i="18"/>
  <c r="I153" i="18"/>
  <c r="K459" i="19"/>
  <c r="K458" i="19" s="1"/>
  <c r="K457" i="19" s="1"/>
  <c r="L459" i="19"/>
  <c r="L458" i="19" s="1"/>
  <c r="L457" i="19" s="1"/>
  <c r="L471" i="19"/>
  <c r="H173" i="18"/>
  <c r="L469" i="19"/>
  <c r="K469" i="19"/>
  <c r="L467" i="19"/>
  <c r="K467" i="19"/>
  <c r="L463" i="19"/>
  <c r="K463" i="19"/>
  <c r="H212" i="7"/>
  <c r="H208" i="7"/>
  <c r="K601" i="3"/>
  <c r="K603" i="3"/>
  <c r="K599" i="3"/>
  <c r="K595" i="3"/>
  <c r="K591" i="3"/>
  <c r="K590" i="3" s="1"/>
  <c r="K589" i="3" s="1"/>
  <c r="K594" i="3" l="1"/>
  <c r="L462" i="19"/>
  <c r="L461" i="19" s="1"/>
  <c r="L456" i="19" s="1"/>
  <c r="L455" i="19" s="1"/>
  <c r="K471" i="19"/>
  <c r="K462" i="19" s="1"/>
  <c r="H153" i="18"/>
  <c r="I173" i="18"/>
  <c r="F50" i="6" l="1"/>
  <c r="K461" i="19"/>
  <c r="K456" i="19" s="1"/>
  <c r="K455" i="19" s="1"/>
  <c r="K593" i="3"/>
  <c r="K588" i="3" s="1"/>
  <c r="K587" i="3" s="1"/>
  <c r="E50" i="6" l="1"/>
  <c r="H490" i="7"/>
  <c r="H489" i="7" s="1"/>
  <c r="H80" i="7" l="1"/>
  <c r="H79" i="7" s="1"/>
  <c r="K421" i="3"/>
  <c r="H107" i="7" l="1"/>
  <c r="I93" i="18" l="1"/>
  <c r="H93" i="18"/>
  <c r="K359" i="19"/>
  <c r="L359" i="19"/>
  <c r="H226" i="7" l="1"/>
  <c r="H225" i="7" s="1"/>
  <c r="H224" i="7" s="1"/>
  <c r="K322" i="3"/>
  <c r="K321" i="3" s="1"/>
  <c r="K463" i="3" l="1"/>
  <c r="H114" i="7" l="1"/>
  <c r="K459" i="3" l="1"/>
  <c r="H304" i="7" l="1"/>
  <c r="H303" i="7" s="1"/>
  <c r="H302" i="7" s="1"/>
  <c r="K190" i="3" l="1"/>
  <c r="K189" i="3" s="1"/>
  <c r="H193" i="7" l="1"/>
  <c r="E25" i="8" l="1"/>
  <c r="D25" i="8"/>
  <c r="C25" i="8"/>
  <c r="H65" i="7" l="1"/>
  <c r="H64" i="7" s="1"/>
  <c r="K300" i="3"/>
  <c r="K299" i="3" s="1"/>
  <c r="E31" i="6" l="1"/>
  <c r="H387" i="7"/>
  <c r="H386" i="7" s="1"/>
  <c r="H385" i="7" s="1"/>
  <c r="H384" i="7" s="1"/>
  <c r="K149" i="3"/>
  <c r="K148" i="3" s="1"/>
  <c r="K147" i="3" s="1"/>
  <c r="K146" i="3" s="1"/>
  <c r="K145" i="3" s="1"/>
  <c r="K710" i="3" l="1"/>
  <c r="D31" i="6" s="1"/>
  <c r="K144" i="3"/>
  <c r="K530" i="3" l="1"/>
  <c r="K529" i="3" s="1"/>
  <c r="L409" i="19" l="1"/>
  <c r="K409" i="19"/>
  <c r="H119" i="7" l="1"/>
  <c r="H121" i="7"/>
  <c r="K354" i="19"/>
  <c r="I98" i="18"/>
  <c r="H98" i="18"/>
  <c r="L363" i="19"/>
  <c r="L362" i="19" s="1"/>
  <c r="K363" i="19"/>
  <c r="K362" i="19" s="1"/>
  <c r="L326" i="19"/>
  <c r="K326" i="19"/>
  <c r="L315" i="19"/>
  <c r="L298" i="19"/>
  <c r="K298" i="19"/>
  <c r="K465" i="3" l="1"/>
  <c r="K462" i="3" s="1"/>
  <c r="H42" i="7"/>
  <c r="H41" i="7"/>
  <c r="K378" i="3"/>
  <c r="D36" i="16"/>
  <c r="H40" i="7" l="1"/>
  <c r="K234" i="3"/>
  <c r="K233" i="3" s="1"/>
  <c r="K232" i="3" s="1"/>
  <c r="K231" i="3" s="1"/>
  <c r="K230" i="3" s="1"/>
  <c r="I376" i="18" l="1"/>
  <c r="I375" i="18" s="1"/>
  <c r="H376" i="18"/>
  <c r="H375" i="18" s="1"/>
  <c r="L140" i="19"/>
  <c r="L139" i="19" s="1"/>
  <c r="L138" i="19" s="1"/>
  <c r="L137" i="19" s="1"/>
  <c r="L136" i="19" s="1"/>
  <c r="L135" i="19" s="1"/>
  <c r="K140" i="19"/>
  <c r="K139" i="19" s="1"/>
  <c r="K138" i="19" s="1"/>
  <c r="K137" i="19" s="1"/>
  <c r="K136" i="19" s="1"/>
  <c r="I392" i="18"/>
  <c r="H392" i="18"/>
  <c r="I391" i="18"/>
  <c r="H391" i="18"/>
  <c r="L71" i="19"/>
  <c r="K71" i="19"/>
  <c r="I390" i="18" l="1"/>
  <c r="I389" i="18" s="1"/>
  <c r="H390" i="18"/>
  <c r="H389" i="18" s="1"/>
  <c r="K135" i="19"/>
  <c r="H283" i="7" l="1"/>
  <c r="H282" i="7" s="1"/>
  <c r="H281" i="7" s="1"/>
  <c r="H280" i="7" s="1"/>
  <c r="H475" i="7" l="1"/>
  <c r="H474" i="7"/>
  <c r="H473" i="7"/>
  <c r="H472" i="7" l="1"/>
  <c r="H471" i="7" s="1"/>
  <c r="K70" i="3"/>
  <c r="K69" i="3" s="1"/>
  <c r="C36" i="16" l="1"/>
  <c r="H162" i="7" l="1"/>
  <c r="K512" i="3"/>
  <c r="K511" i="3" s="1"/>
  <c r="I168" i="18" l="1"/>
  <c r="H168" i="18"/>
  <c r="K581" i="3" l="1"/>
  <c r="L453" i="19"/>
  <c r="K453" i="19"/>
  <c r="I181" i="18"/>
  <c r="H181" i="18"/>
  <c r="I180" i="18"/>
  <c r="H180" i="18"/>
  <c r="I179" i="18"/>
  <c r="H179" i="18"/>
  <c r="H183" i="18"/>
  <c r="H182" i="18" s="1"/>
  <c r="I183" i="18"/>
  <c r="I182" i="18" s="1"/>
  <c r="L447" i="19"/>
  <c r="K447" i="19"/>
  <c r="K443" i="19"/>
  <c r="L443" i="19"/>
  <c r="L442" i="19" l="1"/>
  <c r="L441" i="19" s="1"/>
  <c r="L440" i="19" s="1"/>
  <c r="K442" i="19"/>
  <c r="K441" i="19" s="1"/>
  <c r="K440" i="19" s="1"/>
  <c r="H178" i="18"/>
  <c r="H177" i="18" s="1"/>
  <c r="I178" i="18"/>
  <c r="I177" i="18" s="1"/>
  <c r="L413" i="19" l="1"/>
  <c r="K413" i="19"/>
  <c r="I124" i="18"/>
  <c r="H148" i="7"/>
  <c r="H147" i="7" s="1"/>
  <c r="K521" i="3"/>
  <c r="D20" i="16"/>
  <c r="D19" i="16" s="1"/>
  <c r="C20" i="16"/>
  <c r="C19" i="16" s="1"/>
  <c r="H124" i="18" l="1"/>
  <c r="L247" i="19"/>
  <c r="L246" i="19" s="1"/>
  <c r="I294" i="18"/>
  <c r="H294" i="18"/>
  <c r="L228" i="19"/>
  <c r="L227" i="19" s="1"/>
  <c r="L226" i="19" s="1"/>
  <c r="K228" i="19"/>
  <c r="K227" i="19" s="1"/>
  <c r="K226" i="19" s="1"/>
  <c r="L245" i="19" l="1"/>
  <c r="L244" i="19" s="1"/>
  <c r="L243" i="19" s="1"/>
  <c r="I242" i="18" l="1"/>
  <c r="I241" i="18" s="1"/>
  <c r="H242" i="18"/>
  <c r="H241" i="18" s="1"/>
  <c r="L180" i="19"/>
  <c r="L179" i="19" s="1"/>
  <c r="L178" i="19" s="1"/>
  <c r="L177" i="19" s="1"/>
  <c r="L176" i="19" s="1"/>
  <c r="L580" i="19" s="1"/>
  <c r="K180" i="19"/>
  <c r="K179" i="19" s="1"/>
  <c r="K178" i="19" s="1"/>
  <c r="K177" i="19" s="1"/>
  <c r="K176" i="19" s="1"/>
  <c r="K580" i="19" s="1"/>
  <c r="L175" i="19" l="1"/>
  <c r="K175" i="19"/>
  <c r="C15" i="27" l="1"/>
  <c r="C14" i="27" s="1"/>
  <c r="C64" i="2" s="1"/>
  <c r="H16" i="18"/>
  <c r="I16" i="18"/>
  <c r="I20" i="18"/>
  <c r="H22" i="18"/>
  <c r="I22" i="18"/>
  <c r="H23" i="18"/>
  <c r="I23" i="18"/>
  <c r="H25" i="18"/>
  <c r="I25" i="18"/>
  <c r="H27" i="18"/>
  <c r="I27" i="18"/>
  <c r="H30" i="18"/>
  <c r="I30" i="18"/>
  <c r="H31" i="18"/>
  <c r="I31" i="18"/>
  <c r="H32" i="18"/>
  <c r="I32" i="18"/>
  <c r="H33" i="18"/>
  <c r="I33" i="18"/>
  <c r="H38" i="18"/>
  <c r="I38" i="18"/>
  <c r="I39" i="18"/>
  <c r="H40" i="18"/>
  <c r="I40" i="18"/>
  <c r="H42" i="18"/>
  <c r="I42" i="18"/>
  <c r="H43" i="18"/>
  <c r="I43" i="18"/>
  <c r="H45" i="18"/>
  <c r="I45" i="18"/>
  <c r="H46" i="18"/>
  <c r="I46" i="18"/>
  <c r="H47" i="18"/>
  <c r="I47" i="18"/>
  <c r="H49" i="18"/>
  <c r="I49" i="18"/>
  <c r="H50" i="18"/>
  <c r="I50" i="18"/>
  <c r="H51" i="18"/>
  <c r="I51" i="18"/>
  <c r="H53" i="18"/>
  <c r="I53" i="18"/>
  <c r="H54" i="18"/>
  <c r="I54" i="18"/>
  <c r="H56" i="18"/>
  <c r="H55" i="18" s="1"/>
  <c r="I56" i="18"/>
  <c r="I55" i="18" s="1"/>
  <c r="H58" i="18"/>
  <c r="I58" i="18"/>
  <c r="H59" i="18"/>
  <c r="I59" i="18"/>
  <c r="H61" i="18"/>
  <c r="I61" i="18"/>
  <c r="H62" i="18"/>
  <c r="I62" i="18"/>
  <c r="H63" i="18"/>
  <c r="I63" i="18"/>
  <c r="H67" i="18"/>
  <c r="H66" i="18" s="1"/>
  <c r="I67" i="18"/>
  <c r="H69" i="18"/>
  <c r="I69" i="18"/>
  <c r="H77" i="18"/>
  <c r="I77" i="18"/>
  <c r="H79" i="18"/>
  <c r="I79" i="18"/>
  <c r="I83" i="18"/>
  <c r="H84" i="18"/>
  <c r="I84" i="18"/>
  <c r="H85" i="18"/>
  <c r="I85" i="18"/>
  <c r="I87" i="18"/>
  <c r="H88" i="18"/>
  <c r="I88" i="18"/>
  <c r="I89" i="18"/>
  <c r="H90" i="18"/>
  <c r="I90" i="18"/>
  <c r="H92" i="18"/>
  <c r="H91" i="18" s="1"/>
  <c r="I92" i="18"/>
  <c r="I91" i="18" s="1"/>
  <c r="H95" i="18"/>
  <c r="H94" i="18" s="1"/>
  <c r="I95" i="18"/>
  <c r="I94" i="18" s="1"/>
  <c r="H101" i="18"/>
  <c r="I101" i="18"/>
  <c r="H104" i="18"/>
  <c r="I104" i="18"/>
  <c r="H107" i="18"/>
  <c r="I107" i="18"/>
  <c r="H113" i="18"/>
  <c r="I113" i="18"/>
  <c r="H115" i="18"/>
  <c r="I115" i="18"/>
  <c r="H118" i="18"/>
  <c r="I118" i="18"/>
  <c r="H121" i="18"/>
  <c r="I121" i="18"/>
  <c r="I128" i="18"/>
  <c r="H132" i="18"/>
  <c r="H131" i="18" s="1"/>
  <c r="I132" i="18"/>
  <c r="I131" i="18" s="1"/>
  <c r="H134" i="18"/>
  <c r="H138" i="18"/>
  <c r="I138" i="18"/>
  <c r="H139" i="18"/>
  <c r="I139" i="18"/>
  <c r="H140" i="18"/>
  <c r="I140" i="18"/>
  <c r="H142" i="18"/>
  <c r="I142" i="18"/>
  <c r="H143" i="18"/>
  <c r="I143" i="18"/>
  <c r="H144" i="18"/>
  <c r="I144" i="18"/>
  <c r="H147" i="18"/>
  <c r="I147" i="18"/>
  <c r="H152" i="18"/>
  <c r="H151" i="18" s="1"/>
  <c r="I156" i="18"/>
  <c r="I155" i="18" s="1"/>
  <c r="H160" i="18"/>
  <c r="I160" i="18"/>
  <c r="H162" i="18"/>
  <c r="I162" i="18"/>
  <c r="H176" i="18"/>
  <c r="I176" i="18"/>
  <c r="H190" i="18"/>
  <c r="I190" i="18"/>
  <c r="H191" i="18"/>
  <c r="I191" i="18"/>
  <c r="H192" i="18"/>
  <c r="I192" i="18"/>
  <c r="H196" i="18"/>
  <c r="I196" i="18"/>
  <c r="H197" i="18"/>
  <c r="I197" i="18"/>
  <c r="H198" i="18"/>
  <c r="I198" i="18"/>
  <c r="H201" i="18"/>
  <c r="I201" i="18"/>
  <c r="H204" i="18"/>
  <c r="I204" i="18"/>
  <c r="H207" i="18"/>
  <c r="I207" i="18"/>
  <c r="H213" i="18"/>
  <c r="I213" i="18"/>
  <c r="H215" i="18"/>
  <c r="I215" i="18"/>
  <c r="H219" i="18"/>
  <c r="I219" i="18"/>
  <c r="H222" i="18"/>
  <c r="I222" i="18"/>
  <c r="H227" i="18"/>
  <c r="I227" i="18"/>
  <c r="H228" i="18"/>
  <c r="I228" i="18"/>
  <c r="H232" i="18"/>
  <c r="I232" i="18"/>
  <c r="H238" i="18"/>
  <c r="I238" i="18"/>
  <c r="H239" i="18"/>
  <c r="I239" i="18"/>
  <c r="H240" i="18"/>
  <c r="I240" i="18"/>
  <c r="H245" i="18"/>
  <c r="I245" i="18"/>
  <c r="H248" i="18"/>
  <c r="I248" i="18"/>
  <c r="H251" i="18"/>
  <c r="I251" i="18"/>
  <c r="H257" i="18"/>
  <c r="I257" i="18"/>
  <c r="I261" i="18"/>
  <c r="H262" i="18"/>
  <c r="I262" i="18"/>
  <c r="H263" i="18"/>
  <c r="I263" i="18"/>
  <c r="H267" i="18"/>
  <c r="I267" i="18"/>
  <c r="H269" i="18"/>
  <c r="I269" i="18"/>
  <c r="H272" i="18"/>
  <c r="I272" i="18"/>
  <c r="H275" i="18"/>
  <c r="I275" i="18"/>
  <c r="H281" i="18"/>
  <c r="I281" i="18"/>
  <c r="H282" i="18"/>
  <c r="I282" i="18"/>
  <c r="H284" i="18"/>
  <c r="I284" i="18"/>
  <c r="H285" i="18"/>
  <c r="I285" i="18"/>
  <c r="H287" i="18"/>
  <c r="I287" i="18"/>
  <c r="H288" i="18"/>
  <c r="I288" i="18"/>
  <c r="H290" i="18"/>
  <c r="I290" i="18"/>
  <c r="H291" i="18"/>
  <c r="I291" i="18"/>
  <c r="H297" i="18"/>
  <c r="I297" i="18"/>
  <c r="H301" i="18"/>
  <c r="I301" i="18"/>
  <c r="H304" i="18"/>
  <c r="I304" i="18"/>
  <c r="H307" i="18"/>
  <c r="I307" i="18"/>
  <c r="H310" i="18"/>
  <c r="I310" i="18"/>
  <c r="H317" i="18"/>
  <c r="I317" i="18"/>
  <c r="H320" i="18"/>
  <c r="I320" i="18"/>
  <c r="H326" i="18"/>
  <c r="I326" i="18"/>
  <c r="H332" i="18"/>
  <c r="I332" i="18"/>
  <c r="H336" i="18"/>
  <c r="I336" i="18"/>
  <c r="H348" i="18"/>
  <c r="I348" i="18"/>
  <c r="H354" i="18"/>
  <c r="I354" i="18"/>
  <c r="H359" i="18"/>
  <c r="I359" i="18"/>
  <c r="H363" i="18"/>
  <c r="I363" i="18"/>
  <c r="H368" i="18"/>
  <c r="I368" i="18"/>
  <c r="H378" i="18"/>
  <c r="I378" i="18"/>
  <c r="H379" i="18"/>
  <c r="I379" i="18"/>
  <c r="H382" i="18"/>
  <c r="I382" i="18"/>
  <c r="H384" i="18"/>
  <c r="I384" i="18"/>
  <c r="H387" i="18"/>
  <c r="I387" i="18"/>
  <c r="H388" i="18"/>
  <c r="I388" i="18"/>
  <c r="H399" i="18"/>
  <c r="I399" i="18"/>
  <c r="H400" i="18"/>
  <c r="I400" i="18"/>
  <c r="H401" i="18"/>
  <c r="I401" i="18"/>
  <c r="H406" i="18"/>
  <c r="I406" i="18"/>
  <c r="H60" i="18" l="1"/>
  <c r="I37" i="18"/>
  <c r="H261" i="18"/>
  <c r="H39" i="18"/>
  <c r="H37" i="18" s="1"/>
  <c r="H357" i="18" l="1"/>
  <c r="H342" i="18"/>
  <c r="H156" i="18" l="1"/>
  <c r="H155" i="18" s="1"/>
  <c r="H20" i="18" l="1"/>
  <c r="H342" i="7" l="1"/>
  <c r="H341" i="7" s="1"/>
  <c r="K254" i="3"/>
  <c r="H361" i="7" l="1"/>
  <c r="H360" i="7" s="1"/>
  <c r="H359" i="7" s="1"/>
  <c r="K273" i="3"/>
  <c r="K272" i="3" s="1"/>
  <c r="K271" i="3" s="1"/>
  <c r="K270" i="3" s="1"/>
  <c r="K390" i="3" l="1"/>
  <c r="H87" i="18" l="1"/>
  <c r="K320" i="3" l="1"/>
  <c r="K319" i="3" s="1"/>
  <c r="K318" i="3" s="1"/>
  <c r="K317" i="3" s="1"/>
  <c r="H268" i="7"/>
  <c r="H267" i="7" s="1"/>
  <c r="I367" i="18" l="1"/>
  <c r="H367" i="18"/>
  <c r="I365" i="18"/>
  <c r="H365" i="18"/>
  <c r="I370" i="18"/>
  <c r="H370" i="18"/>
  <c r="I371" i="18"/>
  <c r="H371" i="18"/>
  <c r="I306" i="18" l="1"/>
  <c r="H306" i="18"/>
  <c r="I303" i="18"/>
  <c r="H303" i="18"/>
  <c r="I300" i="18"/>
  <c r="H300" i="18"/>
  <c r="C60" i="2" l="1"/>
  <c r="I342" i="18" l="1"/>
  <c r="H128" i="18" l="1"/>
  <c r="H127" i="18" s="1"/>
  <c r="C24" i="2"/>
  <c r="C23" i="2" s="1"/>
  <c r="H154" i="7" l="1"/>
  <c r="H153" i="7" s="1"/>
  <c r="K527" i="3" l="1"/>
  <c r="H266" i="18" l="1"/>
  <c r="H35" i="18" l="1"/>
  <c r="H89" i="18"/>
  <c r="H83" i="18"/>
  <c r="K575" i="3" l="1"/>
  <c r="K571" i="3" l="1"/>
  <c r="K570" i="3" s="1"/>
  <c r="K569" i="3" s="1"/>
  <c r="K568" i="3" s="1"/>
  <c r="H222" i="7" l="1"/>
  <c r="H221" i="7" s="1"/>
  <c r="H220" i="7"/>
  <c r="H219" i="7"/>
  <c r="H218" i="7"/>
  <c r="H217" i="7" l="1"/>
  <c r="H216" i="7" s="1"/>
  <c r="K267" i="3" l="1"/>
  <c r="K266" i="3" s="1"/>
  <c r="H340" i="7" l="1"/>
  <c r="H339" i="7" s="1"/>
  <c r="K553" i="3"/>
  <c r="I296" i="18" l="1"/>
  <c r="H296" i="18"/>
  <c r="I295" i="18"/>
  <c r="I293" i="18" s="1"/>
  <c r="H295" i="18"/>
  <c r="H293" i="18" s="1"/>
  <c r="L256" i="19"/>
  <c r="K256" i="19"/>
  <c r="H292" i="18" l="1"/>
  <c r="I292" i="18"/>
  <c r="D48" i="16"/>
  <c r="C48" i="16"/>
  <c r="D22" i="16" l="1"/>
  <c r="L415" i="19" l="1"/>
  <c r="I134" i="18"/>
  <c r="L37" i="19"/>
  <c r="K37" i="19"/>
  <c r="H449" i="7"/>
  <c r="H448" i="7"/>
  <c r="K35" i="3"/>
  <c r="H60" i="7"/>
  <c r="H59" i="7" s="1"/>
  <c r="H71" i="7"/>
  <c r="H70" i="7"/>
  <c r="H69" i="7"/>
  <c r="H369" i="18" l="1"/>
  <c r="I369" i="18"/>
  <c r="H447" i="7"/>
  <c r="I60" i="18"/>
  <c r="H68" i="7"/>
  <c r="H36" i="18"/>
  <c r="I36" i="18"/>
  <c r="L320" i="19"/>
  <c r="K320" i="19"/>
  <c r="K404" i="3"/>
  <c r="K399" i="3" l="1"/>
  <c r="L536" i="19"/>
  <c r="K536" i="19"/>
  <c r="L542" i="19"/>
  <c r="K542" i="19"/>
  <c r="L523" i="19"/>
  <c r="K523" i="19"/>
  <c r="L526" i="19"/>
  <c r="K526" i="19"/>
  <c r="H373" i="7"/>
  <c r="H374" i="7"/>
  <c r="K673" i="3"/>
  <c r="K679" i="3"/>
  <c r="K660" i="3"/>
  <c r="K663" i="3"/>
  <c r="D54" i="16"/>
  <c r="C54" i="16"/>
  <c r="H372" i="7" l="1"/>
  <c r="H330" i="7"/>
  <c r="H329" i="7" s="1"/>
  <c r="H293" i="7"/>
  <c r="H292" i="7" s="1"/>
  <c r="H452" i="7"/>
  <c r="H451" i="7" s="1"/>
  <c r="F36" i="6" l="1"/>
  <c r="E36" i="6"/>
  <c r="K306" i="3"/>
  <c r="K305" i="3" s="1"/>
  <c r="K304" i="3" s="1"/>
  <c r="K303" i="3" s="1"/>
  <c r="K302" i="3" s="1"/>
  <c r="K209" i="3"/>
  <c r="K208" i="3" s="1"/>
  <c r="K207" i="3" s="1"/>
  <c r="K206" i="3" s="1"/>
  <c r="K205" i="3" s="1"/>
  <c r="K204" i="3" s="1"/>
  <c r="K156" i="3"/>
  <c r="K155" i="3" s="1"/>
  <c r="K154" i="3" s="1"/>
  <c r="K153" i="3" s="1"/>
  <c r="K152" i="3" s="1"/>
  <c r="K716" i="3" l="1"/>
  <c r="D36" i="6" s="1"/>
  <c r="K151" i="3"/>
  <c r="I361" i="18"/>
  <c r="H361" i="18"/>
  <c r="I357" i="18" l="1"/>
  <c r="I19" i="18" l="1"/>
  <c r="L233" i="19"/>
  <c r="K233" i="19"/>
  <c r="H19" i="18"/>
  <c r="K246" i="3"/>
  <c r="K278" i="3"/>
  <c r="K676" i="3" l="1"/>
  <c r="K672" i="3" s="1"/>
  <c r="D40" i="12" l="1"/>
  <c r="C40" i="12"/>
  <c r="D36" i="12"/>
  <c r="C36" i="12"/>
  <c r="D32" i="12"/>
  <c r="C32" i="12"/>
  <c r="D21" i="12"/>
  <c r="D17" i="12"/>
  <c r="D13" i="12"/>
  <c r="G21" i="11" l="1"/>
  <c r="H21" i="11"/>
  <c r="F21" i="11"/>
  <c r="H44" i="7" l="1"/>
  <c r="L241" i="19" l="1"/>
  <c r="L240" i="19" s="1"/>
  <c r="K241" i="19"/>
  <c r="K240" i="19" s="1"/>
  <c r="D52" i="16" l="1"/>
  <c r="C52" i="16"/>
  <c r="C58" i="2"/>
  <c r="K426" i="3"/>
  <c r="I73" i="18" l="1"/>
  <c r="H73" i="18"/>
  <c r="I72" i="18"/>
  <c r="H72" i="18"/>
  <c r="I35" i="18"/>
  <c r="H18" i="18"/>
  <c r="H43" i="7"/>
  <c r="K381" i="3"/>
  <c r="L280" i="19" l="1"/>
  <c r="I18" i="18"/>
  <c r="I17" i="18" s="1"/>
  <c r="K280" i="19"/>
  <c r="K337" i="19"/>
  <c r="I34" i="18"/>
  <c r="H17" i="18"/>
  <c r="I154" i="18"/>
  <c r="H154" i="18"/>
  <c r="H150" i="18" s="1"/>
  <c r="I71" i="18"/>
  <c r="H34" i="18"/>
  <c r="L295" i="19"/>
  <c r="L337" i="19"/>
  <c r="K295" i="19"/>
  <c r="H71" i="18" l="1"/>
  <c r="K353" i="3"/>
  <c r="L452" i="19" l="1"/>
  <c r="L451" i="19" s="1"/>
  <c r="L450" i="19" s="1"/>
  <c r="K452" i="19"/>
  <c r="K451" i="19" s="1"/>
  <c r="K450" i="19" s="1"/>
  <c r="I161" i="18"/>
  <c r="H161" i="18"/>
  <c r="H159" i="18" s="1"/>
  <c r="F29" i="6" l="1"/>
  <c r="E29" i="6"/>
  <c r="I231" i="18" l="1"/>
  <c r="I230" i="18" s="1"/>
  <c r="I229" i="18" s="1"/>
  <c r="H231" i="18"/>
  <c r="H230" i="18" s="1"/>
  <c r="H229" i="18" s="1"/>
  <c r="H424" i="7" l="1"/>
  <c r="L102" i="19"/>
  <c r="L101" i="19" s="1"/>
  <c r="L100" i="19" s="1"/>
  <c r="K102" i="19"/>
  <c r="K101" i="19" s="1"/>
  <c r="K100" i="19" s="1"/>
  <c r="I226" i="18"/>
  <c r="H226" i="18"/>
  <c r="I358" i="18" l="1"/>
  <c r="H358" i="18"/>
  <c r="H318" i="7" l="1"/>
  <c r="D29" i="6" l="1"/>
  <c r="I266" i="18"/>
  <c r="I265" i="18"/>
  <c r="H265" i="18"/>
  <c r="I117" i="18" l="1"/>
  <c r="I116" i="18" s="1"/>
  <c r="H117" i="18"/>
  <c r="H116" i="18" s="1"/>
  <c r="L412" i="19"/>
  <c r="L411" i="19" s="1"/>
  <c r="L395" i="19"/>
  <c r="L394" i="19" s="1"/>
  <c r="K395" i="19"/>
  <c r="K394" i="19" s="1"/>
  <c r="L393" i="19" l="1"/>
  <c r="L392" i="19" s="1"/>
  <c r="L391" i="19" s="1"/>
  <c r="K393" i="19"/>
  <c r="K392" i="19" s="1"/>
  <c r="K391" i="19" s="1"/>
  <c r="D12" i="9"/>
  <c r="C12" i="9"/>
  <c r="C11" i="9" l="1"/>
  <c r="D11" i="9" l="1"/>
  <c r="C36" i="2" l="1"/>
  <c r="C35" i="2" l="1"/>
  <c r="D56" i="6"/>
  <c r="K536" i="3" l="1"/>
  <c r="K575" i="19" l="1"/>
  <c r="H166" i="7" l="1"/>
  <c r="H21" i="7" l="1"/>
  <c r="H20" i="7" s="1"/>
  <c r="K247" i="19"/>
  <c r="K246" i="19" s="1"/>
  <c r="K245" i="19" l="1"/>
  <c r="K244" i="19" s="1"/>
  <c r="K243" i="19" s="1"/>
  <c r="L239" i="19" l="1"/>
  <c r="L238" i="19" s="1"/>
  <c r="L237" i="19" s="1"/>
  <c r="L236" i="19" s="1"/>
  <c r="K239" i="19"/>
  <c r="K238" i="19" s="1"/>
  <c r="K237" i="19" s="1"/>
  <c r="K236" i="19" s="1"/>
  <c r="K657" i="3" l="1"/>
  <c r="L342" i="19" l="1"/>
  <c r="K342" i="19"/>
  <c r="K428" i="3" l="1"/>
  <c r="K340" i="3" l="1"/>
  <c r="K250" i="3"/>
  <c r="K224" i="3"/>
  <c r="K61" i="3"/>
  <c r="K42" i="3"/>
  <c r="K18" i="3"/>
  <c r="K17" i="3" s="1"/>
  <c r="K47" i="3" l="1"/>
  <c r="K46" i="3" s="1"/>
  <c r="K53" i="3" l="1"/>
  <c r="K100" i="3" l="1"/>
  <c r="I76" i="18" l="1"/>
  <c r="H76" i="18"/>
  <c r="H87" i="7" l="1"/>
  <c r="H86" i="7" s="1"/>
  <c r="H118" i="7"/>
  <c r="K106" i="3" l="1"/>
  <c r="K105" i="3" s="1"/>
  <c r="K104" i="3" s="1"/>
  <c r="K334" i="3" l="1"/>
  <c r="H46" i="7" l="1"/>
  <c r="H47" i="7"/>
  <c r="H45" i="7" l="1"/>
  <c r="L449" i="19"/>
  <c r="L595" i="19" s="1"/>
  <c r="H41" i="18"/>
  <c r="I41" i="18"/>
  <c r="K449" i="19" l="1"/>
  <c r="K595" i="19" s="1"/>
  <c r="E49" i="6" s="1"/>
  <c r="F49" i="6"/>
  <c r="L301" i="19"/>
  <c r="K301" i="19"/>
  <c r="K383" i="3"/>
  <c r="I100" i="18" l="1"/>
  <c r="I99" i="18" s="1"/>
  <c r="H100" i="18"/>
  <c r="H99" i="18" s="1"/>
  <c r="I103" i="18"/>
  <c r="I102" i="18" s="1"/>
  <c r="H103" i="18"/>
  <c r="H102" i="18" s="1"/>
  <c r="I106" i="18"/>
  <c r="I105" i="18" s="1"/>
  <c r="H106" i="18"/>
  <c r="H105" i="18" s="1"/>
  <c r="L317" i="19"/>
  <c r="K317" i="19"/>
  <c r="L265" i="19"/>
  <c r="L264" i="19" s="1"/>
  <c r="K265" i="19"/>
  <c r="K264" i="19" s="1"/>
  <c r="L268" i="19"/>
  <c r="L267" i="19" s="1"/>
  <c r="K268" i="19"/>
  <c r="K267" i="19" s="1"/>
  <c r="L271" i="19"/>
  <c r="L270" i="19" s="1"/>
  <c r="K271" i="19"/>
  <c r="K270" i="19" s="1"/>
  <c r="H57" i="18" l="1"/>
  <c r="I57" i="18"/>
  <c r="L263" i="19"/>
  <c r="L262" i="19" s="1"/>
  <c r="L261" i="19" s="1"/>
  <c r="L260" i="19" s="1"/>
  <c r="K263" i="19"/>
  <c r="K262" i="19" s="1"/>
  <c r="K261" i="19" s="1"/>
  <c r="K260" i="19" s="1"/>
  <c r="H124" i="7" l="1"/>
  <c r="H123" i="7" s="1"/>
  <c r="H122" i="7" s="1"/>
  <c r="H127" i="7"/>
  <c r="H126" i="7" s="1"/>
  <c r="H125" i="7" s="1"/>
  <c r="H130" i="7"/>
  <c r="H129" i="7" s="1"/>
  <c r="H128" i="7" s="1"/>
  <c r="K333" i="3"/>
  <c r="K337" i="3"/>
  <c r="K336" i="3" s="1"/>
  <c r="K339" i="3"/>
  <c r="H106" i="7"/>
  <c r="H105" i="7" s="1"/>
  <c r="H120" i="7"/>
  <c r="K329" i="3" l="1"/>
  <c r="K328" i="3" s="1"/>
  <c r="K327" i="3" s="1"/>
  <c r="K326" i="3" s="1"/>
  <c r="H117" i="7"/>
  <c r="I175" i="18" l="1"/>
  <c r="I174" i="18" s="1"/>
  <c r="H175" i="18"/>
  <c r="H174" i="18" s="1"/>
  <c r="I172" i="18"/>
  <c r="H172" i="18"/>
  <c r="L436" i="19"/>
  <c r="L435" i="19" s="1"/>
  <c r="L434" i="19" s="1"/>
  <c r="L433" i="19" s="1"/>
  <c r="L432" i="19" s="1"/>
  <c r="L431" i="19" s="1"/>
  <c r="K436" i="19"/>
  <c r="K435" i="19" s="1"/>
  <c r="K434" i="19" s="1"/>
  <c r="K433" i="19" s="1"/>
  <c r="K432" i="19" s="1"/>
  <c r="K431" i="19" s="1"/>
  <c r="H215" i="7"/>
  <c r="H214" i="7" s="1"/>
  <c r="H213" i="7" s="1"/>
  <c r="H223" i="7" l="1"/>
  <c r="L389" i="19"/>
  <c r="I114" i="18" s="1"/>
  <c r="K389" i="19"/>
  <c r="H114" i="18" s="1"/>
  <c r="I146" i="18"/>
  <c r="I145" i="18" s="1"/>
  <c r="H146" i="18"/>
  <c r="H145" i="18" s="1"/>
  <c r="L380" i="19"/>
  <c r="L379" i="19" s="1"/>
  <c r="L378" i="19" s="1"/>
  <c r="K380" i="19"/>
  <c r="K379" i="19" s="1"/>
  <c r="K378" i="19" s="1"/>
  <c r="I347" i="18"/>
  <c r="I346" i="18" s="1"/>
  <c r="I345" i="18" s="1"/>
  <c r="I344" i="18" s="1"/>
  <c r="H347" i="18"/>
  <c r="H346" i="18" s="1"/>
  <c r="H345" i="18" s="1"/>
  <c r="H344" i="18" s="1"/>
  <c r="L153" i="19"/>
  <c r="L152" i="19" s="1"/>
  <c r="L151" i="19" s="1"/>
  <c r="L150" i="19" s="1"/>
  <c r="L149" i="19" s="1"/>
  <c r="K153" i="19"/>
  <c r="K152" i="19" s="1"/>
  <c r="K151" i="19" s="1"/>
  <c r="K150" i="19" s="1"/>
  <c r="K149" i="19" s="1"/>
  <c r="I341" i="18"/>
  <c r="I340" i="18" s="1"/>
  <c r="H341" i="18"/>
  <c r="H340" i="18" s="1"/>
  <c r="L133" i="19"/>
  <c r="L132" i="19" s="1"/>
  <c r="K133" i="19"/>
  <c r="K132" i="19" s="1"/>
  <c r="I331" i="18"/>
  <c r="I330" i="18" s="1"/>
  <c r="I329" i="18" s="1"/>
  <c r="H331" i="18"/>
  <c r="H330" i="18" s="1"/>
  <c r="H329" i="18" s="1"/>
  <c r="L124" i="19"/>
  <c r="L123" i="19" s="1"/>
  <c r="L122" i="19" s="1"/>
  <c r="K124" i="19"/>
  <c r="K123" i="19" s="1"/>
  <c r="K122" i="19" s="1"/>
  <c r="I221" i="18"/>
  <c r="I220" i="18" s="1"/>
  <c r="H221" i="18"/>
  <c r="H220" i="18" s="1"/>
  <c r="I218" i="18"/>
  <c r="I217" i="18" s="1"/>
  <c r="H218" i="18"/>
  <c r="H217" i="18" s="1"/>
  <c r="L92" i="19"/>
  <c r="L91" i="19" s="1"/>
  <c r="K92" i="19"/>
  <c r="K91" i="19" s="1"/>
  <c r="L89" i="19"/>
  <c r="L88" i="19" s="1"/>
  <c r="K89" i="19"/>
  <c r="K88" i="19" s="1"/>
  <c r="I381" i="18"/>
  <c r="H381" i="18"/>
  <c r="L69" i="19"/>
  <c r="I383" i="18" s="1"/>
  <c r="K69" i="19"/>
  <c r="H383" i="18" s="1"/>
  <c r="K67" i="19"/>
  <c r="L67" i="19"/>
  <c r="L63" i="19"/>
  <c r="L62" i="19" s="1"/>
  <c r="K63" i="19"/>
  <c r="K62" i="19" s="1"/>
  <c r="L55" i="19"/>
  <c r="L54" i="19" s="1"/>
  <c r="L53" i="19" s="1"/>
  <c r="L52" i="19" s="1"/>
  <c r="K55" i="19"/>
  <c r="K54" i="19" s="1"/>
  <c r="K53" i="19" s="1"/>
  <c r="K52" i="19" s="1"/>
  <c r="L34" i="19"/>
  <c r="K34" i="19"/>
  <c r="K377" i="19" l="1"/>
  <c r="K376" i="19" s="1"/>
  <c r="K375" i="19" s="1"/>
  <c r="L377" i="19"/>
  <c r="L376" i="19" s="1"/>
  <c r="L375" i="19" s="1"/>
  <c r="L87" i="19"/>
  <c r="K87" i="19"/>
  <c r="L66" i="19"/>
  <c r="L58" i="19" s="1"/>
  <c r="K66" i="19"/>
  <c r="K58" i="19" s="1"/>
  <c r="K57" i="19" s="1"/>
  <c r="I380" i="18"/>
  <c r="H380" i="18"/>
  <c r="H377" i="18"/>
  <c r="H374" i="18" s="1"/>
  <c r="I377" i="18"/>
  <c r="I374" i="18" s="1"/>
  <c r="K564" i="3"/>
  <c r="K563" i="3" s="1"/>
  <c r="K562" i="3" s="1"/>
  <c r="K561" i="3" s="1"/>
  <c r="K560" i="3" s="1"/>
  <c r="K559" i="3" s="1"/>
  <c r="K51" i="19" l="1"/>
  <c r="L57" i="19"/>
  <c r="L51" i="19" s="1"/>
  <c r="H455" i="7"/>
  <c r="I268" i="18" l="1"/>
  <c r="H268" i="18"/>
  <c r="I271" i="18"/>
  <c r="I270" i="18" s="1"/>
  <c r="H271" i="18"/>
  <c r="H270" i="18" s="1"/>
  <c r="I274" i="18"/>
  <c r="I273" i="18" s="1"/>
  <c r="H274" i="18"/>
  <c r="H273" i="18" s="1"/>
  <c r="L224" i="19"/>
  <c r="L223" i="19" s="1"/>
  <c r="K224" i="19"/>
  <c r="K223" i="19" s="1"/>
  <c r="L221" i="19"/>
  <c r="L220" i="19" s="1"/>
  <c r="K221" i="19"/>
  <c r="K220" i="19" s="1"/>
  <c r="L218" i="19"/>
  <c r="K218" i="19"/>
  <c r="K264" i="3"/>
  <c r="H138" i="7" l="1"/>
  <c r="H137" i="7" s="1"/>
  <c r="K501" i="3"/>
  <c r="H161" i="7" l="1"/>
  <c r="H160" i="7" s="1"/>
  <c r="H184" i="7"/>
  <c r="H183" i="7" s="1"/>
  <c r="H182" i="7" s="1"/>
  <c r="I200" i="18"/>
  <c r="I199" i="18" s="1"/>
  <c r="H200" i="18"/>
  <c r="H199" i="18" s="1"/>
  <c r="I203" i="18"/>
  <c r="I202" i="18" s="1"/>
  <c r="H203" i="18"/>
  <c r="H202" i="18" s="1"/>
  <c r="I206" i="18"/>
  <c r="I205" i="18" s="1"/>
  <c r="H206" i="18"/>
  <c r="H205" i="18" s="1"/>
  <c r="H246" i="7"/>
  <c r="H245" i="7" s="1"/>
  <c r="H244" i="7" s="1"/>
  <c r="H249" i="7"/>
  <c r="H248" i="7" s="1"/>
  <c r="H247" i="7" s="1"/>
  <c r="H252" i="7"/>
  <c r="H251" i="7" s="1"/>
  <c r="H250" i="7" s="1"/>
  <c r="L501" i="19" l="1"/>
  <c r="L500" i="19" s="1"/>
  <c r="K501" i="19"/>
  <c r="K500" i="19" s="1"/>
  <c r="L494" i="19"/>
  <c r="L493" i="19" s="1"/>
  <c r="K494" i="19"/>
  <c r="K493" i="19" s="1"/>
  <c r="L491" i="19"/>
  <c r="L490" i="19" s="1"/>
  <c r="K491" i="19"/>
  <c r="K490" i="19" s="1"/>
  <c r="L488" i="19"/>
  <c r="L487" i="19" s="1"/>
  <c r="K488" i="19"/>
  <c r="K487" i="19" s="1"/>
  <c r="K629" i="3"/>
  <c r="K628" i="3" s="1"/>
  <c r="K626" i="3"/>
  <c r="K625" i="3" s="1"/>
  <c r="K623" i="3"/>
  <c r="K622" i="3" s="1"/>
  <c r="K618" i="3" l="1"/>
  <c r="K617" i="3" s="1"/>
  <c r="L486" i="19"/>
  <c r="L485" i="19" s="1"/>
  <c r="L484" i="19" s="1"/>
  <c r="L483" i="19" s="1"/>
  <c r="K486" i="19"/>
  <c r="K485" i="19" s="1"/>
  <c r="K484" i="19" s="1"/>
  <c r="K483" i="19" s="1"/>
  <c r="L195" i="19"/>
  <c r="L194" i="19" s="1"/>
  <c r="K195" i="19"/>
  <c r="K194" i="19" s="1"/>
  <c r="K616" i="3" l="1"/>
  <c r="K615" i="3" s="1"/>
  <c r="K492" i="3"/>
  <c r="K491" i="3" s="1"/>
  <c r="K487" i="3" s="1"/>
  <c r="K486" i="3" s="1"/>
  <c r="K485" i="3" s="1"/>
  <c r="K484" i="3" l="1"/>
  <c r="I250" i="18" l="1"/>
  <c r="I249" i="18" s="1"/>
  <c r="H250" i="18"/>
  <c r="H249" i="18" s="1"/>
  <c r="I247" i="18"/>
  <c r="I246" i="18" s="1"/>
  <c r="H247" i="18"/>
  <c r="H246" i="18" s="1"/>
  <c r="L173" i="19"/>
  <c r="L172" i="19" s="1"/>
  <c r="K173" i="19"/>
  <c r="K172" i="19" s="1"/>
  <c r="H307" i="7"/>
  <c r="H306" i="7" s="1"/>
  <c r="H305" i="7" s="1"/>
  <c r="K202" i="3"/>
  <c r="K201" i="3" s="1"/>
  <c r="L170" i="19" l="1"/>
  <c r="L169" i="19" s="1"/>
  <c r="L168" i="19" s="1"/>
  <c r="L167" i="19" s="1"/>
  <c r="L166" i="19" s="1"/>
  <c r="K170" i="19"/>
  <c r="K169" i="19" s="1"/>
  <c r="K168" i="19" s="1"/>
  <c r="K167" i="19" l="1"/>
  <c r="K166" i="19" s="1"/>
  <c r="K509" i="3" l="1"/>
  <c r="K508" i="3" s="1"/>
  <c r="K507" i="3" l="1"/>
  <c r="K506" i="3" s="1"/>
  <c r="K505" i="3" s="1"/>
  <c r="K539" i="19"/>
  <c r="D17" i="16" l="1"/>
  <c r="D16" i="16" s="1"/>
  <c r="C17" i="16"/>
  <c r="K16" i="3" l="1"/>
  <c r="K15" i="3" s="1"/>
  <c r="K14" i="3" s="1"/>
  <c r="K28" i="3"/>
  <c r="K30" i="3"/>
  <c r="K41" i="3"/>
  <c r="K40" i="3" s="1"/>
  <c r="K39" i="3" s="1"/>
  <c r="K38" i="3" s="1"/>
  <c r="K692" i="3" s="1"/>
  <c r="K45" i="3"/>
  <c r="K44" i="3" s="1"/>
  <c r="K52" i="3"/>
  <c r="K51" i="3" s="1"/>
  <c r="K50" i="3" s="1"/>
  <c r="K60" i="3"/>
  <c r="K65" i="3"/>
  <c r="K67" i="3"/>
  <c r="K79" i="3"/>
  <c r="K81" i="3"/>
  <c r="K83" i="3"/>
  <c r="K85" i="3"/>
  <c r="K91" i="3"/>
  <c r="K93" i="3"/>
  <c r="K96" i="3"/>
  <c r="K95" i="3" s="1"/>
  <c r="K113" i="3"/>
  <c r="K112" i="3" s="1"/>
  <c r="K116" i="3"/>
  <c r="K115" i="3" s="1"/>
  <c r="K122" i="3"/>
  <c r="K121" i="3" s="1"/>
  <c r="K128" i="3"/>
  <c r="K127" i="3" s="1"/>
  <c r="K126" i="3" s="1"/>
  <c r="K132" i="3"/>
  <c r="K131" i="3" s="1"/>
  <c r="K130" i="3" s="1"/>
  <c r="K137" i="3"/>
  <c r="K136" i="3" s="1"/>
  <c r="K163" i="3"/>
  <c r="K162" i="3" s="1"/>
  <c r="K161" i="3" s="1"/>
  <c r="K160" i="3" s="1"/>
  <c r="K159" i="3" s="1"/>
  <c r="K169" i="3"/>
  <c r="K168" i="3" s="1"/>
  <c r="K167" i="3" s="1"/>
  <c r="K166" i="3" s="1"/>
  <c r="K165" i="3" s="1"/>
  <c r="K183" i="3"/>
  <c r="K199" i="3"/>
  <c r="K198" i="3" s="1"/>
  <c r="K194" i="3" s="1"/>
  <c r="K216" i="3"/>
  <c r="K228" i="3"/>
  <c r="K223" i="3" s="1"/>
  <c r="K243" i="3"/>
  <c r="K242" i="3" s="1"/>
  <c r="K258" i="3"/>
  <c r="K249" i="3" s="1"/>
  <c r="K261" i="3"/>
  <c r="K260" i="3" s="1"/>
  <c r="K277" i="3"/>
  <c r="K276" i="3" s="1"/>
  <c r="K275" i="3" s="1"/>
  <c r="K286" i="3"/>
  <c r="K285" i="3" s="1"/>
  <c r="K284" i="3" s="1"/>
  <c r="K283" i="3" s="1"/>
  <c r="K293" i="3"/>
  <c r="K292" i="3" s="1"/>
  <c r="K347" i="3"/>
  <c r="K349" i="3"/>
  <c r="K351" i="3"/>
  <c r="K355" i="3"/>
  <c r="K357" i="3"/>
  <c r="K362" i="3"/>
  <c r="K361" i="3" s="1"/>
  <c r="K386" i="3"/>
  <c r="K423" i="3"/>
  <c r="K499" i="3"/>
  <c r="K503" i="3"/>
  <c r="K519" i="3"/>
  <c r="K523" i="3"/>
  <c r="K525" i="3"/>
  <c r="K580" i="3"/>
  <c r="K579" i="3" s="1"/>
  <c r="K609" i="3"/>
  <c r="K608" i="3" s="1"/>
  <c r="K607" i="3" s="1"/>
  <c r="K606" i="3" s="1"/>
  <c r="K605" i="3" s="1"/>
  <c r="K734" i="3" s="1"/>
  <c r="K646" i="3"/>
  <c r="K645" i="3" s="1"/>
  <c r="K644" i="3" s="1"/>
  <c r="K643" i="3" s="1"/>
  <c r="K642" i="3" s="1"/>
  <c r="K666" i="3"/>
  <c r="K656" i="3" s="1"/>
  <c r="K655" i="3" s="1"/>
  <c r="K20" i="19"/>
  <c r="K19" i="19" s="1"/>
  <c r="K18" i="19" s="1"/>
  <c r="K17" i="19" s="1"/>
  <c r="K16" i="19" s="1"/>
  <c r="K26" i="19"/>
  <c r="K30" i="19"/>
  <c r="K32" i="19"/>
  <c r="K44" i="19"/>
  <c r="K43" i="19" s="1"/>
  <c r="K42" i="19" s="1"/>
  <c r="K41" i="19" s="1"/>
  <c r="K40" i="19" s="1"/>
  <c r="K557" i="19" s="1"/>
  <c r="E17" i="6" s="1"/>
  <c r="K81" i="19"/>
  <c r="K83" i="19"/>
  <c r="K109" i="19"/>
  <c r="K108" i="19" s="1"/>
  <c r="K112" i="19"/>
  <c r="K111" i="19" s="1"/>
  <c r="K118" i="19"/>
  <c r="K117" i="19" s="1"/>
  <c r="K116" i="19" s="1"/>
  <c r="K115" i="19" s="1"/>
  <c r="K114" i="19" s="1"/>
  <c r="K568" i="19" s="1"/>
  <c r="E26" i="6" s="1"/>
  <c r="K128" i="19"/>
  <c r="K127" i="19" s="1"/>
  <c r="K126" i="19" s="1"/>
  <c r="K121" i="19" s="1"/>
  <c r="K147" i="19"/>
  <c r="K146" i="19" s="1"/>
  <c r="K145" i="19" s="1"/>
  <c r="K144" i="19" s="1"/>
  <c r="K143" i="19" s="1"/>
  <c r="K142" i="19" s="1"/>
  <c r="K162" i="19"/>
  <c r="K161" i="19" s="1"/>
  <c r="K160" i="19" s="1"/>
  <c r="K159" i="19" s="1"/>
  <c r="K158" i="19" s="1"/>
  <c r="K187" i="19"/>
  <c r="K186" i="19" s="1"/>
  <c r="K185" i="19" s="1"/>
  <c r="K184" i="19" s="1"/>
  <c r="K183" i="19" s="1"/>
  <c r="K206" i="19"/>
  <c r="K205" i="19" s="1"/>
  <c r="K210" i="19"/>
  <c r="K214" i="19"/>
  <c r="K232" i="19"/>
  <c r="K231" i="19" s="1"/>
  <c r="K230" i="19" s="1"/>
  <c r="K254" i="19"/>
  <c r="K253" i="19" s="1"/>
  <c r="K278" i="19"/>
  <c r="K282" i="19"/>
  <c r="K284" i="19"/>
  <c r="K290" i="19"/>
  <c r="K304" i="19"/>
  <c r="K308" i="19"/>
  <c r="K312" i="19"/>
  <c r="K325" i="19"/>
  <c r="K324" i="19" s="1"/>
  <c r="K344" i="19"/>
  <c r="K350" i="19"/>
  <c r="K349" i="19" s="1"/>
  <c r="K370" i="19"/>
  <c r="K369" i="19" s="1"/>
  <c r="K368" i="19" s="1"/>
  <c r="K367" i="19" s="1"/>
  <c r="K366" i="19" s="1"/>
  <c r="K365" i="19" s="1"/>
  <c r="K387" i="19"/>
  <c r="K402" i="19"/>
  <c r="K401" i="19" s="1"/>
  <c r="K408" i="19"/>
  <c r="K415" i="19"/>
  <c r="K421" i="19"/>
  <c r="K425" i="19"/>
  <c r="K477" i="19"/>
  <c r="K476" i="19" s="1"/>
  <c r="K475" i="19" s="1"/>
  <c r="K474" i="19" s="1"/>
  <c r="K473" i="19" s="1"/>
  <c r="K597" i="19" s="1"/>
  <c r="K499" i="19"/>
  <c r="K498" i="19" s="1"/>
  <c r="K497" i="19" s="1"/>
  <c r="K581" i="19" s="1"/>
  <c r="K509" i="19"/>
  <c r="K508" i="19" s="1"/>
  <c r="K507" i="19" s="1"/>
  <c r="K506" i="19" s="1"/>
  <c r="K505" i="19" s="1"/>
  <c r="K520" i="19"/>
  <c r="K529" i="19"/>
  <c r="K545" i="19"/>
  <c r="K606" i="19" s="1"/>
  <c r="E57" i="6" s="1"/>
  <c r="E56" i="6" s="1"/>
  <c r="K518" i="3" l="1"/>
  <c r="K498" i="3"/>
  <c r="K519" i="19"/>
  <c r="K518" i="19" s="1"/>
  <c r="K289" i="19"/>
  <c r="K288" i="19" s="1"/>
  <c r="K346" i="3"/>
  <c r="K158" i="3"/>
  <c r="K215" i="3"/>
  <c r="K214" i="3" s="1"/>
  <c r="K213" i="3" s="1"/>
  <c r="K212" i="3" s="1"/>
  <c r="K211" i="3" s="1"/>
  <c r="K282" i="3"/>
  <c r="K281" i="3" s="1"/>
  <c r="K311" i="3"/>
  <c r="K310" i="3" s="1"/>
  <c r="K309" i="3" s="1"/>
  <c r="K308" i="3" s="1"/>
  <c r="K298" i="3"/>
  <c r="K297" i="3" s="1"/>
  <c r="K296" i="3" s="1"/>
  <c r="K295" i="3" s="1"/>
  <c r="K157" i="19"/>
  <c r="K25" i="19"/>
  <c r="K439" i="19"/>
  <c r="K594" i="19" s="1"/>
  <c r="K135" i="3"/>
  <c r="K134" i="3" s="1"/>
  <c r="K120" i="3"/>
  <c r="K119" i="3" s="1"/>
  <c r="K118" i="3" s="1"/>
  <c r="K703" i="3" s="1"/>
  <c r="K690" i="3"/>
  <c r="K80" i="19"/>
  <c r="K79" i="19" s="1"/>
  <c r="K78" i="19" s="1"/>
  <c r="K77" i="19" s="1"/>
  <c r="K277" i="19"/>
  <c r="K276" i="19" s="1"/>
  <c r="E37" i="6"/>
  <c r="K360" i="3"/>
  <c r="K359" i="3" s="1"/>
  <c r="K139" i="3"/>
  <c r="E51" i="6"/>
  <c r="K412" i="19"/>
  <c r="K411" i="19" s="1"/>
  <c r="K386" i="19"/>
  <c r="K385" i="19" s="1"/>
  <c r="K384" i="19" s="1"/>
  <c r="K131" i="19"/>
  <c r="K130" i="19" s="1"/>
  <c r="K120" i="19" s="1"/>
  <c r="K209" i="19"/>
  <c r="K208" i="19" s="1"/>
  <c r="K725" i="3"/>
  <c r="K694" i="3"/>
  <c r="K193" i="3"/>
  <c r="K192" i="3" s="1"/>
  <c r="K400" i="19"/>
  <c r="K78" i="3"/>
  <c r="K77" i="3" s="1"/>
  <c r="K76" i="3" s="1"/>
  <c r="K75" i="3" s="1"/>
  <c r="K535" i="19"/>
  <c r="K534" i="19" s="1"/>
  <c r="K533" i="19" s="1"/>
  <c r="K532" i="19" s="1"/>
  <c r="K591" i="19" s="1"/>
  <c r="K252" i="19"/>
  <c r="K251" i="19" s="1"/>
  <c r="K250" i="19" s="1"/>
  <c r="K249" i="19" s="1"/>
  <c r="K204" i="19"/>
  <c r="K193" i="19"/>
  <c r="K192" i="19" s="1"/>
  <c r="K191" i="19" s="1"/>
  <c r="K190" i="19" s="1"/>
  <c r="K263" i="3"/>
  <c r="K671" i="3"/>
  <c r="K670" i="3" s="1"/>
  <c r="K669" i="3" s="1"/>
  <c r="K728" i="3" s="1"/>
  <c r="K472" i="3"/>
  <c r="K471" i="3" s="1"/>
  <c r="K470" i="3" s="1"/>
  <c r="K469" i="3" s="1"/>
  <c r="K468" i="3" s="1"/>
  <c r="K467" i="3" s="1"/>
  <c r="K222" i="3"/>
  <c r="K221" i="3" s="1"/>
  <c r="K220" i="3" s="1"/>
  <c r="K219" i="3" s="1"/>
  <c r="K111" i="3"/>
  <c r="K110" i="3" s="1"/>
  <c r="K109" i="3" s="1"/>
  <c r="K702" i="3" s="1"/>
  <c r="D25" i="6" s="1"/>
  <c r="K90" i="3"/>
  <c r="K89" i="3" s="1"/>
  <c r="K640" i="3"/>
  <c r="K636" i="3"/>
  <c r="K245" i="3"/>
  <c r="K241" i="3" s="1"/>
  <c r="K549" i="3"/>
  <c r="K548" i="3" s="1"/>
  <c r="K545" i="3"/>
  <c r="K544" i="3" s="1"/>
  <c r="K543" i="3" s="1"/>
  <c r="K539" i="3"/>
  <c r="K451" i="3"/>
  <c r="K447" i="3"/>
  <c r="K443" i="3"/>
  <c r="K442" i="3" s="1"/>
  <c r="K441" i="3" s="1"/>
  <c r="K409" i="3"/>
  <c r="K408" i="3" s="1"/>
  <c r="K394" i="3"/>
  <c r="K375" i="3"/>
  <c r="K368" i="3"/>
  <c r="K291" i="3"/>
  <c r="K182" i="3"/>
  <c r="K181" i="3" s="1"/>
  <c r="K125" i="3"/>
  <c r="K99" i="3"/>
  <c r="K98" i="3" s="1"/>
  <c r="K64" i="3"/>
  <c r="K56" i="3" s="1"/>
  <c r="K32" i="3"/>
  <c r="K23" i="3" s="1"/>
  <c r="K22" i="3" s="1"/>
  <c r="K182" i="19"/>
  <c r="K603" i="19"/>
  <c r="K589" i="19"/>
  <c r="E43" i="6" s="1"/>
  <c r="K496" i="19"/>
  <c r="K482" i="19" s="1"/>
  <c r="K555" i="19"/>
  <c r="E15" i="6" s="1"/>
  <c r="K420" i="19"/>
  <c r="K419" i="19" s="1"/>
  <c r="K418" i="19" s="1"/>
  <c r="K417" i="19" s="1"/>
  <c r="K586" i="19" s="1"/>
  <c r="E41" i="6" s="1"/>
  <c r="K331" i="19"/>
  <c r="K49" i="19"/>
  <c r="K48" i="19" s="1"/>
  <c r="K47" i="19" s="1"/>
  <c r="K46" i="19" s="1"/>
  <c r="K559" i="19" s="1"/>
  <c r="E19" i="6" s="1"/>
  <c r="K107" i="19"/>
  <c r="K106" i="19" s="1"/>
  <c r="K105" i="19" s="1"/>
  <c r="K96" i="19"/>
  <c r="K95" i="19" s="1"/>
  <c r="K94" i="19" s="1"/>
  <c r="K86" i="19" s="1"/>
  <c r="K446" i="3" l="1"/>
  <c r="K445" i="3" s="1"/>
  <c r="K440" i="3" s="1"/>
  <c r="K439" i="3" s="1"/>
  <c r="K693" i="3"/>
  <c r="K367" i="3"/>
  <c r="K24" i="19"/>
  <c r="K23" i="19" s="1"/>
  <c r="K22" i="19" s="1"/>
  <c r="K740" i="3"/>
  <c r="K743" i="3" s="1"/>
  <c r="K578" i="3"/>
  <c r="K577" i="3" s="1"/>
  <c r="K732" i="3" s="1"/>
  <c r="K569" i="19"/>
  <c r="K438" i="19"/>
  <c r="K430" i="19" s="1"/>
  <c r="K558" i="19"/>
  <c r="E18" i="6" s="1"/>
  <c r="K567" i="3"/>
  <c r="K124" i="3"/>
  <c r="K704" i="3" s="1"/>
  <c r="D27" i="6" s="1"/>
  <c r="K156" i="19"/>
  <c r="K598" i="19"/>
  <c r="E46" i="6"/>
  <c r="K88" i="3"/>
  <c r="K517" i="19"/>
  <c r="K516" i="19" s="1"/>
  <c r="K590" i="19" s="1"/>
  <c r="K399" i="19"/>
  <c r="K398" i="19" s="1"/>
  <c r="K290" i="3"/>
  <c r="K289" i="3" s="1"/>
  <c r="K345" i="3"/>
  <c r="K344" i="3" s="1"/>
  <c r="K563" i="19"/>
  <c r="E22" i="6" s="1"/>
  <c r="K601" i="19"/>
  <c r="K604" i="19"/>
  <c r="E55" i="6"/>
  <c r="E54" i="6" s="1"/>
  <c r="K287" i="19"/>
  <c r="K654" i="3"/>
  <c r="K653" i="3" s="1"/>
  <c r="K330" i="19"/>
  <c r="K329" i="19" s="1"/>
  <c r="K328" i="19" s="1"/>
  <c r="K275" i="19"/>
  <c r="K383" i="19"/>
  <c r="K382" i="19" s="1"/>
  <c r="K85" i="19"/>
  <c r="K76" i="19" s="1"/>
  <c r="K497" i="3"/>
  <c r="K496" i="3" s="1"/>
  <c r="K495" i="3" s="1"/>
  <c r="K494" i="3" s="1"/>
  <c r="K517" i="3"/>
  <c r="K547" i="3"/>
  <c r="K542" i="3" s="1"/>
  <c r="K541" i="3" s="1"/>
  <c r="K722" i="3" s="1"/>
  <c r="K203" i="19"/>
  <c r="K698" i="3"/>
  <c r="K55" i="3"/>
  <c r="K49" i="3" s="1"/>
  <c r="K248" i="3"/>
  <c r="K240" i="3" s="1"/>
  <c r="K239" i="3" s="1"/>
  <c r="K635" i="3"/>
  <c r="K634" i="3" s="1"/>
  <c r="K633" i="3" s="1"/>
  <c r="K632" i="3" s="1"/>
  <c r="K717" i="3" s="1"/>
  <c r="K738" i="3"/>
  <c r="K180" i="3"/>
  <c r="K179" i="3" s="1"/>
  <c r="K535" i="3"/>
  <c r="K534" i="3" s="1"/>
  <c r="K21" i="3"/>
  <c r="K20" i="3" s="1"/>
  <c r="K567" i="19"/>
  <c r="E25" i="6" s="1"/>
  <c r="K579" i="19" l="1"/>
  <c r="E35" i="6" s="1"/>
  <c r="K718" i="3"/>
  <c r="D38" i="6" s="1"/>
  <c r="K13" i="3"/>
  <c r="K274" i="19"/>
  <c r="K577" i="19" s="1"/>
  <c r="E33" i="6" s="1"/>
  <c r="K343" i="3"/>
  <c r="K713" i="3" s="1"/>
  <c r="K366" i="3"/>
  <c r="K365" i="3" s="1"/>
  <c r="K364" i="3" s="1"/>
  <c r="K714" i="3" s="1"/>
  <c r="D34" i="6" s="1"/>
  <c r="K556" i="19"/>
  <c r="E16" i="6" s="1"/>
  <c r="K15" i="19"/>
  <c r="K566" i="3"/>
  <c r="K558" i="3" s="1"/>
  <c r="K731" i="3"/>
  <c r="K348" i="19"/>
  <c r="K347" i="19" s="1"/>
  <c r="K346" i="19" s="1"/>
  <c r="K515" i="19"/>
  <c r="K514" i="19" s="1"/>
  <c r="E45" i="6"/>
  <c r="E42" i="6" s="1"/>
  <c r="K202" i="19"/>
  <c r="K560" i="19" s="1"/>
  <c r="E27" i="6"/>
  <c r="E24" i="6" s="1"/>
  <c r="K585" i="19"/>
  <c r="K397" i="19"/>
  <c r="K374" i="19" s="1"/>
  <c r="K708" i="3"/>
  <c r="K711" i="3" s="1"/>
  <c r="K288" i="3"/>
  <c r="K286" i="19"/>
  <c r="K578" i="19" s="1"/>
  <c r="E48" i="6"/>
  <c r="E47" i="6" s="1"/>
  <c r="E30" i="6"/>
  <c r="E28" i="6" s="1"/>
  <c r="K727" i="3"/>
  <c r="K729" i="3" s="1"/>
  <c r="K652" i="3"/>
  <c r="K651" i="3" s="1"/>
  <c r="K104" i="19"/>
  <c r="K564" i="19"/>
  <c r="K87" i="3"/>
  <c r="K699" i="3" s="1"/>
  <c r="D23" i="6" s="1"/>
  <c r="K631" i="3"/>
  <c r="K614" i="3" s="1"/>
  <c r="K516" i="3"/>
  <c r="K515" i="3" s="1"/>
  <c r="K721" i="3" s="1"/>
  <c r="K723" i="3" s="1"/>
  <c r="K108" i="3"/>
  <c r="K691" i="3"/>
  <c r="K14" i="19" l="1"/>
  <c r="K695" i="3"/>
  <c r="D20" i="6" s="1"/>
  <c r="K700" i="3"/>
  <c r="K582" i="19"/>
  <c r="E38" i="6" s="1"/>
  <c r="E34" i="6"/>
  <c r="K273" i="19"/>
  <c r="K201" i="19"/>
  <c r="K200" i="19" s="1"/>
  <c r="K592" i="19"/>
  <c r="E20" i="6"/>
  <c r="E14" i="6" s="1"/>
  <c r="K561" i="19"/>
  <c r="K570" i="19"/>
  <c r="K705" i="3"/>
  <c r="E40" i="6"/>
  <c r="E39" i="6" s="1"/>
  <c r="K587" i="19"/>
  <c r="K565" i="19"/>
  <c r="E23" i="6"/>
  <c r="K74" i="3"/>
  <c r="K12" i="3" s="1"/>
  <c r="K514" i="3"/>
  <c r="K483" i="3" s="1"/>
  <c r="K238" i="3" l="1"/>
  <c r="K237" i="3" s="1"/>
  <c r="K583" i="19"/>
  <c r="K13" i="19"/>
  <c r="E32" i="6"/>
  <c r="K696" i="3"/>
  <c r="H85" i="7"/>
  <c r="H84" i="7" s="1"/>
  <c r="D24" i="8" l="1"/>
  <c r="D23" i="8" s="1"/>
  <c r="D22" i="8" s="1"/>
  <c r="D21" i="8" s="1"/>
  <c r="I256" i="18"/>
  <c r="I255" i="18" s="1"/>
  <c r="I254" i="18" s="1"/>
  <c r="H256" i="18"/>
  <c r="H255" i="18" s="1"/>
  <c r="H254" i="18" s="1"/>
  <c r="L206" i="19"/>
  <c r="L205" i="19" s="1"/>
  <c r="C21" i="2" l="1"/>
  <c r="H62" i="7" l="1"/>
  <c r="H63" i="7"/>
  <c r="H61" i="7" l="1"/>
  <c r="H207" i="7" l="1"/>
  <c r="H205" i="7" l="1"/>
  <c r="H446" i="7" l="1"/>
  <c r="H233" i="7" l="1"/>
  <c r="H97" i="18" l="1"/>
  <c r="H96" i="18" s="1"/>
  <c r="I97" i="18"/>
  <c r="I96" i="18" s="1"/>
  <c r="H17" i="7" l="1"/>
  <c r="H16" i="7" s="1"/>
  <c r="H36" i="7"/>
  <c r="H35" i="7" s="1"/>
  <c r="H140" i="7" l="1"/>
  <c r="H139" i="7" s="1"/>
  <c r="C63" i="2" l="1"/>
  <c r="C62" i="2" s="1"/>
  <c r="C13" i="27" l="1"/>
  <c r="C12" i="27" s="1"/>
  <c r="C11" i="27" s="1"/>
  <c r="C10" i="27" s="1"/>
  <c r="H393" i="7"/>
  <c r="H392" i="7" s="1"/>
  <c r="C36" i="5" l="1"/>
  <c r="I24" i="18"/>
  <c r="I26" i="18"/>
  <c r="I78" i="18"/>
  <c r="I120" i="18"/>
  <c r="I119" i="18" s="1"/>
  <c r="I133" i="18"/>
  <c r="I130" i="18" s="1"/>
  <c r="I152" i="18"/>
  <c r="I151" i="18" s="1"/>
  <c r="I150" i="18" s="1"/>
  <c r="I170" i="18"/>
  <c r="I212" i="18"/>
  <c r="I214" i="18"/>
  <c r="I244" i="18"/>
  <c r="I243" i="18" s="1"/>
  <c r="I309" i="18"/>
  <c r="I308" i="18" s="1"/>
  <c r="I316" i="18"/>
  <c r="I315" i="18" s="1"/>
  <c r="I319" i="18"/>
  <c r="I318" i="18" s="1"/>
  <c r="I325" i="18"/>
  <c r="I324" i="18" s="1"/>
  <c r="I323" i="18" s="1"/>
  <c r="I322" i="18" s="1"/>
  <c r="I335" i="18"/>
  <c r="I334" i="18" s="1"/>
  <c r="I333" i="18" s="1"/>
  <c r="I328" i="18" s="1"/>
  <c r="I353" i="18"/>
  <c r="I352" i="18" s="1"/>
  <c r="I360" i="18"/>
  <c r="I362" i="18"/>
  <c r="I364" i="18"/>
  <c r="I366" i="18"/>
  <c r="I405" i="18"/>
  <c r="H78" i="18"/>
  <c r="L370" i="19"/>
  <c r="L369" i="19" s="1"/>
  <c r="L368" i="19" s="1"/>
  <c r="L367" i="19" s="1"/>
  <c r="L366" i="19" s="1"/>
  <c r="L365" i="19" s="1"/>
  <c r="L350" i="19"/>
  <c r="L344" i="19"/>
  <c r="L325" i="19"/>
  <c r="L324" i="19" s="1"/>
  <c r="L312" i="19"/>
  <c r="L304" i="19"/>
  <c r="L284" i="19"/>
  <c r="L282" i="19"/>
  <c r="I15" i="18"/>
  <c r="I211" i="18" l="1"/>
  <c r="I210" i="18" s="1"/>
  <c r="I386" i="18"/>
  <c r="I385" i="18" s="1"/>
  <c r="I129" i="18"/>
  <c r="I339" i="18"/>
  <c r="I338" i="18" s="1"/>
  <c r="I189" i="18"/>
  <c r="I188" i="18" s="1"/>
  <c r="I187" i="18" s="1"/>
  <c r="I398" i="18"/>
  <c r="I397" i="18" s="1"/>
  <c r="I404" i="18"/>
  <c r="I403" i="18" s="1"/>
  <c r="H86" i="18"/>
  <c r="L278" i="19"/>
  <c r="L277" i="19" s="1"/>
  <c r="L290" i="19"/>
  <c r="I280" i="18"/>
  <c r="I302" i="18"/>
  <c r="I283" i="18"/>
  <c r="I82" i="18"/>
  <c r="I225" i="18"/>
  <c r="I224" i="18" s="1"/>
  <c r="I223" i="18" s="1"/>
  <c r="I260" i="18"/>
  <c r="I159" i="18"/>
  <c r="I158" i="18" s="1"/>
  <c r="I237" i="18"/>
  <c r="I236" i="18" s="1"/>
  <c r="I195" i="18"/>
  <c r="I194" i="18" s="1"/>
  <c r="I127" i="18"/>
  <c r="I126" i="18" s="1"/>
  <c r="I44" i="18"/>
  <c r="I29" i="18"/>
  <c r="I21" i="18"/>
  <c r="I14" i="18" s="1"/>
  <c r="I305" i="18"/>
  <c r="I299" i="18"/>
  <c r="I52" i="18"/>
  <c r="I356" i="18"/>
  <c r="I264" i="18"/>
  <c r="I164" i="18"/>
  <c r="I163" i="18" s="1"/>
  <c r="I48" i="18"/>
  <c r="I286" i="18"/>
  <c r="I289" i="18"/>
  <c r="I137" i="18"/>
  <c r="I66" i="18"/>
  <c r="I65" i="18" s="1"/>
  <c r="I314" i="18"/>
  <c r="I313" i="18" s="1"/>
  <c r="L308" i="19"/>
  <c r="L331" i="19"/>
  <c r="I86" i="18"/>
  <c r="I81" i="18" l="1"/>
  <c r="I80" i="18" s="1"/>
  <c r="I193" i="18"/>
  <c r="I186" i="18" s="1"/>
  <c r="L289" i="19"/>
  <c r="L288" i="19" s="1"/>
  <c r="I279" i="18"/>
  <c r="I28" i="18"/>
  <c r="I13" i="18" s="1"/>
  <c r="I355" i="18"/>
  <c r="I351" i="18" s="1"/>
  <c r="I157" i="18"/>
  <c r="I149" i="18" s="1"/>
  <c r="I64" i="18"/>
  <c r="H216" i="18"/>
  <c r="L276" i="19"/>
  <c r="L275" i="19" s="1"/>
  <c r="L274" i="19" s="1"/>
  <c r="I216" i="18"/>
  <c r="I209" i="18" s="1"/>
  <c r="I259" i="18"/>
  <c r="I258" i="18" s="1"/>
  <c r="I253" i="18" s="1"/>
  <c r="I235" i="18"/>
  <c r="I234" i="18" s="1"/>
  <c r="I298" i="18"/>
  <c r="L354" i="19"/>
  <c r="L349" i="19" s="1"/>
  <c r="L577" i="19" l="1"/>
  <c r="F33" i="6" s="1"/>
  <c r="I350" i="18"/>
  <c r="L330" i="19"/>
  <c r="L329" i="19" s="1"/>
  <c r="L328" i="19" s="1"/>
  <c r="L287" i="19"/>
  <c r="I278" i="18"/>
  <c r="I277" i="18" s="1"/>
  <c r="I12" i="18"/>
  <c r="H481" i="7"/>
  <c r="H116" i="7"/>
  <c r="H115" i="7" s="1"/>
  <c r="H113" i="7"/>
  <c r="H112" i="7" s="1"/>
  <c r="H103" i="7"/>
  <c r="H93" i="7"/>
  <c r="H90" i="7"/>
  <c r="H88" i="7" s="1"/>
  <c r="H83" i="7"/>
  <c r="H82" i="7"/>
  <c r="H58" i="7"/>
  <c r="H57" i="7"/>
  <c r="H55" i="7"/>
  <c r="H54" i="7"/>
  <c r="H53" i="7"/>
  <c r="H51" i="7"/>
  <c r="H50" i="7"/>
  <c r="H49" i="7"/>
  <c r="H31" i="7"/>
  <c r="H28" i="7"/>
  <c r="H26" i="7"/>
  <c r="H24" i="7"/>
  <c r="H23" i="7"/>
  <c r="H99" i="7"/>
  <c r="H77" i="7"/>
  <c r="H39" i="7"/>
  <c r="H38" i="7"/>
  <c r="H33" i="7"/>
  <c r="H32" i="7"/>
  <c r="H48" i="7" l="1"/>
  <c r="H37" i="7"/>
  <c r="H52" i="7"/>
  <c r="H56" i="7"/>
  <c r="H22" i="7"/>
  <c r="L348" i="19"/>
  <c r="L347" i="19" s="1"/>
  <c r="L346" i="19" s="1"/>
  <c r="H81" i="7"/>
  <c r="L286" i="19"/>
  <c r="L578" i="19" s="1"/>
  <c r="F34" i="6" s="1"/>
  <c r="H78" i="7"/>
  <c r="H98" i="7"/>
  <c r="H104" i="7"/>
  <c r="H34" i="7"/>
  <c r="H30" i="7" s="1"/>
  <c r="H15" i="7"/>
  <c r="H19" i="7"/>
  <c r="H101" i="7"/>
  <c r="H97" i="7"/>
  <c r="H29" i="7" l="1"/>
  <c r="L273" i="19"/>
  <c r="H366" i="18"/>
  <c r="H335" i="18"/>
  <c r="H334" i="18" s="1"/>
  <c r="H333" i="18" s="1"/>
  <c r="H328" i="18" s="1"/>
  <c r="H309" i="18"/>
  <c r="H308" i="18" s="1"/>
  <c r="H386" i="18" l="1"/>
  <c r="H339" i="18"/>
  <c r="H338" i="18" s="1"/>
  <c r="H398" i="18"/>
  <c r="H397" i="18" s="1"/>
  <c r="D33" i="6"/>
  <c r="H356" i="18"/>
  <c r="H260" i="18"/>
  <c r="H214" i="18"/>
  <c r="H212" i="18"/>
  <c r="H170" i="18"/>
  <c r="H133" i="18"/>
  <c r="H130" i="18" s="1"/>
  <c r="H126" i="18" l="1"/>
  <c r="H211" i="18"/>
  <c r="H129" i="18"/>
  <c r="H189" i="18"/>
  <c r="H225" i="18"/>
  <c r="H141" i="18"/>
  <c r="H137" i="18"/>
  <c r="H498" i="7" l="1"/>
  <c r="H492" i="7"/>
  <c r="H491" i="7" s="1"/>
  <c r="H488" i="7"/>
  <c r="H487" i="7"/>
  <c r="H486" i="7"/>
  <c r="H464" i="7"/>
  <c r="H463" i="7"/>
  <c r="H460" i="7"/>
  <c r="H458" i="7"/>
  <c r="H454" i="7"/>
  <c r="H453" i="7" s="1"/>
  <c r="H450" i="7" s="1"/>
  <c r="H443" i="7"/>
  <c r="H441" i="7"/>
  <c r="H439" i="7"/>
  <c r="H435" i="7"/>
  <c r="H434" i="7"/>
  <c r="H433" i="7"/>
  <c r="H430" i="7"/>
  <c r="H418" i="7"/>
  <c r="H412" i="7"/>
  <c r="H408" i="7"/>
  <c r="H402" i="7"/>
  <c r="H396" i="7"/>
  <c r="H383" i="7"/>
  <c r="H377" i="7"/>
  <c r="H371" i="7"/>
  <c r="H370" i="7"/>
  <c r="H368" i="7"/>
  <c r="H367" i="7"/>
  <c r="H358" i="7"/>
  <c r="H357" i="7"/>
  <c r="H355" i="7"/>
  <c r="H354" i="7"/>
  <c r="H352" i="7"/>
  <c r="H351" i="7"/>
  <c r="H349" i="7"/>
  <c r="H348" i="7"/>
  <c r="H338" i="7"/>
  <c r="H335" i="7"/>
  <c r="H334" i="7" s="1"/>
  <c r="H333" i="7" s="1"/>
  <c r="H332" i="7"/>
  <c r="H328" i="7"/>
  <c r="H327" i="7"/>
  <c r="H326" i="7"/>
  <c r="H324" i="7"/>
  <c r="H323" i="7"/>
  <c r="H322" i="7"/>
  <c r="H317" i="7"/>
  <c r="H315" i="7"/>
  <c r="H301" i="7"/>
  <c r="H298" i="7"/>
  <c r="H291" i="7"/>
  <c r="H290" i="7"/>
  <c r="H289" i="7"/>
  <c r="H279" i="7"/>
  <c r="H277" i="7"/>
  <c r="H273" i="7"/>
  <c r="H270" i="7"/>
  <c r="H264" i="7"/>
  <c r="H262" i="7"/>
  <c r="H260" i="7"/>
  <c r="H258" i="7"/>
  <c r="H241" i="7"/>
  <c r="H240" i="7"/>
  <c r="H239" i="7"/>
  <c r="H235" i="7"/>
  <c r="H234" i="7" s="1"/>
  <c r="H232" i="7"/>
  <c r="H231" i="7"/>
  <c r="H211" i="7"/>
  <c r="H199" i="7"/>
  <c r="H198" i="7"/>
  <c r="H197" i="7"/>
  <c r="H192" i="7"/>
  <c r="H179" i="7"/>
  <c r="H178" i="7"/>
  <c r="H177" i="7"/>
  <c r="H174" i="7"/>
  <c r="H175" i="7"/>
  <c r="H173" i="7"/>
  <c r="H169" i="7"/>
  <c r="H168" i="7" s="1"/>
  <c r="H159" i="7"/>
  <c r="H158" i="7"/>
  <c r="H157" i="7"/>
  <c r="H152" i="7"/>
  <c r="H151" i="7" s="1"/>
  <c r="H146" i="7"/>
  <c r="H143" i="7"/>
  <c r="H136" i="7"/>
  <c r="H369" i="7" l="1"/>
  <c r="H350" i="7"/>
  <c r="H366" i="7"/>
  <c r="H356" i="7"/>
  <c r="H347" i="7"/>
  <c r="H353" i="7"/>
  <c r="H432" i="7"/>
  <c r="H485" i="7"/>
  <c r="H484" i="7" s="1"/>
  <c r="H462" i="7"/>
  <c r="H201" i="7"/>
  <c r="H200" i="7" s="1"/>
  <c r="H337" i="7"/>
  <c r="H336" i="7" s="1"/>
  <c r="H230" i="7"/>
  <c r="B12" i="9"/>
  <c r="B11" i="9" s="1"/>
  <c r="I112" i="18" l="1"/>
  <c r="D14" i="16"/>
  <c r="D13" i="16" s="1"/>
  <c r="E33" i="5" s="1"/>
  <c r="D40" i="16"/>
  <c r="D30" i="16" s="1"/>
  <c r="D46" i="16"/>
  <c r="D50" i="16"/>
  <c r="C50" i="16"/>
  <c r="C46" i="16"/>
  <c r="C40" i="16"/>
  <c r="C30" i="16" s="1"/>
  <c r="C22" i="16"/>
  <c r="C16" i="16" s="1"/>
  <c r="C14" i="16"/>
  <c r="C13" i="16" s="1"/>
  <c r="C26" i="2"/>
  <c r="C17" i="2"/>
  <c r="C16" i="2" s="1"/>
  <c r="C34" i="5" l="1"/>
  <c r="D33" i="5"/>
  <c r="E34" i="5"/>
  <c r="D34" i="5"/>
  <c r="I111" i="18"/>
  <c r="I110" i="18" s="1"/>
  <c r="D29" i="16"/>
  <c r="D28" i="16" s="1"/>
  <c r="C29" i="16"/>
  <c r="C28" i="16" s="1"/>
  <c r="C52" i="2"/>
  <c r="C34" i="2" s="1"/>
  <c r="C14" i="2"/>
  <c r="C13" i="2" s="1"/>
  <c r="C12" i="16" l="1"/>
  <c r="C12" i="2"/>
  <c r="D12" i="16"/>
  <c r="D11" i="16" s="1"/>
  <c r="E35" i="5"/>
  <c r="E32" i="5" s="1"/>
  <c r="E31" i="5" s="1"/>
  <c r="C33" i="5"/>
  <c r="D35" i="5" l="1"/>
  <c r="E37" i="5"/>
  <c r="E20" i="8" s="1"/>
  <c r="E19" i="8" s="1"/>
  <c r="E18" i="8" s="1"/>
  <c r="E17" i="8" s="1"/>
  <c r="C11" i="16"/>
  <c r="L254" i="19"/>
  <c r="L253" i="19" s="1"/>
  <c r="L232" i="19"/>
  <c r="L231" i="19" s="1"/>
  <c r="L230" i="19" s="1"/>
  <c r="L214" i="19"/>
  <c r="L210" i="19"/>
  <c r="D32" i="5" l="1"/>
  <c r="D31" i="5" s="1"/>
  <c r="K554" i="19"/>
  <c r="C35" i="5"/>
  <c r="C32" i="5" s="1"/>
  <c r="C31" i="5" s="1"/>
  <c r="C37" i="5" s="1"/>
  <c r="C20" i="8" s="1"/>
  <c r="L209" i="19"/>
  <c r="L208" i="19" s="1"/>
  <c r="L204" i="19"/>
  <c r="F30" i="6"/>
  <c r="F28" i="6" s="1"/>
  <c r="H313" i="7"/>
  <c r="L252" i="19"/>
  <c r="L251" i="19" s="1"/>
  <c r="L250" i="19" s="1"/>
  <c r="L249" i="19" s="1"/>
  <c r="I141" i="18"/>
  <c r="I136" i="18" s="1"/>
  <c r="L421" i="19"/>
  <c r="L408" i="19"/>
  <c r="L402" i="19"/>
  <c r="L401" i="19" s="1"/>
  <c r="L387" i="19"/>
  <c r="D37" i="5" l="1"/>
  <c r="D20" i="8" s="1"/>
  <c r="D19" i="8" s="1"/>
  <c r="D18" i="8" s="1"/>
  <c r="D17" i="8" s="1"/>
  <c r="D16" i="8" s="1"/>
  <c r="D11" i="8" s="1"/>
  <c r="L386" i="19"/>
  <c r="L385" i="19" s="1"/>
  <c r="L384" i="19" s="1"/>
  <c r="I135" i="18"/>
  <c r="I109" i="18" s="1"/>
  <c r="I420" i="18" s="1"/>
  <c r="L203" i="19"/>
  <c r="L425" i="19"/>
  <c r="L420" i="19" s="1"/>
  <c r="L419" i="19" s="1"/>
  <c r="L418" i="19" s="1"/>
  <c r="L417" i="19" s="1"/>
  <c r="L586" i="19" s="1"/>
  <c r="F41" i="6" s="1"/>
  <c r="H150" i="7"/>
  <c r="H167" i="7"/>
  <c r="H165" i="7" s="1"/>
  <c r="L400" i="19"/>
  <c r="D41" i="6"/>
  <c r="L202" i="19" l="1"/>
  <c r="L560" i="19" s="1"/>
  <c r="F20" i="6" s="1"/>
  <c r="L399" i="19"/>
  <c r="L398" i="19" s="1"/>
  <c r="L383" i="19"/>
  <c r="D30" i="6"/>
  <c r="D28" i="6" s="1"/>
  <c r="L147" i="19"/>
  <c r="L146" i="19" s="1"/>
  <c r="L145" i="19" s="1"/>
  <c r="L144" i="19" s="1"/>
  <c r="L143" i="19" s="1"/>
  <c r="L142" i="19" s="1"/>
  <c r="L128" i="19"/>
  <c r="L127" i="19" s="1"/>
  <c r="L126" i="19" s="1"/>
  <c r="L121" i="19" s="1"/>
  <c r="L118" i="19"/>
  <c r="L117" i="19" s="1"/>
  <c r="L116" i="19" s="1"/>
  <c r="L115" i="19" s="1"/>
  <c r="L114" i="19" s="1"/>
  <c r="L568" i="19" s="1"/>
  <c r="F26" i="6" s="1"/>
  <c r="L112" i="19"/>
  <c r="L111" i="19" s="1"/>
  <c r="L109" i="19"/>
  <c r="L108" i="19" s="1"/>
  <c r="L96" i="19"/>
  <c r="L95" i="19" s="1"/>
  <c r="L94" i="19" s="1"/>
  <c r="L86" i="19" s="1"/>
  <c r="L83" i="19"/>
  <c r="L81" i="19"/>
  <c r="L49" i="19"/>
  <c r="L44" i="19"/>
  <c r="L43" i="19" s="1"/>
  <c r="L42" i="19" s="1"/>
  <c r="L41" i="19" s="1"/>
  <c r="L40" i="19" s="1"/>
  <c r="L557" i="19" s="1"/>
  <c r="F17" i="6" s="1"/>
  <c r="L32" i="19"/>
  <c r="L30" i="19"/>
  <c r="L26" i="19"/>
  <c r="L20" i="19"/>
  <c r="L19" i="19" s="1"/>
  <c r="L18" i="19" s="1"/>
  <c r="L17" i="19" s="1"/>
  <c r="L16" i="19" s="1"/>
  <c r="D26" i="6"/>
  <c r="D24" i="6" s="1"/>
  <c r="D17" i="6"/>
  <c r="D15" i="6"/>
  <c r="L25" i="19" l="1"/>
  <c r="L579" i="19"/>
  <c r="F35" i="6" s="1"/>
  <c r="L382" i="19"/>
  <c r="L201" i="19"/>
  <c r="L200" i="19" s="1"/>
  <c r="L585" i="19"/>
  <c r="F40" i="6" s="1"/>
  <c r="F39" i="6" s="1"/>
  <c r="L397" i="19"/>
  <c r="L80" i="19"/>
  <c r="L79" i="19" s="1"/>
  <c r="L78" i="19" s="1"/>
  <c r="L77" i="19" s="1"/>
  <c r="L131" i="19"/>
  <c r="L130" i="19" s="1"/>
  <c r="L120" i="19" s="1"/>
  <c r="L85" i="19"/>
  <c r="L564" i="19" s="1"/>
  <c r="F23" i="6" s="1"/>
  <c r="L555" i="19"/>
  <c r="F15" i="6" s="1"/>
  <c r="L48" i="19"/>
  <c r="L47" i="19" s="1"/>
  <c r="L46" i="19" s="1"/>
  <c r="L559" i="19" s="1"/>
  <c r="F19" i="6" s="1"/>
  <c r="D19" i="6"/>
  <c r="D43" i="6"/>
  <c r="L589" i="19"/>
  <c r="F43" i="6" s="1"/>
  <c r="H278" i="7"/>
  <c r="H276" i="7" s="1"/>
  <c r="L107" i="19"/>
  <c r="L106" i="19" s="1"/>
  <c r="L105" i="19" s="1"/>
  <c r="L567" i="19" s="1"/>
  <c r="F25" i="6" s="1"/>
  <c r="L24" i="19" l="1"/>
  <c r="L23" i="19" s="1"/>
  <c r="L22" i="19" s="1"/>
  <c r="L569" i="19"/>
  <c r="L374" i="19"/>
  <c r="D22" i="6"/>
  <c r="D40" i="6"/>
  <c r="D39" i="6" s="1"/>
  <c r="L76" i="19"/>
  <c r="L563" i="19"/>
  <c r="F22" i="6" s="1"/>
  <c r="F21" i="6" s="1"/>
  <c r="L556" i="19" l="1"/>
  <c r="F16" i="6" s="1"/>
  <c r="L15" i="19"/>
  <c r="F27" i="6"/>
  <c r="F24" i="6" s="1"/>
  <c r="L104" i="19"/>
  <c r="E21" i="6"/>
  <c r="E12" i="6" s="1"/>
  <c r="L187" i="19"/>
  <c r="L186" i="19" s="1"/>
  <c r="L185" i="19" s="1"/>
  <c r="L184" i="19" s="1"/>
  <c r="L183" i="19" s="1"/>
  <c r="L162" i="19"/>
  <c r="L161" i="19" s="1"/>
  <c r="L160" i="19" s="1"/>
  <c r="L159" i="19" s="1"/>
  <c r="L158" i="19" s="1"/>
  <c r="L157" i="19" s="1"/>
  <c r="L14" i="19" l="1"/>
  <c r="L182" i="19"/>
  <c r="L156" i="19" s="1"/>
  <c r="L603" i="19"/>
  <c r="F55" i="6" s="1"/>
  <c r="F54" i="6" s="1"/>
  <c r="I396" i="18"/>
  <c r="I424" i="18" l="1"/>
  <c r="L193" i="19"/>
  <c r="L192" i="19" s="1"/>
  <c r="L191" i="19" s="1"/>
  <c r="L190" i="19" s="1"/>
  <c r="L477" i="19"/>
  <c r="L476" i="19" s="1"/>
  <c r="L475" i="19" s="1"/>
  <c r="L474" i="19" s="1"/>
  <c r="L473" i="19" s="1"/>
  <c r="L439" i="19" l="1"/>
  <c r="L594" i="19" s="1"/>
  <c r="L597" i="19"/>
  <c r="F51" i="6" s="1"/>
  <c r="L558" i="19"/>
  <c r="F18" i="6" s="1"/>
  <c r="F14" i="6" s="1"/>
  <c r="L438" i="19" l="1"/>
  <c r="L430" i="19" s="1"/>
  <c r="F48" i="6"/>
  <c r="F47" i="6" s="1"/>
  <c r="L509" i="19"/>
  <c r="L508" i="19" s="1"/>
  <c r="L507" i="19" s="1"/>
  <c r="L506" i="19" s="1"/>
  <c r="L505" i="19" s="1"/>
  <c r="L582" i="19" s="1"/>
  <c r="L499" i="19"/>
  <c r="L498" i="19" s="1"/>
  <c r="L497" i="19" s="1"/>
  <c r="L581" i="19" s="1"/>
  <c r="F38" i="6" l="1"/>
  <c r="L496" i="19"/>
  <c r="L482" i="19" s="1"/>
  <c r="L539" i="19"/>
  <c r="L529" i="19"/>
  <c r="L520" i="19"/>
  <c r="L519" i="19" l="1"/>
  <c r="L518" i="19" s="1"/>
  <c r="F37" i="6"/>
  <c r="F32" i="6" s="1"/>
  <c r="L535" i="19"/>
  <c r="L534" i="19" s="1"/>
  <c r="L533" i="19" s="1"/>
  <c r="L532" i="19" s="1"/>
  <c r="L517" i="19" l="1"/>
  <c r="L516" i="19" s="1"/>
  <c r="H12" i="6"/>
  <c r="L591" i="19"/>
  <c r="F46" i="6" s="1"/>
  <c r="L590" i="19" l="1"/>
  <c r="F45" i="6" s="1"/>
  <c r="F42" i="6" s="1"/>
  <c r="L515" i="19"/>
  <c r="L514" i="19" s="1"/>
  <c r="D46" i="6"/>
  <c r="D51" i="6" l="1"/>
  <c r="D49" i="6" l="1"/>
  <c r="D45" i="6"/>
  <c r="D42" i="6" s="1"/>
  <c r="D48" i="6" l="1"/>
  <c r="D55" i="6" l="1"/>
  <c r="D54" i="6" s="1"/>
  <c r="D37" i="6"/>
  <c r="H480" i="7"/>
  <c r="H479" i="7" s="1"/>
  <c r="H478" i="7" s="1"/>
  <c r="H477" i="7" s="1"/>
  <c r="D18" i="6" l="1"/>
  <c r="H382" i="7"/>
  <c r="H381" i="7" s="1"/>
  <c r="H360" i="18" l="1"/>
  <c r="H438" i="7" l="1"/>
  <c r="H18" i="7" l="1"/>
  <c r="H92" i="7" l="1"/>
  <c r="H91" i="7" s="1"/>
  <c r="H156" i="7" l="1"/>
  <c r="H155" i="7" s="1"/>
  <c r="L601" i="19" l="1"/>
  <c r="H314" i="7" l="1"/>
  <c r="H331" i="7"/>
  <c r="H380" i="7" l="1"/>
  <c r="H379" i="7" s="1"/>
  <c r="I409" i="18" l="1"/>
  <c r="I408" i="18" s="1"/>
  <c r="I11" i="18" s="1"/>
  <c r="H409" i="18"/>
  <c r="H408" i="18" s="1"/>
  <c r="H427" i="18" s="1"/>
  <c r="H264" i="18"/>
  <c r="H259" i="18" s="1"/>
  <c r="H258" i="18" s="1"/>
  <c r="H237" i="18"/>
  <c r="H236" i="18" s="1"/>
  <c r="I427" i="18" l="1"/>
  <c r="H188" i="18" l="1"/>
  <c r="H52" i="18"/>
  <c r="H44" i="18"/>
  <c r="H26" i="18"/>
  <c r="H24" i="18"/>
  <c r="H15" i="18"/>
  <c r="H405" i="18"/>
  <c r="H385" i="18"/>
  <c r="H364" i="18"/>
  <c r="H362" i="18"/>
  <c r="H353" i="18"/>
  <c r="H352" i="18" s="1"/>
  <c r="H325" i="18"/>
  <c r="H324" i="18" s="1"/>
  <c r="H323" i="18" s="1"/>
  <c r="H322" i="18" s="1"/>
  <c r="H319" i="18"/>
  <c r="H318" i="18" s="1"/>
  <c r="H316" i="18"/>
  <c r="H315" i="18" s="1"/>
  <c r="H305" i="18"/>
  <c r="H302" i="18"/>
  <c r="H299" i="18"/>
  <c r="H289" i="18"/>
  <c r="H286" i="18"/>
  <c r="H283" i="18"/>
  <c r="H280" i="18"/>
  <c r="H244" i="18"/>
  <c r="H243" i="18" s="1"/>
  <c r="H224" i="18"/>
  <c r="H223" i="18" s="1"/>
  <c r="H195" i="18"/>
  <c r="H194" i="18" s="1"/>
  <c r="H164" i="18"/>
  <c r="H163" i="18" s="1"/>
  <c r="H158" i="18"/>
  <c r="H120" i="18"/>
  <c r="H119" i="18" s="1"/>
  <c r="H112" i="18"/>
  <c r="H111" i="18" s="1"/>
  <c r="H110" i="18" l="1"/>
  <c r="H193" i="18"/>
  <c r="H279" i="18"/>
  <c r="H355" i="18"/>
  <c r="H351" i="18" s="1"/>
  <c r="H157" i="18"/>
  <c r="H149" i="18" s="1"/>
  <c r="H235" i="18"/>
  <c r="H404" i="18"/>
  <c r="H403" i="18" s="1"/>
  <c r="H210" i="18"/>
  <c r="H209" i="18" s="1"/>
  <c r="H65" i="18"/>
  <c r="H29" i="18"/>
  <c r="H396" i="18"/>
  <c r="H136" i="18"/>
  <c r="H135" i="18" s="1"/>
  <c r="H187" i="18"/>
  <c r="H48" i="18"/>
  <c r="H82" i="18"/>
  <c r="H81" i="18" s="1"/>
  <c r="H21" i="18"/>
  <c r="H14" i="18" s="1"/>
  <c r="H314" i="18"/>
  <c r="H313" i="18" s="1"/>
  <c r="H253" i="18"/>
  <c r="H298" i="18"/>
  <c r="H28" i="18" l="1"/>
  <c r="H13" i="18" s="1"/>
  <c r="H186" i="18"/>
  <c r="H424" i="18"/>
  <c r="H109" i="18"/>
  <c r="H64" i="18"/>
  <c r="H278" i="18"/>
  <c r="H277" i="18" s="1"/>
  <c r="H234" i="18"/>
  <c r="H80" i="18"/>
  <c r="H350" i="18"/>
  <c r="H12" i="18" l="1"/>
  <c r="H11" i="18" s="1"/>
  <c r="H420" i="18" l="1"/>
  <c r="H429" i="18" s="1"/>
  <c r="H425" i="18" s="1"/>
  <c r="K11" i="18"/>
  <c r="I429" i="18"/>
  <c r="I425" i="18" s="1"/>
  <c r="H300" i="7"/>
  <c r="H299" i="7" s="1"/>
  <c r="I422" i="18" l="1"/>
  <c r="I428" i="18"/>
  <c r="H428" i="18"/>
  <c r="H422" i="18"/>
  <c r="L545" i="19" l="1"/>
  <c r="L13" i="19" s="1"/>
  <c r="L554" i="19" s="1"/>
  <c r="L11" i="18" l="1"/>
  <c r="E24" i="8"/>
  <c r="E23" i="8" s="1"/>
  <c r="E22" i="8" s="1"/>
  <c r="E21" i="8" s="1"/>
  <c r="L606" i="19"/>
  <c r="F57" i="6" s="1"/>
  <c r="F56" i="6" s="1"/>
  <c r="E16" i="8" l="1"/>
  <c r="E11" i="8" s="1"/>
  <c r="F12" i="6"/>
  <c r="I12" i="6" s="1"/>
  <c r="L592" i="19"/>
  <c r="L604" i="19"/>
  <c r="L565" i="19"/>
  <c r="L575" i="19"/>
  <c r="L570" i="19" l="1"/>
  <c r="L587" i="19"/>
  <c r="L583" i="19"/>
  <c r="L598" i="19"/>
  <c r="L561" i="19"/>
  <c r="H497" i="7" l="1"/>
  <c r="H496" i="7" s="1"/>
  <c r="H495" i="7" l="1"/>
  <c r="H14" i="7"/>
  <c r="H316" i="7" l="1"/>
  <c r="H391" i="7" l="1"/>
  <c r="H261" i="7"/>
  <c r="H269" i="7"/>
  <c r="H266" i="7" s="1"/>
  <c r="H263" i="7"/>
  <c r="H459" i="7" l="1"/>
  <c r="H457" i="7"/>
  <c r="H440" i="7"/>
  <c r="H456" i="7" l="1"/>
  <c r="H376" i="7"/>
  <c r="H375" i="7" s="1"/>
  <c r="H423" i="7" l="1"/>
  <c r="H422" i="7" s="1"/>
  <c r="H421" i="7" s="1"/>
  <c r="H420" i="7" s="1"/>
  <c r="H417" i="7"/>
  <c r="H416" i="7" s="1"/>
  <c r="H411" i="7"/>
  <c r="H410" i="7" s="1"/>
  <c r="H409" i="7" s="1"/>
  <c r="H407" i="7"/>
  <c r="H401" i="7"/>
  <c r="H400" i="7" s="1"/>
  <c r="H395" i="7"/>
  <c r="H394" i="7" s="1"/>
  <c r="H346" i="7" l="1"/>
  <c r="H415" i="7"/>
  <c r="H414" i="7" s="1"/>
  <c r="H399" i="7"/>
  <c r="H406" i="7"/>
  <c r="H405" i="7" s="1"/>
  <c r="H312" i="7"/>
  <c r="H311" i="7" s="1"/>
  <c r="H272" i="7"/>
  <c r="H189" i="7"/>
  <c r="H310" i="7" l="1"/>
  <c r="H196" i="7"/>
  <c r="H195" i="7" s="1"/>
  <c r="H176" i="7"/>
  <c r="H238" i="7"/>
  <c r="H237" i="7" s="1"/>
  <c r="H236" i="7" s="1"/>
  <c r="H275" i="7"/>
  <c r="H274" i="7" s="1"/>
  <c r="H172" i="7"/>
  <c r="H365" i="7"/>
  <c r="H345" i="7" s="1"/>
  <c r="H344" i="7" s="1"/>
  <c r="H288" i="7"/>
  <c r="H287" i="7" s="1"/>
  <c r="H149" i="7"/>
  <c r="H142" i="7"/>
  <c r="H141" i="7" s="1"/>
  <c r="H135" i="7"/>
  <c r="H134" i="7" s="1"/>
  <c r="H27" i="7"/>
  <c r="H25" i="7"/>
  <c r="H257" i="7"/>
  <c r="H171" i="7" l="1"/>
  <c r="H170" i="7" s="1"/>
  <c r="H13" i="7"/>
  <c r="H164" i="7"/>
  <c r="H145" i="7"/>
  <c r="H144" i="7" s="1"/>
  <c r="H96" i="7"/>
  <c r="H133" i="7" l="1"/>
  <c r="H163" i="7"/>
  <c r="H132" i="7" l="1"/>
  <c r="H461" i="7"/>
  <c r="H321" i="7"/>
  <c r="H325" i="7"/>
  <c r="H320" i="7" l="1"/>
  <c r="H319" i="7" s="1"/>
  <c r="H309" i="7" s="1"/>
  <c r="H194" i="7"/>
  <c r="H12" i="7" l="1"/>
  <c r="H100" i="7"/>
  <c r="H95" i="7" l="1"/>
  <c r="H94" i="7" s="1"/>
  <c r="H442" i="7"/>
  <c r="H259" i="7"/>
  <c r="H256" i="7" s="1"/>
  <c r="H255" i="7" s="1"/>
  <c r="H483" i="7" l="1"/>
  <c r="H513" i="7" s="1"/>
  <c r="D21" i="6"/>
  <c r="H404" i="7"/>
  <c r="H398" i="7"/>
  <c r="H390" i="7"/>
  <c r="H389" i="7" s="1"/>
  <c r="H297" i="7"/>
  <c r="H296" i="7" s="1"/>
  <c r="H271" i="7"/>
  <c r="H229" i="7"/>
  <c r="H228" i="7" s="1"/>
  <c r="H191" i="7"/>
  <c r="H188" i="7"/>
  <c r="H187" i="7" l="1"/>
  <c r="H186" i="7" s="1"/>
  <c r="H265" i="7"/>
  <c r="H254" i="7" s="1"/>
  <c r="H286" i="7"/>
  <c r="H285" i="7" l="1"/>
  <c r="H227" i="7" l="1"/>
  <c r="H429" i="7" l="1"/>
  <c r="H428" i="7" s="1"/>
  <c r="C11" i="2" l="1"/>
  <c r="H445" i="7" l="1"/>
  <c r="C19" i="8" l="1"/>
  <c r="C18" i="8" s="1"/>
  <c r="C17" i="8" s="1"/>
  <c r="H444" i="7"/>
  <c r="D16" i="6"/>
  <c r="D14" i="6" s="1"/>
  <c r="H431" i="7" l="1"/>
  <c r="H427" i="7" s="1"/>
  <c r="H426" i="7" l="1"/>
  <c r="H75" i="7"/>
  <c r="H73" i="7" l="1"/>
  <c r="H72" i="7" s="1"/>
  <c r="H11" i="7" s="1"/>
  <c r="H10" i="7" s="1"/>
  <c r="H509" i="7" l="1"/>
  <c r="H511" i="7" l="1"/>
  <c r="H515" i="7"/>
  <c r="H514" i="7" s="1"/>
  <c r="K415" i="3" l="1"/>
  <c r="K414" i="3" s="1"/>
  <c r="K413" i="3" s="1"/>
  <c r="K412" i="3" s="1"/>
  <c r="K342" i="3" l="1"/>
  <c r="K715" i="3"/>
  <c r="D35" i="6" l="1"/>
  <c r="D32" i="6" s="1"/>
  <c r="K719" i="3"/>
  <c r="K479" i="3"/>
  <c r="K478" i="3" s="1"/>
  <c r="K477" i="3" s="1"/>
  <c r="K476" i="3" s="1"/>
  <c r="K475" i="3" l="1"/>
  <c r="K325" i="3" s="1"/>
  <c r="K11" i="3" s="1"/>
  <c r="K733" i="3"/>
  <c r="K735" i="3" l="1"/>
  <c r="K744" i="3" s="1"/>
  <c r="D50" i="6"/>
  <c r="D47" i="6" s="1"/>
  <c r="D12" i="6" s="1"/>
  <c r="G12" i="6" s="1"/>
  <c r="C24" i="8"/>
  <c r="C23" i="8" s="1"/>
  <c r="C22" i="8" s="1"/>
  <c r="C21" i="8" s="1"/>
  <c r="C16" i="8" s="1"/>
  <c r="C11" i="8" s="1"/>
  <c r="J10" i="7"/>
</calcChain>
</file>

<file path=xl/sharedStrings.xml><?xml version="1.0" encoding="utf-8"?>
<sst xmlns="http://schemas.openxmlformats.org/spreadsheetml/2006/main" count="14659" uniqueCount="688">
  <si>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</si>
  <si>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</si>
  <si>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</si>
  <si>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</si>
  <si>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</si>
  <si>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</si>
  <si>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</si>
  <si>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</si>
  <si>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</si>
  <si>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</si>
  <si>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</si>
  <si>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</si>
  <si>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</si>
  <si>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</si>
  <si>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Наименование дохода</t>
  </si>
  <si>
    <t>Сумма</t>
  </si>
  <si>
    <t>2 00 00000 00 0000 000</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</si>
  <si>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</si>
  <si>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</si>
  <si>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</si>
  <si>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местным бюджетам на выполнение передаваемых полномочий субъектов Российской Федерации</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</si>
  <si>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</si>
  <si>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</si>
  <si>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</si>
  <si>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</si>
  <si>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</si>
  <si>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</si>
  <si>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</si>
  <si>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</si>
  <si>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</si>
  <si>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</si>
  <si>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</si>
  <si>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</si>
  <si>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</si>
  <si>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</si>
  <si>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</si>
  <si>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</si>
  <si>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</si>
  <si>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</si>
  <si>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</si>
  <si>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</si>
  <si>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</si>
  <si>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</si>
  <si>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</si>
  <si>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</si>
  <si>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</si>
  <si>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</si>
  <si>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</si>
  <si>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</si>
  <si>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</si>
  <si>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</si>
  <si>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</si>
  <si>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</si>
  <si>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</si>
  <si>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</si>
  <si>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</si>
  <si>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</si>
  <si>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</si>
  <si>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</si>
  <si>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</si>
  <si>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</si>
  <si>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</si>
  <si>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</si>
  <si>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</si>
  <si>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</si>
  <si>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</si>
  <si>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</si>
  <si>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</si>
  <si>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</si>
  <si>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</si>
  <si>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</si>
  <si>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</si>
  <si>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</si>
  <si>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</si>
  <si>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</si>
  <si>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</si>
  <si>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</si>
  <si>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</si>
  <si>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</si>
  <si>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</si>
  <si>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</si>
  <si>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</si>
  <si>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</si>
  <si>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</si>
  <si>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</si>
  <si>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</si>
  <si>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</si>
  <si>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</si>
  <si>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</si>
  <si>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</si>
  <si>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</si>
  <si>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</si>
  <si>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</si>
  <si>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</si>
  <si>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</si>
  <si>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</si>
  <si>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</si>
  <si>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</si>
  <si>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</si>
  <si>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</si>
  <si>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</si>
  <si>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</si>
  <si>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</si>
  <si>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</si>
  <si>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</si>
  <si>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</si>
  <si>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</si>
  <si>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</si>
  <si>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</si>
  <si>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</si>
  <si>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</si>
  <si>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</si>
  <si>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</si>
  <si>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</si>
  <si>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</si>
  <si>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</si>
  <si>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</si>
  <si>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</si>
  <si>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</si>
  <si>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</si>
  <si>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</si>
  <si>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</si>
  <si>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</si>
  <si>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</si>
  <si>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</si>
  <si>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</si>
  <si>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</si>
  <si>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Наименование поселений</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</si>
  <si>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</si>
  <si>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</si>
  <si>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</si>
  <si>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</si>
  <si>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</si>
  <si>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</si>
  <si>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1 00 00000 00 0000 000</t>
  </si>
  <si>
    <t>Налоговые и неналоговые доходы</t>
  </si>
  <si>
    <t>1 01 01000 00 0000 110</t>
  </si>
  <si>
    <t>Налог на прибыль организаций*</t>
  </si>
  <si>
    <t>1 01 02000 01 0000 110</t>
  </si>
  <si>
    <t>Налог на доходы физических лиц*</t>
  </si>
  <si>
    <t>1 03 02230 01 0000 110
1 03 02240 01 0000 110
1 03 02250 01 0000 110
1 03 02260 01 0000 110</t>
  </si>
  <si>
    <t>1 05 02000 02 0000 110</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</si>
  <si>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</si>
  <si>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</si>
  <si>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</si>
  <si>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</si>
  <si>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1 08 00000 00 0000 000</t>
  </si>
  <si>
    <t>Государственная пошлина*</t>
  </si>
  <si>
    <t>1 11 01050 05 0000 120</t>
  </si>
  <si>
    <t>1 11 05010 00 0000 120</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</si>
  <si>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</si>
  <si>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</si>
  <si>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</si>
  <si>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</si>
  <si>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</si>
  <si>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</si>
  <si>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Иные межбюджетные трансферты*</t>
  </si>
  <si>
    <t>Всего доходов</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</si>
  <si>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</si>
  <si>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</si>
  <si>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</si>
  <si>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</si>
  <si>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</si>
  <si>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</si>
  <si>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</si>
  <si>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</si>
  <si>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</si>
  <si>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</si>
  <si>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</si>
  <si>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</si>
  <si>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</si>
  <si>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</si>
  <si>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</si>
  <si>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</si>
  <si>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</si>
  <si>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</si>
  <si>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</si>
  <si>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</si>
  <si>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</si>
  <si>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</si>
  <si>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</si>
  <si>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</si>
  <si>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</si>
  <si>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</si>
  <si>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</si>
  <si>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</si>
  <si>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</si>
  <si>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</si>
  <si>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</si>
  <si>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</si>
  <si>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</si>
  <si>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</si>
  <si>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</si>
  <si>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</si>
  <si>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</si>
  <si>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</si>
  <si>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</si>
  <si>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</si>
  <si>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</si>
  <si>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</si>
  <si>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</si>
  <si>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</si>
  <si>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</si>
  <si>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</si>
  <si>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</si>
  <si>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</si>
  <si>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</si>
  <si>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</si>
  <si>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</si>
  <si>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</si>
  <si>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</si>
  <si>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</si>
  <si>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</si>
  <si>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</si>
  <si>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Организация библиотечного обслуживания населения, комплектование библиотечных фондов библиотек поселения</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</si>
  <si>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</si>
  <si>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</si>
  <si>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</si>
  <si>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</si>
  <si>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</si>
  <si>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</si>
  <si>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</si>
  <si>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</si>
  <si>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</si>
  <si>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</si>
  <si>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</si>
  <si>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</si>
  <si>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</si>
  <si>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</si>
  <si>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</si>
  <si>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</si>
  <si>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</si>
  <si>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</si>
  <si>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</si>
  <si>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</si>
  <si>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</si>
  <si>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</si>
  <si>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</si>
  <si>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</si>
  <si>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</si>
  <si>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</si>
  <si>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</si>
  <si>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</si>
  <si>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</si>
  <si>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</si>
  <si>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</si>
  <si>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</si>
  <si>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</si>
  <si>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</si>
  <si>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</si>
  <si>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</si>
  <si>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</si>
  <si>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</si>
  <si>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</si>
  <si>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</si>
  <si>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</si>
  <si>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 xml:space="preserve"> (тыс.рублей)</t>
  </si>
  <si>
    <t>№                п/п</t>
  </si>
  <si>
    <t>1.</t>
  </si>
  <si>
    <t>Кабардинское сельское поселение</t>
  </si>
  <si>
    <t>Кубанское сельское поселение</t>
  </si>
  <si>
    <t>Куринское сельское поселение</t>
  </si>
  <si>
    <t>Нижегородское сельское поселение</t>
  </si>
  <si>
    <t>Новополянское сельское поселение</t>
  </si>
  <si>
    <t>Отдаленное сельское поселение</t>
  </si>
  <si>
    <t>Тверское сельское поселение</t>
  </si>
  <si>
    <t>Черниговское сельское поселение</t>
  </si>
  <si>
    <t>Объем</t>
  </si>
  <si>
    <t>погашение основной суммы долга</t>
  </si>
  <si>
    <t xml:space="preserve">Программа муниципальных гарантий муниципального образования Апшеронский район  </t>
  </si>
  <si>
    <t>Объем гарантий,  тыс.рублей</t>
  </si>
  <si>
    <t>иные условия</t>
  </si>
  <si>
    <t xml:space="preserve"> -</t>
  </si>
  <si>
    <t>Наименование межбюджетных трансфертов</t>
  </si>
  <si>
    <t>Дотации на выравнивание бюджетной обеспеченности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</si>
  <si>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</si>
  <si>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из них:</t>
  </si>
  <si>
    <t xml:space="preserve">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</si>
  <si>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муниципальные дошкольные образовательные организации</t>
  </si>
  <si>
    <t>муниципальные общеобразовательные организации</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</si>
  <si>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</si>
  <si>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</si>
  <si>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</si>
  <si>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</si>
  <si>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</si>
  <si>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</si>
  <si>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</si>
  <si>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</si>
  <si>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</si>
  <si>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</si>
  <si>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</si>
  <si>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</si>
  <si>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</si>
  <si>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</si>
  <si>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</si>
  <si>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</si>
  <si>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</si>
  <si>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</si>
  <si>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</si>
  <si>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</si>
  <si>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</si>
  <si>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</si>
  <si>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</si>
  <si>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</si>
  <si>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</si>
  <si>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</si>
  <si>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</si>
  <si>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</si>
  <si>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</si>
  <si>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</si>
  <si>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</si>
  <si>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</si>
  <si>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</si>
  <si>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</si>
  <si>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</si>
  <si>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</si>
  <si>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</si>
  <si>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</si>
  <si>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</si>
  <si>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</si>
  <si>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</si>
  <si>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Прочие субсидии</t>
  </si>
  <si>
    <t>Субсидии бюджетам бюджетной системы Российской Федерации (межбюджетные субсидии)*</t>
  </si>
  <si>
    <t>Создание условий для развития санаторно-курортного и туристского комплекса муниципального образования Апшеронский район</t>
  </si>
  <si>
    <t>1 11 05075 05 0000 120</t>
  </si>
  <si>
    <t>1 05 01000 00 0000 110</t>
  </si>
  <si>
    <t>Налог, взимаемый в связи с применением упрощенной системы налогообложения*</t>
  </si>
  <si>
    <t>Безвозмездные поступления</t>
  </si>
  <si>
    <t xml:space="preserve">* По видам и подвидам доходов, входящим в соответствующий группировочный код бюджетной классификации, зачисляемым в районный бюджет в соответствии с законодательством Российской Федерации.   </t>
  </si>
  <si>
    <t>Всего</t>
  </si>
  <si>
    <t xml:space="preserve">Апшеронское городское поселение </t>
  </si>
  <si>
    <t xml:space="preserve">Нефтегорское городское поселение </t>
  </si>
  <si>
    <t>Хадыженское городское поселение</t>
  </si>
  <si>
    <t xml:space="preserve">Кабардинское сельское поселение </t>
  </si>
  <si>
    <t xml:space="preserve">Куринское сельское поселение </t>
  </si>
  <si>
    <t>Мезмайское сельское поселение</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</si>
  <si>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</si>
  <si>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</si>
  <si>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</si>
  <si>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</si>
  <si>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</si>
  <si>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</si>
  <si>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</si>
  <si>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</si>
  <si>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</si>
  <si>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</si>
  <si>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</si>
  <si>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</si>
  <si>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</si>
  <si>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</si>
  <si>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Единый налог на вмененный доход для отдельных видов деятельности</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</si>
  <si>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</si>
  <si>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</si>
  <si>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</si>
  <si>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</si>
  <si>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</si>
  <si>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</si>
  <si>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</si>
  <si>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</si>
  <si>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</si>
  <si>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</si>
  <si>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</si>
  <si>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 xml:space="preserve">Дотации бюджетам бюджетной системы Российской Федерации </t>
  </si>
  <si>
    <t>Субвенции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</si>
  <si>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</si>
  <si>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</si>
  <si>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</si>
  <si>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</si>
  <si>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</si>
  <si>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1 11 09045 05 0000 120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</si>
  <si>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</si>
  <si>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</si>
  <si>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</si>
  <si>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</si>
  <si>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</si>
  <si>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</si>
  <si>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</si>
  <si>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</si>
  <si>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</si>
  <si>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</si>
  <si>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</si>
  <si>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</si>
  <si>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</si>
  <si>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</si>
  <si>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</si>
  <si>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 УУР</t>
  </si>
  <si>
    <t>УУР</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</si>
  <si>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</si>
  <si>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Вид заимствований</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</si>
  <si>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</si>
  <si>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</si>
  <si>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</si>
  <si>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Субсидии бюджетам бюджетной системы Российской Федерации (межбюджетные субсидии)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</si>
  <si>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</si>
  <si>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</si>
  <si>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</si>
  <si>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</si>
  <si>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</si>
  <si>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Начальник Финансового управления</t>
  </si>
  <si>
    <t xml:space="preserve">администрации муниципального образования </t>
  </si>
  <si>
    <t>Апшеронский район</t>
  </si>
  <si>
    <t>РУО</t>
  </si>
  <si>
    <t>11880</t>
  </si>
  <si>
    <t>Материально-техническое обеспечение деятельности органов местного самоуправления муниципального образования</t>
  </si>
  <si>
    <t>09020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</si>
  <si>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</si>
  <si>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</si>
  <si>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</si>
  <si>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</si>
  <si>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</si>
  <si>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1 13 00000 00 0000 000</t>
  </si>
  <si>
    <t>О.В.Чуйко</t>
  </si>
  <si>
    <t>0105</t>
  </si>
  <si>
    <t>60740</t>
  </si>
  <si>
    <t>2 02 29999 05 0000 150</t>
  </si>
  <si>
    <t>2 02 30024 05 0000 150</t>
  </si>
  <si>
    <t>2 02 35120 05 0000 150</t>
  </si>
  <si>
    <t>2 02 15001 05 0000 150</t>
  </si>
  <si>
    <t>2 02 40014 05 0000 150</t>
  </si>
  <si>
    <t>2 02 30029 05 0000 150</t>
  </si>
  <si>
    <t>2 02 10000 00 0000 150</t>
  </si>
  <si>
    <t>2 02 15001 00 0000 150</t>
  </si>
  <si>
    <t>2 02 20000 00 0000 150</t>
  </si>
  <si>
    <t>2 02 29999 00 0000 150</t>
  </si>
  <si>
    <t>2 02 30000 00 0000 150</t>
  </si>
  <si>
    <t>2 02 30024 00 0000 150</t>
  </si>
  <si>
    <t>2 02 30029 00 0000 150</t>
  </si>
  <si>
    <t>2 02 35120 00 0000 150</t>
  </si>
  <si>
    <t>Доходы от оказания платных услуг и компенсации затрат государства*</t>
  </si>
  <si>
    <t>10700</t>
  </si>
  <si>
    <t>2 02 40000 00 0000 150</t>
  </si>
  <si>
    <t>субсидии на обеспечение условий для развития физической культуры и массового спорта в части оплаты труда инструкторов по спорту</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</si>
  <si>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</si>
  <si>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</si>
  <si>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</si>
  <si>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S0560</t>
  </si>
  <si>
    <t>921</t>
  </si>
  <si>
    <t>S0620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</si>
  <si>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</si>
  <si>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</si>
  <si>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</si>
  <si>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2 02 20077 00 0000 150</t>
  </si>
  <si>
    <t>Субсидии бюджетам на софинансирование капитальных вложений в объекты муниципальной собственности</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</si>
  <si>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</si>
  <si>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Краснодарского края по поддержке сельскохозяйственного производства</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</si>
  <si>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</si>
  <si>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925</t>
  </si>
  <si>
    <t>Нефтегорское городское поселение</t>
  </si>
  <si>
    <t>1 06 02000 02 0000 110</t>
  </si>
  <si>
    <t>Налог на имущество организаций*</t>
  </si>
  <si>
    <t xml:space="preserve">Программа муниципальных внутренних заимствований муниципального </t>
  </si>
  <si>
    <t>Дотации бюджетам муниципальных районов на выравнивание бюджетной обеспеченности из бюджета субъекта Российской Федерации</t>
  </si>
  <si>
    <t>Иные межбюджетные трансферты бюджетам бюджетной системы Российской Федерации</t>
  </si>
  <si>
    <t>Иные межбюджетные трансферты</t>
  </si>
  <si>
    <t xml:space="preserve">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</si>
  <si>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</si>
  <si>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</si>
  <si>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</si>
  <si>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</si>
  <si>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Муниципальная программа муниципального образования Апшеронский район «Развитие образования»</t>
  </si>
  <si>
    <t>Наименование принципала</t>
  </si>
  <si>
    <t>наличие права регрессного требования гаранта к принципалу</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</si>
  <si>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</si>
  <si>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</si>
  <si>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</si>
  <si>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</si>
  <si>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</si>
  <si>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</si>
  <si>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</si>
  <si>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</si>
  <si>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</si>
  <si>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</si>
  <si>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</si>
  <si>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 xml:space="preserve">Непрограммные расходы органов 
местного самоуправления
</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</si>
  <si>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</si>
  <si>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</si>
  <si>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</si>
  <si>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</si>
  <si>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</si>
  <si>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</si>
  <si>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</si>
  <si>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</si>
  <si>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</si>
  <si>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</si>
  <si>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0310</t>
  </si>
  <si>
    <t>Защита населения и территории от чрезвычайных ситуаций природного и техногенного характера, пожарная безопасность</t>
  </si>
  <si>
    <t>субсидии на организацию газоснабжения населения (поселений) (строительство подводящих газопроводов, 
распределительных газопроводов)</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</si>
  <si>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</si>
  <si>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</si>
  <si>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</si>
  <si>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</si>
  <si>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</si>
  <si>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</si>
  <si>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</si>
  <si>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</si>
  <si>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</si>
  <si>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</si>
  <si>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Жилищное хозяйство</t>
  </si>
  <si>
    <t xml:space="preserve">Доходы от уплаты акцизов на дизельное топливо, моторные масла для дизельных и (или) карбюраторных (инжекторных) двигателей,  автомобильный бензин,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</si>
  <si>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Бюджетные кредиты,  привлеченные в бюджет  муниципального образования  Апшеронский район из других  бюджетов бюджетной системы Российской Федерации, всего</t>
  </si>
  <si>
    <t>привлечение (предельный срок погашения - до 10 лет)</t>
  </si>
  <si>
    <t>предоставление обеспечения исполнения обязательств принципала по удовлетворению регрессного требования гаранта к принципалу</t>
  </si>
  <si>
    <t>Условия предоставления и исполнения гарантий</t>
  </si>
  <si>
    <t xml:space="preserve">Программа муниципальных внешних заимствований муниципального </t>
  </si>
  <si>
    <t>Бюджетные кредиты,  привлеченные в бюджет  муниципального образования  Апшеронский район от Российской Федерации в иностранной валюте в рамках использования целевых иностранных кредитов</t>
  </si>
  <si>
    <t>Объем гарантий</t>
  </si>
  <si>
    <t>Наименование кода группы, подгруппы, статьи, элемента, подвида, аналитической группы вида источников финансирования дефицитов бюджетов</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</si>
  <si>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</si>
  <si>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</si>
  <si>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</si>
  <si>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1 11 00000 00 0000 000</t>
  </si>
  <si>
    <t>Доходы от использования имущества, находящегося в государственной и муниципальной собственности*, в том числе: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</si>
  <si>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</si>
  <si>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</si>
  <si>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</si>
  <si>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</si>
  <si>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Организация газоснабжения населения (поселений) (строительство подводящих газопроводов, распределительных газопроводов)</t>
  </si>
  <si>
    <t>S0470</t>
  </si>
  <si>
    <t>Строительство, реконструкция (в том числе реконструкция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</si>
  <si>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2024 год</t>
  </si>
  <si>
    <t xml:space="preserve">Исполнение муниципальных гарантий муниципального образования Апшеронский район </t>
  </si>
  <si>
    <t>Объем бюджетных ассигнований, тыс. рублей</t>
  </si>
  <si>
    <t>Объем бюджетных ассигнований</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</si>
  <si>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</si>
  <si>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2 02 35303 00 0000 150</t>
  </si>
  <si>
    <t>2 02 35303 05 0000 150</t>
  </si>
  <si>
    <t>ксп</t>
  </si>
  <si>
    <t>Ок</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</si>
  <si>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</si>
  <si>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</si>
  <si>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</si>
  <si>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</si>
  <si>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</si>
  <si>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7 к решению Совета муниципального образования</t>
  </si>
  <si>
    <t xml:space="preserve">                                Приложение 8 к решению Совета муниципального образования</t>
  </si>
  <si>
    <t xml:space="preserve">                                Приложение 9 к решению Совета муниципального образования</t>
  </si>
  <si>
    <t>0501</t>
  </si>
  <si>
    <t>Мероприятия по профилактике детского дорожно-транспортного травматизма в муниципальных образовательных учреждениях</t>
  </si>
  <si>
    <t>10220</t>
  </si>
  <si>
    <t>53032</t>
  </si>
  <si>
    <t xml:space="preserve">                                Приложение 16 к решению Совета муниципального образования</t>
  </si>
  <si>
    <t>Муниципальные ценные бумаги  муниципального образования  Апшеронский район, всего</t>
  </si>
  <si>
    <t>2.</t>
  </si>
  <si>
    <t>3.</t>
  </si>
  <si>
    <t>Кредиты,  привлеченные в бюджет  муниципального образования  Апшеронский район от кредитных организаций, всего</t>
  </si>
  <si>
    <t>За счет расходов и (или) источников финансирования дефицита районного бюджета, всего</t>
  </si>
  <si>
    <t>________________________</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</si>
  <si>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</si>
  <si>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</si>
  <si>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</si>
  <si>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</si>
  <si>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</si>
  <si>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</si>
  <si>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69200</t>
  </si>
  <si>
    <t>69180</t>
  </si>
  <si>
    <t>69190</t>
  </si>
  <si>
    <t>69100</t>
  </si>
  <si>
    <t>69130</t>
  </si>
  <si>
    <t>69110</t>
  </si>
  <si>
    <t>69140</t>
  </si>
  <si>
    <t>69170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</si>
  <si>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</si>
  <si>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</si>
  <si>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</si>
  <si>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</si>
  <si>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</si>
  <si>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 xml:space="preserve">  Направление (цель)       гарантирования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</si>
  <si>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</si>
  <si>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</si>
  <si>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</si>
  <si>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</si>
  <si>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</si>
  <si>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Единая субвенция местным бюджетам из бюджета субъекта Российской Федерации</t>
  </si>
  <si>
    <t>2 02 36900 00 0000 150</t>
  </si>
  <si>
    <t>2 02 36900 05 0000 150</t>
  </si>
  <si>
    <t>Единая субвенция бюджетам муниципальных районов из бюджета субъекта Российской Федерации</t>
  </si>
  <si>
    <t>Апшеронский район от___________№___</t>
  </si>
  <si>
    <t xml:space="preserve">                                Приложение 13 к решению Совета муниципального образования</t>
  </si>
  <si>
    <t xml:space="preserve">                                Приложение 15 к решению Совета муниципального образования</t>
  </si>
  <si>
    <t>Содействие развитию физической культуры и спорта</t>
  </si>
  <si>
    <t>L5190</t>
  </si>
  <si>
    <t>Государственная поддержка отрасли культуры</t>
  </si>
  <si>
    <t>2 02 25519 05 0000 150</t>
  </si>
  <si>
    <t>2 02 25519 00 0000 150</t>
  </si>
  <si>
    <t>Субсидии бюджетам на поддержку отрасли культуры</t>
  </si>
  <si>
    <t>Субсидии бюджетам муниципальных районов на поддержку отрасли культуры</t>
  </si>
  <si>
    <t>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t>
  </si>
  <si>
    <t>19</t>
  </si>
  <si>
    <t>2025 год</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</si>
  <si>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</si>
  <si>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10 к решению Совета муниципального образования</t>
  </si>
  <si>
    <t xml:space="preserve">                                Приложение 12 к решению Совета муниципального образования</t>
  </si>
  <si>
    <t xml:space="preserve">                                Приложение 14 к решению Совета муниципального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</si>
  <si>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</si>
  <si>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Непрограммные расходы органов 
местного самоуправления</t>
  </si>
  <si>
    <t>субсидии на 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участию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</si>
  <si>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</si>
  <si>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</si>
  <si>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</si>
  <si>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</si>
  <si>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</si>
  <si>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</si>
  <si>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</si>
  <si>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</si>
  <si>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</si>
  <si>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</si>
  <si>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</si>
  <si>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</si>
  <si>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</si>
  <si>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</si>
  <si>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</si>
  <si>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</si>
  <si>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</si>
  <si>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</si>
  <si>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</si>
  <si>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</si>
  <si>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</si>
  <si>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</si>
  <si>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</si>
  <si>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</si>
  <si>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</si>
  <si>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</si>
  <si>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</si>
  <si>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Спорт высших достижений</t>
  </si>
  <si>
    <t>1103</t>
  </si>
  <si>
    <t>субсидии на подготовку изменений в правила землепользования и застройки муниципальных образований Краснодарского края</t>
  </si>
  <si>
    <t>S2570</t>
  </si>
  <si>
    <t>Подготовка изменений в правила землепользования и застройки муниципальных образований Краснодарского края</t>
  </si>
  <si>
    <t>Социальное обеспечение населения</t>
  </si>
  <si>
    <t xml:space="preserve">cубсидии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</si>
  <si>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S0340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</si>
  <si>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t>
  </si>
  <si>
    <t>Проведение мероприятий по формированию в муниципальном образовании Апшеронский район сети образовательных организаций, в которых созданы условия для инклюзивного образования детей-инвалидов. Создание в муниципальных образовательных организациях условий для получения детьми-инвалидами качественного образования</t>
  </si>
  <si>
    <t xml:space="preserve">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 </t>
  </si>
  <si>
    <t>Объем поступлений доходов в районный бюджет по кодам видов (подвидов) доходов на 2024 год и плановый период 2025 и 2026 годов</t>
  </si>
  <si>
    <t>2026 год</t>
  </si>
  <si>
    <t>Безвозмездные поступления от других бюджетов бюджетной системы Российской Федерации в
 2025 и 2026 годах</t>
  </si>
  <si>
    <t>Безвозмездные поступления                                                                                                                     из бюджетов поселений на осуществление части полномочий                                                                                 по решению вопросов местного значения                                                                                                    в соответствии с заключенными соглашениями в 2024 году</t>
  </si>
  <si>
    <t>классификации расходов бюджетов на 2024 год и плановый период 2025 и 2026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</si>
  <si>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2024 год</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</si>
  <si>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2025 и 2026 годы</t>
  </si>
  <si>
    <t>Ведомственная структура расходов районного бюджета на 2024 год</t>
  </si>
  <si>
    <t>Ведомственная структура расходов районного бюджета на 2025 и 2026 годы</t>
  </si>
  <si>
    <t>Источники финансирования дефицита районного бюджета,                                                                                                                                                                                                                                                                перечень статей источников финансирования дефицитов бюджетов на 2024 год и плановый период 2025 и 2026 годов</t>
  </si>
  <si>
    <t xml:space="preserve">                                Приложение 11 к решению Совета муниципального образования</t>
  </si>
  <si>
    <t>Объем дотаций на выравнивание бюджетной обеспеченности поселений и их распределение между городскими, сельскими поселениями на 2024 год и плановый период 2025 и 2026 годов</t>
  </si>
  <si>
    <t>образования Апшеронский  район на 2024 год и плановый период 2025 и 2026 годов</t>
  </si>
  <si>
    <r>
      <t xml:space="preserve">Раздел 1. </t>
    </r>
    <r>
      <rPr>
        <sz val="14"/>
        <rFont val="Times New Roman"/>
        <family val="1"/>
        <charset val="204"/>
      </rPr>
      <t>Программа муниципальных внутренних заимствований муниципального образования Апшеронский район на 2024 год</t>
    </r>
  </si>
  <si>
    <r>
      <t xml:space="preserve">Раздел 2. </t>
    </r>
    <r>
      <rPr>
        <sz val="14"/>
        <rFont val="Times New Roman"/>
        <family val="1"/>
        <charset val="204"/>
      </rPr>
      <t>Программа муниципальных внутренних заимствований муниципального образования Апшеронский  район на 2025 и 2026 годы</t>
    </r>
  </si>
  <si>
    <t>в валюте Российской Федерации на 2024 год и плановый период 2025 и 2026 годов</t>
  </si>
  <si>
    <t>Раздел 1. Перечень подлежащих предоставлению муниципальных гарантий муниципального образования Апшеронский район в 2024 году и в плановом периоде 2025 и 2026 годов</t>
  </si>
  <si>
    <t>Раздел 2. Общий объем бюджетных ассигнований, предусмотренных на исполнение муниципальных гарантий муниципального образования Апшеронский район по возможным гарантийным случаям в 2024 году и в плановом периоде 2025 и 2026 годов</t>
  </si>
  <si>
    <r>
      <t xml:space="preserve">Раздел 1. </t>
    </r>
    <r>
      <rPr>
        <sz val="14"/>
        <rFont val="Times New Roman"/>
        <family val="1"/>
        <charset val="204"/>
      </rPr>
      <t>Программа муниципальных внешних заимствований муниципального образования Апшеронский район на 2024 год</t>
    </r>
  </si>
  <si>
    <r>
      <t xml:space="preserve">Раздел 2. </t>
    </r>
    <r>
      <rPr>
        <sz val="14"/>
        <rFont val="Times New Roman"/>
        <family val="1"/>
        <charset val="204"/>
      </rPr>
      <t>Программа муниципальных внешних заимствований муниципального образования Апшеронский  район на 2025 и 2026 годы</t>
    </r>
  </si>
  <si>
    <t>в иностранной валюте на 2024 год и плановый период 2025 и 2026 годов</t>
  </si>
  <si>
    <t>субсидии на формирование и содержание муниципальных архивов (капитальный и текущий ремонт; приобретение оборудования для создания противопожарного, охранного, температурно-влажностного, светового и санитарно-гигиенического режимов, размещения и картонирования архивных документов, приобретение мебели, компьютерной техники и оргтехники, фототехники)</t>
  </si>
  <si>
    <t>Содержание муниципального архива</t>
  </si>
  <si>
    <t>11860</t>
  </si>
  <si>
    <t>Мероприятия по формированию и содержанию муниципальных архивов</t>
  </si>
  <si>
    <t>S0610</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</si>
  <si>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на проведение капитальных ремонтов помещений, зданий, сооружений муниципальных образовательных организаций, включая капитальный ремонт спортивных залов, в том числе помещений при них, других помещений физкультурно-спортивного назначения, физкультурного-оздоровительных комплексов, благоустройство территорий, прилегающих к зданиям и сооружениям муниципальных образовательных организаций</t>
  </si>
  <si>
    <t>000 01 03 00 00 00 0000 000</t>
  </si>
  <si>
    <t>Бюджетные кредиты от других бюджетов бюджетной системы Российской Федерации</t>
  </si>
  <si>
    <t>000 01 03 01 00 00 0000 000</t>
  </si>
  <si>
    <t>Бюджетные кредиты из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</si>
  <si>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</si>
  <si>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</si>
  <si>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000 01 03 01 00 05 0000 810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</si>
  <si>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</si>
  <si>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Безвозмездные поступления от других бюджетов бюджетной системы Российской Федерации в 2024 году</t>
  </si>
  <si>
    <t xml:space="preserve">                                Приложение 5 к решению Совета муниципального образования</t>
  </si>
  <si>
    <t>S0100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</si>
  <si>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на проведение капитальных ремонтов помещений, зданий, сооружений муниципальных образовательных организаций, включая капитальный ремонт спортивных залов, в том числе помещений при них, других помещений физкультурно-спортивного назначения, физкультурно-оздоровительных комплексов, благоустройство территорий, прилегающих к зданиям и сооружениям муниципальных образовательных организаций</t>
  </si>
  <si>
    <t>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</si>
  <si>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Формирование и содержание муниципальных архивов (капитальный и текущий ремонт; приобретение оборудования для создания противопожарного, охранного, температурно-влажностного, светового и санитарно-гигиенического режимов, размещения и картонирования архивных документов, приобретение мебели, компьютерной техники и оргтехники, фототехники)</t>
  </si>
  <si>
    <t>Осуществление отдельного государственного полномочия Краснодарского края по формированию списков семей и граждан, жилые помещения которых утрачены, и (или) списков граждан, жилые помещения которых повреждены в результате чрезвычайных ситуаций природного и техногенного характера, а также в результате террористических актов и (или) при пресечении террористических актов правомерными действиями на территории Краснодарского края</t>
  </si>
  <si>
    <t>Обслуживание государственного (муниципального) долга</t>
  </si>
  <si>
    <t>Обслуживание государственного (муниципального) внутреннего долга</t>
  </si>
  <si>
    <t>Обеспечение своевременности и полноты исполнения долговых обязательств муниципального образования</t>
  </si>
  <si>
    <t>Процентные платежи по муниципальному долгу</t>
  </si>
  <si>
    <t>11810</t>
  </si>
  <si>
    <t>700</t>
  </si>
  <si>
    <t>1300</t>
  </si>
  <si>
    <t>1301</t>
  </si>
  <si>
    <t>Объем межбюджетных трансфертов, предоставляемых другим бюджетам бюджетной системы Российской Федерации, на 2024 год и плановый период 2025 и 2026 годов</t>
  </si>
  <si>
    <t xml:space="preserve">субвенции на осуществление отдельного государственного полномочия Краснодарского края по формированию списков семей и граждан, жилые помещения которых утрачены в результате резвычайных ситуаций природного и техногенного характера, а также в результате террористических актов и (или) при пресечении террористических актов правомерными действиями на территории Краснодарского края
</t>
  </si>
  <si>
    <t>субвенции на осуществление отдельного государственного полномочия Краснодарского края по формированию списков семей и граждан, жилые помещения которых утрачены в результате резвычайных ситуаций природного и техногенного характера, а также в результате террористических актов и (или) при пресечении террористических актов правомерными действиями на территории Краснодарского края</t>
  </si>
  <si>
    <t>А0820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</si>
</sst>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_р_._-;\-* #,##0_р_._-;_-* &quot;-&quot;_р_._-;_-@_-"/>
    <numFmt numFmtId="165" formatCode="_-* #,##0.00_р_._-;\-* #,##0.00_р_._-;_-* &quot;-&quot;??_р_._-;_-@_-"/>
    <numFmt numFmtId="166" formatCode="0.0"/>
    <numFmt numFmtId="167" formatCode="#,##0.0"/>
    <numFmt numFmtId="168" formatCode="0.00000"/>
    <numFmt numFmtId="169" formatCode="0.0_ ;[Red]\-0.0\ "/>
    <numFmt numFmtId="170" formatCode="#,##0.00000"/>
    <numFmt numFmtId="171" formatCode="0.000000"/>
    <numFmt numFmtId="172" formatCode="0.00000_ ;[Red]\-0.00000\ "/>
    <numFmt numFmtId="173" formatCode="_-* #,##0.00000_р_._-;\-* #,##0.00000_р_._-;_-* &quot;-&quot;?????_р_._-;_-@_-"/>
    <numFmt numFmtId="174" formatCode="#,##0.0_ ;\-#,##0.0\ "/>
    <numFmt numFmtId="175" formatCode="#,##0.0_ ;[Red]\-#,##0.0\ "/>
  </numFmts>
  <fonts count="33"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i/>
      <sz val="14"/>
      <name val="Times New Roman"/>
      <family val="1"/>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i/>
      <sz val="14"/>
      <name val="Times New Roman"/>
      <family val="1"/>
    </font>
    <font>
      <sz val="14"/>
      <name val="Arial"/>
      <family val="2"/>
      <charset val="204"/>
    </font>
    <font>
      <b/>
      <sz val="12"/>
      <name val="Times New Roman"/>
      <family val="1"/>
    </font>
    <font>
      <b/>
      <sz val="10"/>
      <name val="Times New Roman"/>
      <family val="1"/>
    </font>
    <font>
      <sz val="14"/>
      <name val="Arial Cyr"/>
      <charset val="204"/>
    </font>
    <font>
      <sz val="11"/>
      <name val="Calibri"/>
      <family val="2"/>
      <scheme val="minor"/>
    </font>
    <font>
      <b/>
      <sz val="16"/>
      <name val="Times New Roman"/>
      <family val="1"/>
      <charset val="204"/>
    </font>
    <font>
      <sz val="11"/>
      <color theme="1"/>
      <name val="Calibri"/>
      <family val="2"/>
      <scheme val="minor"/>
    </font>
    <font>
      <sz val="12"/>
      <name val="Calibri"/>
      <family val="2"/>
      <scheme val="minor"/>
    </font>
    <font>
      <sz val="11"/>
      <name val="Times New Roman"/>
      <family val="1"/>
      <charset val="204"/>
    </font>
    <font>
      <sz val="10"/>
      <name val="Times New Roman"/>
      <family val="1"/>
      <charset val="204"/>
    </font>
    <font>
      <b/>
      <sz val="11"/>
      <name val="Times New Roman"/>
      <family val="1"/>
      <charset val="204"/>
    </font>
    <font>
      <i/>
      <sz val="14"/>
      <color rgb="FF0000FF"/>
      <name val="Times New Roman"/>
      <family val="1"/>
      <charset val="204"/>
    </font>
    <font>
      <sz val="14"/>
      <color rgb="FF0000FF"/>
      <name val="Times New Roman"/>
      <family val="1"/>
      <charset val="204"/>
    </font>
    <font>
      <sz val="11"/>
      <name val="Calibri"/>
      <family val="2"/>
    </font>
    <font>
      <i/>
      <sz val="12"/>
      <name val="Times New Roman"/>
      <family val="1"/>
      <charset val="204"/>
    </font>
    <font>
      <sz val="14"/>
      <color rgb="FFFF0000"/>
      <name val="Times New Roman"/>
      <family val="1"/>
      <charset val="204"/>
    </font>
    <font>
      <sz val="14"/>
      <color theme="1"/>
      <name val="Calibri"/>
      <family val="2"/>
      <scheme val="minor"/>
    </font>
    <font>
      <i/>
      <sz val="11"/>
      <name val="Times New Roman"/>
      <family val="1"/>
      <charset val="204"/>
    </font>
    <font>
      <b/>
      <i/>
      <sz val="12"/>
      <name val="Times New Roman"/>
      <family val="1"/>
      <charset val="204"/>
    </font>
    <font>
      <b/>
      <sz val="11"/>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79998168889431442"/>
        <bgColor rgb="FF000000"/>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64"/>
      </bottom>
      <diagonal/>
    </border>
  </borders>
  <cellStyleXfs count="21">
    <xf numFmtId="0" fontId="0" fillId="0" borderId="0"/>
    <xf numFmtId="0" fontId="5" fillId="0" borderId="0"/>
    <xf numFmtId="0" fontId="7" fillId="0" borderId="0"/>
    <xf numFmtId="0" fontId="5" fillId="0" borderId="0"/>
    <xf numFmtId="0" fontId="5" fillId="0" borderId="0"/>
    <xf numFmtId="0" fontId="9" fillId="0" borderId="0"/>
    <xf numFmtId="0" fontId="7" fillId="0" borderId="0"/>
    <xf numFmtId="0" fontId="7" fillId="0" borderId="0"/>
    <xf numFmtId="0" fontId="5" fillId="0" borderId="0"/>
    <xf numFmtId="0" fontId="7" fillId="0" borderId="0"/>
    <xf numFmtId="165" fontId="7" fillId="0" borderId="0" applyFont="0" applyFill="0" applyBorder="0" applyAlignment="0" applyProtection="0"/>
    <xf numFmtId="0" fontId="9" fillId="0" borderId="0"/>
    <xf numFmtId="0" fontId="9" fillId="0" borderId="0"/>
    <xf numFmtId="164" fontId="19" fillId="0" borderId="0" applyFont="0" applyFill="0" applyBorder="0" applyAlignment="0" applyProtection="0"/>
    <xf numFmtId="0" fontId="9" fillId="0" borderId="0"/>
    <xf numFmtId="0" fontId="5" fillId="0" borderId="0"/>
    <xf numFmtId="0" fontId="9" fillId="0" borderId="0"/>
    <xf numFmtId="0" fontId="19" fillId="0" borderId="0"/>
    <xf numFmtId="0" fontId="7" fillId="0" borderId="0"/>
    <xf numFmtId="43" fontId="19" fillId="0" borderId="0" applyFont="0" applyFill="0" applyBorder="0" applyAlignment="0" applyProtection="0"/>
    <xf numFmtId="0" fontId="5" fillId="0" borderId="0"/>
  </cellStyleXfs>
  <cellXfs count="1039">
    <xf numFmtId="0" fontId="0" fillId="0" borderId="0" xfId="0"/>
    <xf numFmtId="0" fontId="1" fillId="0" borderId="0" xfId="7" applyFont="1" applyFill="1" applyBorder="1"/>
    <xf numFmtId="0" fontId="1" fillId="0" borderId="0" xfId="7" applyFont="1" applyFill="1"/>
    <xf numFmtId="1" fontId="1" fillId="0" borderId="0" xfId="7" applyNumberFormat="1" applyFont="1" applyFill="1"/>
    <xf numFmtId="0" fontId="1" fillId="0" borderId="1" xfId="7" applyFont="1" applyFill="1" applyBorder="1" applyAlignment="1">
      <alignment horizontal="center"/>
    </xf>
    <xf numFmtId="0" fontId="1" fillId="0" borderId="0" xfId="3" applyFont="1" applyFill="1"/>
    <xf numFmtId="168" fontId="1" fillId="0" borderId="0" xfId="7" applyNumberFormat="1" applyFont="1" applyFill="1" applyAlignment="1">
      <alignment horizontal="right"/>
    </xf>
    <xf numFmtId="0" fontId="8" fillId="0" borderId="0" xfId="7" applyFont="1" applyFill="1"/>
    <xf numFmtId="168" fontId="8" fillId="0" borderId="0" xfId="7" applyNumberFormat="1" applyFont="1" applyFill="1"/>
    <xf numFmtId="49" fontId="14" fillId="0" borderId="0" xfId="7" applyNumberFormat="1" applyFont="1" applyFill="1" applyBorder="1" applyAlignment="1">
      <alignment vertical="top" wrapText="1"/>
    </xf>
    <xf numFmtId="49" fontId="8" fillId="0" borderId="0" xfId="7" applyNumberFormat="1" applyFont="1" applyFill="1" applyBorder="1" applyAlignment="1">
      <alignment horizontal="center"/>
    </xf>
    <xf numFmtId="49" fontId="11" fillId="0" borderId="0" xfId="7" applyNumberFormat="1" applyFont="1" applyFill="1" applyBorder="1" applyAlignment="1">
      <alignment horizontal="center"/>
    </xf>
    <xf numFmtId="166" fontId="2" fillId="0" borderId="0" xfId="7" applyNumberFormat="1" applyFont="1" applyFill="1" applyBorder="1" applyAlignment="1"/>
    <xf numFmtId="1" fontId="1" fillId="0" borderId="0" xfId="7" applyNumberFormat="1" applyFont="1" applyFill="1" applyAlignment="1">
      <alignment horizontal="right"/>
    </xf>
    <xf numFmtId="168" fontId="3" fillId="0" borderId="1" xfId="3" applyNumberFormat="1" applyFont="1" applyFill="1" applyBorder="1" applyAlignment="1">
      <alignment horizontal="center" vertical="center"/>
    </xf>
    <xf numFmtId="0" fontId="3" fillId="0" borderId="0" xfId="0" applyFont="1" applyFill="1"/>
    <xf numFmtId="0" fontId="1" fillId="0" borderId="0" xfId="3" applyFont="1" applyFill="1" applyAlignment="1">
      <alignment wrapText="1"/>
    </xf>
    <xf numFmtId="1" fontId="1" fillId="0" borderId="1" xfId="7" applyNumberFormat="1" applyFont="1" applyFill="1" applyBorder="1" applyAlignment="1">
      <alignment horizontal="center" vertical="center" wrapText="1"/>
    </xf>
    <xf numFmtId="0" fontId="1" fillId="0" borderId="1" xfId="7" applyFont="1" applyFill="1" applyBorder="1"/>
    <xf numFmtId="166" fontId="2" fillId="0" borderId="1" xfId="7" applyNumberFormat="1" applyFont="1" applyFill="1" applyBorder="1" applyAlignment="1">
      <alignment horizontal="right"/>
    </xf>
    <xf numFmtId="1" fontId="2" fillId="0" borderId="0" xfId="7" applyNumberFormat="1" applyFont="1" applyFill="1"/>
    <xf numFmtId="0" fontId="1" fillId="0" borderId="0" xfId="7" applyFont="1" applyFill="1" applyBorder="1" applyAlignment="1">
      <alignment horizontal="left"/>
    </xf>
    <xf numFmtId="0" fontId="1" fillId="0" borderId="0" xfId="7" applyFont="1" applyFill="1" applyAlignment="1">
      <alignment horizontal="left"/>
    </xf>
    <xf numFmtId="0" fontId="1" fillId="0" borderId="1" xfId="7" applyFont="1" applyFill="1" applyBorder="1" applyAlignment="1">
      <alignment horizontal="center" vertical="center"/>
    </xf>
    <xf numFmtId="0" fontId="1" fillId="0" borderId="0" xfId="3" applyFont="1" applyFill="1" applyBorder="1" applyAlignment="1">
      <alignment horizontal="center" vertical="justify"/>
    </xf>
    <xf numFmtId="0" fontId="1" fillId="0" borderId="0" xfId="3" applyFont="1" applyFill="1" applyBorder="1" applyAlignment="1">
      <alignment horizontal="left" wrapText="1"/>
    </xf>
    <xf numFmtId="0" fontId="1" fillId="0" borderId="0" xfId="3" applyFont="1" applyFill="1" applyBorder="1" applyAlignment="1">
      <alignment horizontal="center"/>
    </xf>
    <xf numFmtId="0" fontId="7" fillId="0" borderId="0" xfId="7" applyFont="1" applyFill="1"/>
    <xf numFmtId="0" fontId="1" fillId="0" borderId="0" xfId="3" applyFont="1"/>
    <xf numFmtId="0" fontId="8" fillId="0" borderId="0" xfId="3" applyFont="1"/>
    <xf numFmtId="0" fontId="8" fillId="0" borderId="0" xfId="3" applyFont="1" applyAlignment="1">
      <alignment wrapText="1"/>
    </xf>
    <xf numFmtId="168" fontId="8" fillId="0" borderId="0" xfId="3" applyNumberFormat="1" applyFont="1" applyAlignment="1">
      <alignment horizontal="right"/>
    </xf>
    <xf numFmtId="0" fontId="1" fillId="0" borderId="6" xfId="3" applyFont="1" applyBorder="1" applyAlignment="1">
      <alignment horizontal="center" vertical="center" wrapText="1"/>
    </xf>
    <xf numFmtId="0" fontId="1" fillId="0" borderId="2" xfId="3" applyFont="1" applyBorder="1" applyAlignment="1">
      <alignment horizontal="center" vertical="center" wrapText="1"/>
    </xf>
    <xf numFmtId="0" fontId="1" fillId="0" borderId="8" xfId="3" applyFont="1" applyBorder="1" applyAlignment="1">
      <alignment horizontal="center" vertical="center" wrapText="1"/>
    </xf>
    <xf numFmtId="0" fontId="1" fillId="0" borderId="3" xfId="3" applyFont="1" applyBorder="1" applyAlignment="1">
      <alignment horizontal="center" vertical="center" wrapText="1"/>
    </xf>
    <xf numFmtId="0" fontId="1" fillId="0" borderId="6" xfId="3" applyFont="1" applyBorder="1" applyAlignment="1">
      <alignment horizontal="justify" vertical="top" wrapText="1"/>
    </xf>
    <xf numFmtId="0" fontId="1" fillId="0" borderId="15" xfId="3" applyFont="1" applyBorder="1" applyAlignment="1">
      <alignment horizontal="left" wrapText="1"/>
    </xf>
    <xf numFmtId="0" fontId="1" fillId="0" borderId="14" xfId="3" applyFont="1" applyBorder="1" applyAlignment="1">
      <alignment horizontal="left" wrapText="1"/>
    </xf>
    <xf numFmtId="0" fontId="1" fillId="0" borderId="0" xfId="3" applyFont="1" applyAlignment="1">
      <alignment horizontal="center"/>
    </xf>
    <xf numFmtId="0" fontId="3" fillId="0" borderId="0" xfId="0" applyFont="1"/>
    <xf numFmtId="0" fontId="4" fillId="0" borderId="0" xfId="0" applyFont="1"/>
    <xf numFmtId="0" fontId="3" fillId="0" borderId="1" xfId="0" applyFont="1" applyBorder="1"/>
    <xf numFmtId="167" fontId="1" fillId="0" borderId="5" xfId="3" applyNumberFormat="1" applyFont="1" applyFill="1" applyBorder="1" applyAlignment="1">
      <alignment horizontal="center"/>
    </xf>
    <xf numFmtId="167" fontId="1" fillId="0" borderId="12" xfId="3" applyNumberFormat="1" applyFont="1" applyFill="1" applyBorder="1" applyAlignment="1">
      <alignment horizontal="center"/>
    </xf>
    <xf numFmtId="167" fontId="1" fillId="0" borderId="13" xfId="3" applyNumberFormat="1" applyFont="1" applyFill="1" applyBorder="1" applyAlignment="1">
      <alignment horizontal="center"/>
    </xf>
    <xf numFmtId="0" fontId="17" fillId="2" borderId="0" xfId="0" applyFont="1" applyFill="1"/>
    <xf numFmtId="0" fontId="8" fillId="2" borderId="0" xfId="0" applyFont="1" applyFill="1" applyBorder="1" applyAlignment="1">
      <alignment horizontal="center"/>
    </xf>
    <xf numFmtId="49" fontId="8" fillId="2" borderId="0" xfId="0" applyNumberFormat="1" applyFont="1" applyFill="1" applyBorder="1" applyAlignment="1">
      <alignment horizontal="center" vertical="top" wrapText="1"/>
    </xf>
    <xf numFmtId="49" fontId="8" fillId="2" borderId="0" xfId="0" applyNumberFormat="1" applyFont="1" applyFill="1" applyBorder="1" applyAlignment="1">
      <alignment horizontal="center"/>
    </xf>
    <xf numFmtId="168" fontId="17" fillId="2" borderId="0" xfId="0" applyNumberFormat="1" applyFont="1" applyFill="1" applyBorder="1" applyAlignment="1"/>
    <xf numFmtId="168" fontId="8" fillId="2" borderId="0" xfId="0" applyNumberFormat="1" applyFont="1" applyFill="1" applyAlignment="1">
      <alignment horizontal="center"/>
    </xf>
    <xf numFmtId="0" fontId="8"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7"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21" fillId="2" borderId="0" xfId="0" applyFont="1" applyFill="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right"/>
    </xf>
    <xf numFmtId="0" fontId="4" fillId="2" borderId="1" xfId="0" applyFont="1" applyFill="1" applyBorder="1" applyAlignment="1">
      <alignment horizontal="center" vertical="top"/>
    </xf>
    <xf numFmtId="49" fontId="10" fillId="2" borderId="0" xfId="7" applyNumberFormat="1" applyFont="1" applyFill="1" applyBorder="1" applyAlignment="1">
      <alignment vertical="top" wrapText="1"/>
    </xf>
    <xf numFmtId="49" fontId="11" fillId="2" borderId="0" xfId="7" applyNumberFormat="1" applyFont="1" applyFill="1" applyBorder="1" applyAlignment="1">
      <alignment horizontal="center"/>
    </xf>
    <xf numFmtId="166" fontId="4" fillId="2" borderId="0" xfId="7" applyNumberFormat="1" applyFont="1" applyFill="1" applyBorder="1" applyAlignment="1"/>
    <xf numFmtId="168" fontId="11" fillId="2" borderId="0" xfId="7" applyNumberFormat="1" applyFont="1" applyFill="1"/>
    <xf numFmtId="0" fontId="11" fillId="2" borderId="0" xfId="7" applyFont="1" applyFill="1"/>
    <xf numFmtId="0" fontId="6" fillId="2" borderId="0" xfId="0" applyFont="1" applyFill="1"/>
    <xf numFmtId="166" fontId="4" fillId="2" borderId="0" xfId="0" applyNumberFormat="1" applyFont="1" applyFill="1" applyAlignment="1">
      <alignment horizontal="center"/>
    </xf>
    <xf numFmtId="166" fontId="3" fillId="2" borderId="0" xfId="1" applyNumberFormat="1" applyFont="1" applyFill="1" applyAlignment="1">
      <alignment horizontal="right"/>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0" fontId="4" fillId="2" borderId="1" xfId="7" applyFont="1" applyFill="1" applyBorder="1" applyAlignment="1">
      <alignment vertical="top" wrapText="1"/>
    </xf>
    <xf numFmtId="166" fontId="4" fillId="2" borderId="1" xfId="0" applyNumberFormat="1" applyFont="1" applyFill="1" applyBorder="1" applyAlignment="1">
      <alignment horizontal="right" vertical="top"/>
    </xf>
    <xf numFmtId="0" fontId="6" fillId="2" borderId="1" xfId="1" applyFont="1" applyFill="1" applyBorder="1" applyAlignment="1">
      <alignment horizontal="center" vertical="top"/>
    </xf>
    <xf numFmtId="0" fontId="3" fillId="2" borderId="0" xfId="1" applyFont="1" applyFill="1"/>
    <xf numFmtId="49" fontId="3" fillId="2" borderId="0" xfId="5" applyNumberFormat="1" applyFont="1" applyFill="1" applyBorder="1" applyAlignment="1">
      <alignment horizontal="center" vertical="top" wrapText="1"/>
    </xf>
    <xf numFmtId="0" fontId="3" fillId="2" borderId="0" xfId="5" applyNumberFormat="1" applyFont="1" applyFill="1" applyBorder="1" applyAlignment="1">
      <alignment horizontal="left" wrapText="1"/>
    </xf>
    <xf numFmtId="166" fontId="3" fillId="2" borderId="0" xfId="5" applyNumberFormat="1" applyFont="1" applyFill="1" applyBorder="1" applyAlignment="1">
      <alignment horizontal="right" wrapText="1"/>
    </xf>
    <xf numFmtId="49" fontId="27" fillId="2" borderId="0" xfId="7" applyNumberFormat="1" applyFont="1" applyFill="1" applyBorder="1" applyAlignment="1">
      <alignment horizontal="center"/>
    </xf>
    <xf numFmtId="166" fontId="3" fillId="2" borderId="0" xfId="0" applyNumberFormat="1" applyFont="1" applyFill="1"/>
    <xf numFmtId="0" fontId="3" fillId="2" borderId="0" xfId="0" applyFont="1" applyFill="1" applyAlignment="1">
      <alignment vertical="top"/>
    </xf>
    <xf numFmtId="0" fontId="4" fillId="2" borderId="0" xfId="0" applyFont="1" applyFill="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6" fillId="2" borderId="1" xfId="0" applyFont="1" applyFill="1" applyBorder="1" applyAlignment="1">
      <alignment horizontal="center" vertical="top"/>
    </xf>
    <xf numFmtId="166" fontId="3" fillId="2" borderId="1" xfId="0" applyNumberFormat="1" applyFont="1" applyFill="1" applyBorder="1" applyAlignment="1">
      <alignment horizontal="right" vertical="top"/>
    </xf>
    <xf numFmtId="166" fontId="3" fillId="2" borderId="1" xfId="1" applyNumberFormat="1" applyFont="1" applyFill="1" applyBorder="1" applyAlignment="1">
      <alignment vertical="top"/>
    </xf>
    <xf numFmtId="0" fontId="24" fillId="2" borderId="0" xfId="0" applyFont="1" applyFill="1" applyAlignment="1">
      <alignment vertical="top"/>
    </xf>
    <xf numFmtId="0" fontId="24" fillId="2" borderId="0" xfId="0" applyFont="1" applyFill="1" applyAlignment="1">
      <alignment horizontal="center" vertical="top"/>
    </xf>
    <xf numFmtId="0" fontId="25" fillId="2" borderId="0" xfId="0" applyFont="1" applyFill="1" applyAlignment="1">
      <alignment horizontal="center" vertical="top"/>
    </xf>
    <xf numFmtId="0" fontId="3" fillId="2" borderId="0"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left" vertical="top"/>
    </xf>
    <xf numFmtId="0" fontId="3" fillId="2" borderId="1" xfId="0" applyFont="1" applyFill="1" applyBorder="1" applyAlignment="1">
      <alignment vertical="top"/>
    </xf>
    <xf numFmtId="166" fontId="1" fillId="2" borderId="1" xfId="0" applyNumberFormat="1" applyFont="1" applyFill="1" applyBorder="1" applyAlignment="1">
      <alignment vertical="top" wrapText="1"/>
    </xf>
    <xf numFmtId="166" fontId="1" fillId="0" borderId="13" xfId="3" applyNumberFormat="1" applyFont="1" applyBorder="1" applyAlignment="1">
      <alignment horizontal="center"/>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7" fillId="2" borderId="0" xfId="0" applyFont="1" applyFill="1" applyBorder="1"/>
    <xf numFmtId="0" fontId="8" fillId="2" borderId="0" xfId="7" applyFont="1" applyFill="1"/>
    <xf numFmtId="49" fontId="14" fillId="2" borderId="0" xfId="7" applyNumberFormat="1" applyFont="1" applyFill="1" applyBorder="1" applyAlignment="1">
      <alignment vertical="top" wrapText="1"/>
    </xf>
    <xf numFmtId="49" fontId="8"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0" fontId="1" fillId="2" borderId="1" xfId="7" applyFont="1" applyFill="1" applyBorder="1" applyAlignment="1">
      <alignment horizontal="center" vertical="top"/>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0" fontId="2" fillId="2" borderId="1" xfId="7" applyFont="1" applyFill="1" applyBorder="1" applyAlignment="1">
      <alignment horizontal="center" vertical="top"/>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0" fontId="1" fillId="2" borderId="0" xfId="7" applyFont="1" applyFill="1" applyBorder="1" applyAlignment="1">
      <alignment horizontal="left"/>
    </xf>
    <xf numFmtId="0" fontId="1" fillId="2" borderId="0" xfId="7" applyFont="1" applyFill="1" applyAlignment="1">
      <alignment horizontal="left"/>
    </xf>
    <xf numFmtId="168" fontId="1" fillId="2" borderId="0" xfId="7" applyNumberFormat="1" applyFont="1" applyFill="1" applyAlignment="1">
      <alignment horizontal="right"/>
    </xf>
    <xf numFmtId="166" fontId="2" fillId="2" borderId="1" xfId="0" applyNumberFormat="1" applyFont="1" applyFill="1" applyBorder="1" applyAlignment="1">
      <alignment horizontal="right" vertical="top"/>
    </xf>
    <xf numFmtId="0" fontId="3" fillId="2" borderId="0" xfId="5" applyFont="1" applyFill="1" applyBorder="1" applyAlignment="1">
      <alignment horizontal="left" vertical="top" wrapText="1"/>
    </xf>
    <xf numFmtId="166" fontId="3" fillId="2" borderId="0" xfId="0" applyNumberFormat="1" applyFont="1" applyFill="1" applyBorder="1" applyAlignment="1">
      <alignment horizontal="right" vertical="top"/>
    </xf>
    <xf numFmtId="0" fontId="2" fillId="2" borderId="1" xfId="0" applyFont="1" applyFill="1" applyBorder="1" applyAlignment="1">
      <alignment horizontal="center" vertical="top"/>
    </xf>
    <xf numFmtId="0" fontId="14" fillId="2" borderId="0" xfId="0" applyFont="1" applyFill="1"/>
    <xf numFmtId="168" fontId="17" fillId="2" borderId="0" xfId="0" applyNumberFormat="1" applyFont="1" applyFill="1"/>
    <xf numFmtId="168" fontId="3" fillId="2" borderId="0" xfId="0" applyNumberFormat="1" applyFont="1" applyFill="1" applyBorder="1" applyAlignment="1">
      <alignment horizontal="right"/>
    </xf>
    <xf numFmtId="49" fontId="2" fillId="2" borderId="1" xfId="0" applyNumberFormat="1" applyFont="1" applyFill="1" applyBorder="1" applyAlignment="1">
      <alignment vertical="top" wrapText="1"/>
    </xf>
    <xf numFmtId="0" fontId="10" fillId="2" borderId="0" xfId="0" applyFont="1" applyFill="1"/>
    <xf numFmtId="0" fontId="11" fillId="2" borderId="0" xfId="0" applyFont="1" applyFill="1"/>
    <xf numFmtId="0" fontId="26" fillId="2" borderId="0" xfId="0" applyFont="1" applyFill="1"/>
    <xf numFmtId="0" fontId="2" fillId="2" borderId="16" xfId="16" applyFont="1" applyFill="1" applyBorder="1" applyAlignment="1">
      <alignment horizontal="center" vertical="top"/>
    </xf>
    <xf numFmtId="49" fontId="2" fillId="2" borderId="16" xfId="16" applyNumberFormat="1" applyFont="1" applyFill="1" applyBorder="1" applyAlignment="1">
      <alignment horizontal="center" wrapText="1"/>
    </xf>
    <xf numFmtId="49" fontId="2" fillId="2" borderId="16" xfId="16" applyNumberFormat="1" applyFont="1" applyFill="1" applyBorder="1" applyAlignment="1">
      <alignment horizontal="center"/>
    </xf>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166" fontId="2" fillId="2" borderId="16" xfId="16" applyNumberFormat="1" applyFont="1" applyFill="1" applyBorder="1" applyAlignment="1">
      <alignment horizontal="right"/>
    </xf>
    <xf numFmtId="0" fontId="14"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8"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8" fillId="2" borderId="0" xfId="5" applyFont="1" applyFill="1"/>
    <xf numFmtId="0" fontId="14" fillId="2" borderId="0" xfId="5" applyFont="1" applyFill="1"/>
    <xf numFmtId="166" fontId="10" fillId="2" borderId="0" xfId="0" applyNumberFormat="1" applyFont="1" applyFill="1"/>
    <xf numFmtId="166" fontId="11" fillId="2" borderId="0" xfId="0" applyNumberFormat="1" applyFont="1" applyFill="1"/>
    <xf numFmtId="49" fontId="1" fillId="2" borderId="1" xfId="6" applyNumberFormat="1" applyFont="1" applyFill="1" applyBorder="1" applyAlignment="1">
      <alignment horizontal="center" wrapText="1"/>
    </xf>
    <xf numFmtId="168" fontId="8" fillId="2" borderId="0" xfId="7" applyNumberFormat="1" applyFont="1" applyFill="1"/>
    <xf numFmtId="0" fontId="20" fillId="2" borderId="0" xfId="0" applyFont="1" applyFill="1"/>
    <xf numFmtId="168" fontId="20" fillId="2" borderId="0" xfId="0" applyNumberFormat="1" applyFont="1" applyFill="1"/>
    <xf numFmtId="166" fontId="11" fillId="2" borderId="1" xfId="0" applyNumberFormat="1" applyFont="1" applyFill="1" applyBorder="1"/>
    <xf numFmtId="49" fontId="4" fillId="2" borderId="1" xfId="0" applyNumberFormat="1" applyFont="1" applyFill="1" applyBorder="1" applyAlignment="1">
      <alignment horizontal="center"/>
    </xf>
    <xf numFmtId="166" fontId="10" fillId="2" borderId="1" xfId="0" applyNumberFormat="1" applyFont="1" applyFill="1" applyBorder="1"/>
    <xf numFmtId="49" fontId="3" fillId="2" borderId="1" xfId="0" applyNumberFormat="1" applyFont="1" applyFill="1" applyBorder="1" applyAlignment="1">
      <alignment horizontal="left"/>
    </xf>
    <xf numFmtId="168" fontId="3" fillId="2" borderId="1" xfId="0" applyNumberFormat="1" applyFont="1" applyFill="1" applyBorder="1"/>
    <xf numFmtId="172" fontId="8"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2" fontId="8" fillId="2" borderId="0" xfId="16" applyNumberFormat="1" applyFont="1" applyFill="1"/>
    <xf numFmtId="49" fontId="1" fillId="2" borderId="0" xfId="16" applyNumberFormat="1" applyFont="1" applyFill="1" applyBorder="1" applyAlignment="1">
      <alignment horizontal="center"/>
    </xf>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2" fontId="8" fillId="2" borderId="0" xfId="14" applyNumberFormat="1" applyFont="1" applyFill="1"/>
    <xf numFmtId="0" fontId="8"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9" fontId="10" fillId="2" borderId="0" xfId="0" applyNumberFormat="1" applyFont="1" applyFill="1"/>
    <xf numFmtId="169" fontId="14"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26" fillId="2" borderId="0" xfId="0" applyFont="1" applyFill="1" applyBorder="1"/>
    <xf numFmtId="166" fontId="11" fillId="2" borderId="0" xfId="0" applyNumberFormat="1" applyFont="1" applyFill="1" applyBorder="1"/>
    <xf numFmtId="166" fontId="10" fillId="2" borderId="0" xfId="0" applyNumberFormat="1" applyFont="1" applyFill="1" applyBorder="1"/>
    <xf numFmtId="170" fontId="1" fillId="2" borderId="0" xfId="1" applyNumberFormat="1" applyFont="1" applyFill="1" applyAlignment="1">
      <alignment horizontal="right"/>
    </xf>
    <xf numFmtId="170"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right"/>
    </xf>
    <xf numFmtId="167" fontId="1" fillId="2" borderId="1" xfId="1" applyNumberFormat="1" applyFont="1" applyFill="1" applyBorder="1" applyAlignment="1"/>
    <xf numFmtId="167" fontId="2" fillId="2" borderId="1" xfId="10" applyNumberFormat="1" applyFont="1" applyFill="1" applyBorder="1" applyAlignment="1">
      <alignment vertical="top"/>
    </xf>
    <xf numFmtId="170" fontId="1" fillId="2" borderId="0" xfId="1" applyNumberFormat="1" applyFont="1" applyFill="1"/>
    <xf numFmtId="170" fontId="1" fillId="2" borderId="0" xfId="7" applyNumberFormat="1" applyFont="1" applyFill="1" applyBorder="1"/>
    <xf numFmtId="0" fontId="1" fillId="2" borderId="0" xfId="1" applyFont="1" applyFill="1"/>
    <xf numFmtId="167" fontId="1" fillId="2" borderId="1" xfId="1" applyNumberFormat="1" applyFont="1" applyFill="1" applyBorder="1" applyAlignment="1">
      <alignment horizontal="right" vertical="top"/>
    </xf>
    <xf numFmtId="0" fontId="6" fillId="2" borderId="0" xfId="0" applyFont="1" applyFill="1" applyAlignment="1">
      <alignment vertical="top"/>
    </xf>
    <xf numFmtId="0" fontId="6" fillId="2" borderId="0" xfId="0" applyFont="1" applyFill="1" applyAlignment="1">
      <alignment horizontal="center" vertical="top"/>
    </xf>
    <xf numFmtId="0" fontId="3" fillId="2" borderId="0" xfId="0" applyFont="1" applyFill="1" applyAlignment="1">
      <alignment horizontal="center" vertical="top"/>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3" fillId="2" borderId="0" xfId="3" applyFont="1" applyFill="1"/>
    <xf numFmtId="2" fontId="17" fillId="2" borderId="0" xfId="0" applyNumberFormat="1" applyFont="1" applyFill="1"/>
    <xf numFmtId="0" fontId="3" fillId="2" borderId="1" xfId="0" applyFont="1" applyFill="1" applyBorder="1" applyAlignment="1">
      <alignment wrapText="1"/>
    </xf>
    <xf numFmtId="0" fontId="1" fillId="2" borderId="1" xfId="0" applyFont="1" applyFill="1" applyBorder="1" applyAlignment="1">
      <alignment vertical="top" wrapText="1"/>
    </xf>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3" fillId="0" borderId="1" xfId="0" applyFont="1" applyBorder="1" applyAlignment="1">
      <alignment horizontal="center" vertical="top" wrapText="1"/>
    </xf>
    <xf numFmtId="0" fontId="1" fillId="0" borderId="7" xfId="3" applyFont="1" applyBorder="1" applyAlignment="1">
      <alignment horizontal="justify" vertical="top" wrapText="1"/>
    </xf>
    <xf numFmtId="166" fontId="1" fillId="0" borderId="5" xfId="3" applyNumberFormat="1" applyFont="1" applyBorder="1" applyAlignment="1">
      <alignment horizontal="center"/>
    </xf>
    <xf numFmtId="0" fontId="1" fillId="0" borderId="0" xfId="3" applyFont="1" applyBorder="1" applyAlignment="1">
      <alignment horizontal="left" wrapText="1"/>
    </xf>
    <xf numFmtId="166" fontId="1" fillId="0" borderId="12" xfId="3" applyNumberFormat="1" applyFont="1" applyBorder="1" applyAlignment="1">
      <alignment horizontal="center"/>
    </xf>
    <xf numFmtId="0" fontId="1" fillId="0" borderId="4" xfId="3" applyFont="1" applyBorder="1" applyAlignment="1">
      <alignment horizontal="left" wrapText="1"/>
    </xf>
    <xf numFmtId="167" fontId="1" fillId="0" borderId="8" xfId="3" applyNumberFormat="1" applyFont="1" applyBorder="1" applyAlignment="1">
      <alignment horizontal="center"/>
    </xf>
    <xf numFmtId="167" fontId="1" fillId="0" borderId="11" xfId="3" applyNumberFormat="1" applyFont="1" applyBorder="1" applyAlignment="1">
      <alignment horizontal="center"/>
    </xf>
    <xf numFmtId="167" fontId="1" fillId="0" borderId="10" xfId="3" applyNumberFormat="1" applyFont="1" applyBorder="1" applyAlignment="1">
      <alignment horizontal="center"/>
    </xf>
    <xf numFmtId="0" fontId="3" fillId="2" borderId="1" xfId="5" applyFont="1" applyFill="1" applyBorder="1" applyAlignment="1">
      <alignment horizontal="left" vertical="top" wrapText="1"/>
    </xf>
    <xf numFmtId="0" fontId="2" fillId="2" borderId="1" xfId="7" applyFont="1" applyFill="1" applyBorder="1" applyAlignment="1">
      <alignment vertical="top" wrapText="1"/>
    </xf>
    <xf numFmtId="0" fontId="1" fillId="2" borderId="1" xfId="7" applyFont="1" applyFill="1" applyBorder="1" applyAlignment="1">
      <alignment vertical="top" wrapText="1"/>
    </xf>
    <xf numFmtId="0" fontId="1" fillId="2" borderId="1" xfId="0" applyFont="1" applyFill="1" applyBorder="1" applyAlignment="1">
      <alignment horizontal="left" wrapText="1"/>
    </xf>
    <xf numFmtId="0" fontId="12" fillId="2" borderId="0" xfId="1" applyFont="1" applyFill="1"/>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3"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70"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4"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0" fontId="3" fillId="2" borderId="0" xfId="3" applyFont="1" applyFill="1" applyBorder="1" applyAlignment="1">
      <alignment horizontal="center" vertical="top"/>
    </xf>
    <xf numFmtId="0" fontId="1" fillId="2" borderId="0" xfId="3" applyFont="1" applyFill="1" applyBorder="1" applyAlignment="1">
      <alignment wrapText="1"/>
    </xf>
    <xf numFmtId="174" fontId="1" fillId="2" borderId="0" xfId="3" applyNumberFormat="1" applyFont="1" applyFill="1" applyBorder="1" applyAlignment="1"/>
    <xf numFmtId="166" fontId="4" fillId="2" borderId="1" xfId="7" applyNumberFormat="1" applyFont="1" applyFill="1" applyBorder="1" applyAlignment="1">
      <alignment horizontal="right"/>
    </xf>
    <xf numFmtId="166" fontId="3" fillId="2" borderId="1" xfId="0" applyNumberFormat="1" applyFont="1" applyFill="1" applyBorder="1"/>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0" fontId="1" fillId="2" borderId="0" xfId="1" applyFont="1" applyFill="1" applyBorder="1" applyAlignment="1">
      <alignment wrapText="1"/>
    </xf>
    <xf numFmtId="0" fontId="1" fillId="2" borderId="1" xfId="1" applyFont="1" applyFill="1" applyBorder="1" applyAlignment="1">
      <alignment horizontal="center" vertical="top"/>
    </xf>
    <xf numFmtId="0" fontId="1" fillId="2" borderId="1" xfId="1" applyFont="1" applyFill="1" applyBorder="1" applyAlignment="1">
      <alignment vertical="top"/>
    </xf>
    <xf numFmtId="0" fontId="1" fillId="2" borderId="0" xfId="7" applyFont="1" applyFill="1" applyBorder="1"/>
    <xf numFmtId="0" fontId="1" fillId="2" borderId="0" xfId="7" applyFont="1" applyFill="1" applyAlignment="1">
      <alignment wrapText="1"/>
    </xf>
    <xf numFmtId="166" fontId="1" fillId="2" borderId="21" xfId="16" applyNumberFormat="1" applyFont="1" applyFill="1" applyBorder="1" applyAlignment="1">
      <alignment horizontal="right"/>
    </xf>
    <xf numFmtId="0" fontId="3" fillId="2" borderId="0" xfId="0" applyFont="1" applyFill="1" applyAlignment="1"/>
    <xf numFmtId="0" fontId="4" fillId="2" borderId="1" xfId="0" applyFont="1" applyFill="1" applyBorder="1" applyAlignment="1">
      <alignment vertical="top"/>
    </xf>
    <xf numFmtId="166" fontId="4" fillId="2" borderId="1" xfId="0" applyNumberFormat="1" applyFont="1" applyFill="1" applyBorder="1" applyAlignment="1">
      <alignment vertical="top"/>
    </xf>
    <xf numFmtId="0" fontId="1" fillId="2" borderId="1" xfId="1" applyFont="1" applyFill="1" applyBorder="1" applyAlignment="1">
      <alignment wrapText="1"/>
    </xf>
    <xf numFmtId="3" fontId="1" fillId="2" borderId="0" xfId="1" applyNumberFormat="1" applyFont="1" applyFill="1"/>
    <xf numFmtId="0" fontId="18" fillId="2" borderId="0" xfId="1" applyFont="1" applyFill="1" applyAlignment="1">
      <alignment vertical="top" wrapText="1"/>
    </xf>
    <xf numFmtId="0" fontId="1" fillId="2" borderId="0" xfId="1" applyFont="1" applyFill="1" applyAlignment="1">
      <alignment horizontal="center" vertical="center"/>
    </xf>
    <xf numFmtId="0" fontId="18" fillId="2" borderId="0" xfId="1" applyFont="1" applyFill="1" applyAlignment="1">
      <alignment horizontal="right" vertical="top" wrapText="1"/>
    </xf>
    <xf numFmtId="166" fontId="1" fillId="2" borderId="1" xfId="1" applyNumberFormat="1" applyFont="1" applyFill="1" applyBorder="1" applyAlignment="1"/>
    <xf numFmtId="166" fontId="6" fillId="2" borderId="1" xfId="1" applyNumberFormat="1" applyFont="1" applyFill="1" applyBorder="1" applyAlignment="1">
      <alignment horizontal="right"/>
    </xf>
    <xf numFmtId="0" fontId="6" fillId="2" borderId="0" xfId="7" applyFont="1" applyFill="1" applyBorder="1" applyAlignment="1">
      <alignment wrapText="1"/>
    </xf>
    <xf numFmtId="166" fontId="6" fillId="2" borderId="0" xfId="1" applyNumberFormat="1" applyFont="1" applyFill="1" applyBorder="1" applyAlignment="1">
      <alignment horizontal="right"/>
    </xf>
    <xf numFmtId="0" fontId="1" fillId="2" borderId="0" xfId="7" applyFont="1" applyFill="1"/>
    <xf numFmtId="3" fontId="1" fillId="2" borderId="0" xfId="7" applyNumberFormat="1" applyFont="1" applyFill="1" applyBorder="1"/>
    <xf numFmtId="166" fontId="1" fillId="2" borderId="19" xfId="16" applyNumberFormat="1" applyFont="1" applyFill="1" applyBorder="1" applyAlignment="1">
      <alignment horizontal="right"/>
    </xf>
    <xf numFmtId="0" fontId="1" fillId="2" borderId="1" xfId="0" applyFont="1" applyFill="1" applyBorder="1"/>
    <xf numFmtId="49" fontId="1" fillId="2" borderId="31"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3" xfId="12" applyNumberFormat="1" applyFont="1" applyFill="1" applyBorder="1" applyAlignment="1">
      <alignment horizontal="center"/>
    </xf>
    <xf numFmtId="166" fontId="1" fillId="2" borderId="32" xfId="16" applyNumberFormat="1" applyFont="1" applyFill="1" applyBorder="1" applyAlignment="1">
      <alignment horizontal="right"/>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0" borderId="0" xfId="7" applyFont="1" applyFill="1" applyBorder="1" applyAlignment="1">
      <alignment horizontal="left"/>
    </xf>
    <xf numFmtId="0" fontId="1" fillId="0" borderId="0" xfId="7" applyFont="1" applyFill="1" applyAlignment="1">
      <alignment horizontal="left"/>
    </xf>
    <xf numFmtId="0" fontId="1" fillId="0" borderId="0" xfId="3" applyFont="1" applyAlignment="1">
      <alignment wrapText="1"/>
    </xf>
    <xf numFmtId="0" fontId="1" fillId="0" borderId="1" xfId="3"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xf>
    <xf numFmtId="0" fontId="1" fillId="0" borderId="5" xfId="3" applyFont="1" applyBorder="1" applyAlignment="1">
      <alignment horizontal="center" vertical="center" wrapText="1"/>
    </xf>
    <xf numFmtId="0" fontId="1" fillId="2" borderId="1" xfId="1" applyFont="1" applyFill="1" applyBorder="1" applyAlignment="1">
      <alignment horizontal="center"/>
    </xf>
    <xf numFmtId="0" fontId="3" fillId="2" borderId="0" xfId="3" applyFont="1" applyFill="1"/>
    <xf numFmtId="168" fontId="3" fillId="2" borderId="0" xfId="3" applyNumberFormat="1" applyFont="1" applyFill="1"/>
    <xf numFmtId="170"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166" fontId="3" fillId="2" borderId="0" xfId="3" applyNumberFormat="1" applyFont="1" applyFill="1"/>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28" fillId="2" borderId="1" xfId="3" applyFont="1" applyFill="1" applyBorder="1"/>
    <xf numFmtId="49" fontId="4" fillId="2" borderId="0" xfId="7" applyNumberFormat="1" applyFont="1" applyFill="1" applyBorder="1" applyAlignment="1">
      <alignment vertical="top" wrapText="1"/>
    </xf>
    <xf numFmtId="49" fontId="3" fillId="2" borderId="0" xfId="7" applyNumberFormat="1" applyFont="1" applyFill="1" applyBorder="1" applyAlignment="1">
      <alignment horizontal="center"/>
    </xf>
    <xf numFmtId="168" fontId="3" fillId="2" borderId="0" xfId="7" applyNumberFormat="1" applyFont="1" applyFill="1"/>
    <xf numFmtId="0" fontId="3" fillId="2" borderId="0" xfId="7" applyFont="1" applyFill="1"/>
    <xf numFmtId="0" fontId="3" fillId="2" borderId="1" xfId="3" applyFont="1" applyFill="1" applyBorder="1" applyAlignment="1">
      <alignment horizontal="center"/>
    </xf>
    <xf numFmtId="49" fontId="2" fillId="2" borderId="0" xfId="7" applyNumberFormat="1" applyFont="1" applyFill="1" applyBorder="1" applyAlignment="1">
      <alignment vertical="top" wrapText="1"/>
    </xf>
    <xf numFmtId="167" fontId="4" fillId="2" borderId="1" xfId="0" applyNumberFormat="1" applyFont="1" applyFill="1" applyBorder="1" applyAlignment="1">
      <alignment horizontal="right"/>
    </xf>
    <xf numFmtId="167" fontId="3"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2" borderId="1" xfId="1" applyNumberFormat="1" applyFont="1" applyFill="1" applyBorder="1" applyAlignment="1">
      <alignment horizontal="right"/>
    </xf>
    <xf numFmtId="167" fontId="3" fillId="2" borderId="1" xfId="0" applyNumberFormat="1" applyFont="1" applyFill="1" applyBorder="1" applyAlignment="1">
      <alignment horizontal="right" vertical="top"/>
    </xf>
    <xf numFmtId="167" fontId="1" fillId="2" borderId="1" xfId="0" applyNumberFormat="1" applyFont="1" applyFill="1" applyBorder="1" applyAlignment="1">
      <alignment horizontal="right" vertical="top"/>
    </xf>
    <xf numFmtId="0" fontId="11" fillId="2" borderId="0" xfId="7" applyFont="1" applyFill="1" applyAlignment="1">
      <alignment wrapText="1"/>
    </xf>
    <xf numFmtId="0" fontId="11" fillId="2" borderId="0" xfId="7" applyFont="1" applyFill="1" applyAlignment="1"/>
    <xf numFmtId="174" fontId="1" fillId="2" borderId="12" xfId="19" applyNumberFormat="1" applyFont="1" applyFill="1" applyBorder="1" applyAlignment="1">
      <alignment vertical="top"/>
    </xf>
    <xf numFmtId="174" fontId="3" fillId="2" borderId="12" xfId="0" applyNumberFormat="1" applyFont="1" applyFill="1" applyBorder="1"/>
    <xf numFmtId="174" fontId="3" fillId="2" borderId="12" xfId="0" applyNumberFormat="1" applyFont="1" applyFill="1" applyBorder="1" applyAlignment="1">
      <alignment vertical="top"/>
    </xf>
    <xf numFmtId="174"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4" fontId="4" fillId="2" borderId="12" xfId="13" applyNumberFormat="1" applyFont="1" applyFill="1" applyBorder="1" applyAlignment="1">
      <alignment horizontal="right" vertical="center"/>
    </xf>
    <xf numFmtId="0" fontId="8" fillId="2" borderId="0" xfId="3" applyFont="1" applyFill="1"/>
    <xf numFmtId="0" fontId="8" fillId="2" borderId="0" xfId="3" applyFont="1" applyFill="1" applyAlignment="1">
      <alignment wrapText="1"/>
    </xf>
    <xf numFmtId="168" fontId="8" fillId="2" borderId="0" xfId="3" applyNumberFormat="1" applyFont="1" applyFill="1" applyAlignment="1">
      <alignment horizontal="right"/>
    </xf>
    <xf numFmtId="0" fontId="1" fillId="2" borderId="6" xfId="3" applyFont="1" applyFill="1" applyBorder="1" applyAlignment="1">
      <alignment horizontal="center" vertical="center" wrapText="1"/>
    </xf>
    <xf numFmtId="0" fontId="1" fillId="2" borderId="8" xfId="3" applyFont="1" applyFill="1" applyBorder="1" applyAlignment="1">
      <alignment horizontal="center" vertical="center" wrapText="1"/>
    </xf>
    <xf numFmtId="166" fontId="1" fillId="2" borderId="5" xfId="3" applyNumberFormat="1" applyFont="1" applyFill="1" applyBorder="1" applyAlignment="1">
      <alignment horizontal="center" vertical="center" wrapText="1"/>
    </xf>
    <xf numFmtId="0" fontId="1" fillId="2" borderId="15" xfId="3" applyFont="1" applyFill="1" applyBorder="1" applyAlignment="1">
      <alignment horizontal="left" wrapText="1"/>
    </xf>
    <xf numFmtId="0" fontId="1" fillId="2" borderId="0" xfId="3" applyFont="1" applyFill="1" applyBorder="1" applyAlignment="1">
      <alignment horizontal="center" vertical="center" wrapText="1"/>
    </xf>
    <xf numFmtId="166" fontId="1" fillId="2" borderId="12" xfId="3" applyNumberFormat="1" applyFont="1" applyFill="1" applyBorder="1" applyAlignment="1">
      <alignment horizontal="center" vertical="center" wrapText="1"/>
    </xf>
    <xf numFmtId="166" fontId="1" fillId="2" borderId="13" xfId="3" applyNumberFormat="1" applyFont="1" applyFill="1" applyBorder="1" applyAlignment="1">
      <alignment horizontal="center" vertical="center" wrapText="1"/>
    </xf>
    <xf numFmtId="167" fontId="1" fillId="2" borderId="12" xfId="3" applyNumberFormat="1" applyFont="1" applyFill="1" applyBorder="1" applyAlignment="1">
      <alignment horizontal="center"/>
    </xf>
    <xf numFmtId="0" fontId="1" fillId="2" borderId="0" xfId="3" applyFont="1" applyFill="1" applyBorder="1"/>
    <xf numFmtId="0" fontId="1" fillId="2" borderId="11" xfId="3" applyFont="1" applyFill="1" applyBorder="1" applyAlignment="1">
      <alignment horizontal="left" wrapText="1"/>
    </xf>
    <xf numFmtId="0" fontId="1" fillId="2" borderId="0" xfId="3" applyFont="1" applyFill="1" applyBorder="1" applyAlignment="1">
      <alignment horizontal="center" wrapText="1"/>
    </xf>
    <xf numFmtId="0" fontId="1" fillId="2" borderId="14" xfId="3" applyFont="1" applyFill="1" applyBorder="1" applyAlignment="1">
      <alignment horizontal="left" wrapText="1"/>
    </xf>
    <xf numFmtId="0" fontId="1" fillId="2" borderId="10" xfId="3" applyFont="1" applyFill="1" applyBorder="1" applyAlignment="1">
      <alignment horizontal="left" wrapText="1"/>
    </xf>
    <xf numFmtId="166" fontId="1" fillId="2" borderId="13" xfId="3" applyNumberFormat="1" applyFont="1" applyFill="1" applyBorder="1" applyAlignment="1">
      <alignment horizontal="center"/>
    </xf>
    <xf numFmtId="0" fontId="1" fillId="2" borderId="0" xfId="3" applyFont="1" applyFill="1" applyAlignment="1">
      <alignment wrapText="1"/>
    </xf>
    <xf numFmtId="0" fontId="1" fillId="2" borderId="0" xfId="3" applyFont="1" applyFill="1" applyAlignment="1">
      <alignment horizontal="center"/>
    </xf>
    <xf numFmtId="0" fontId="1" fillId="2" borderId="1" xfId="3" applyFont="1" applyFill="1" applyBorder="1" applyAlignment="1">
      <alignment horizontal="center" vertical="center" wrapText="1"/>
    </xf>
    <xf numFmtId="0" fontId="1" fillId="2" borderId="15" xfId="3" applyFont="1" applyFill="1" applyBorder="1" applyAlignment="1">
      <alignment horizontal="left" vertical="center" wrapText="1"/>
    </xf>
    <xf numFmtId="0" fontId="1" fillId="2" borderId="5" xfId="3" applyFont="1" applyFill="1" applyBorder="1" applyAlignment="1">
      <alignment horizontal="justify" vertical="top" wrapText="1"/>
    </xf>
    <xf numFmtId="167" fontId="1" fillId="2" borderId="5" xfId="3" applyNumberFormat="1" applyFont="1" applyFill="1" applyBorder="1" applyAlignment="1">
      <alignment horizontal="center"/>
    </xf>
    <xf numFmtId="0" fontId="1" fillId="2" borderId="12" xfId="3" applyFont="1" applyFill="1" applyBorder="1" applyAlignment="1">
      <alignment horizontal="left" wrapText="1"/>
    </xf>
    <xf numFmtId="0" fontId="1" fillId="2" borderId="13" xfId="3" applyFont="1" applyFill="1" applyBorder="1" applyAlignment="1">
      <alignment horizontal="left" wrapText="1"/>
    </xf>
    <xf numFmtId="167" fontId="1" fillId="2" borderId="13" xfId="3" applyNumberFormat="1" applyFont="1" applyFill="1" applyBorder="1" applyAlignment="1">
      <alignment horizontal="center"/>
    </xf>
    <xf numFmtId="0" fontId="1" fillId="2" borderId="0" xfId="3" applyFont="1" applyFill="1" applyBorder="1" applyAlignment="1">
      <alignment horizontal="center" vertical="justify"/>
    </xf>
    <xf numFmtId="0" fontId="1" fillId="2" borderId="0" xfId="3" applyFont="1" applyFill="1" applyBorder="1" applyAlignment="1">
      <alignment horizontal="left" wrapText="1"/>
    </xf>
    <xf numFmtId="0" fontId="1" fillId="2" borderId="0" xfId="3" applyFont="1" applyFill="1" applyBorder="1" applyAlignment="1">
      <alignment horizontal="center"/>
    </xf>
    <xf numFmtId="0" fontId="1" fillId="2" borderId="7" xfId="1" applyFont="1" applyFill="1" applyBorder="1" applyAlignment="1">
      <alignment vertical="top"/>
    </xf>
    <xf numFmtId="0" fontId="2" fillId="2" borderId="7" xfId="7" applyFont="1" applyFill="1" applyBorder="1" applyAlignment="1">
      <alignment vertical="top" wrapText="1"/>
    </xf>
    <xf numFmtId="167" fontId="2" fillId="2" borderId="7" xfId="10" applyNumberFormat="1" applyFont="1" applyFill="1" applyBorder="1" applyAlignment="1">
      <alignment vertical="top"/>
    </xf>
    <xf numFmtId="0" fontId="6" fillId="2" borderId="1" xfId="0" applyFont="1" applyFill="1" applyBorder="1" applyAlignment="1">
      <alignment vertical="top"/>
    </xf>
    <xf numFmtId="0" fontId="6" fillId="2" borderId="1" xfId="5" applyFont="1" applyFill="1" applyBorder="1" applyAlignment="1">
      <alignment vertical="top" wrapText="1"/>
    </xf>
    <xf numFmtId="0" fontId="30" fillId="2" borderId="0" xfId="1" applyFont="1" applyFill="1" applyAlignment="1">
      <alignment horizontal="right"/>
    </xf>
    <xf numFmtId="0" fontId="21" fillId="2" borderId="0" xfId="1" applyFont="1" applyFill="1"/>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1" fillId="2" borderId="0" xfId="7" applyFont="1" applyFill="1" applyAlignment="1">
      <alignment horizontal="center"/>
    </xf>
    <xf numFmtId="166" fontId="11" fillId="2" borderId="0" xfId="7" applyNumberFormat="1" applyFont="1" applyFill="1"/>
    <xf numFmtId="0" fontId="11" fillId="2" borderId="0" xfId="7" applyFont="1" applyFill="1" applyBorder="1" applyAlignment="1">
      <alignment horizontal="center" vertical="top"/>
    </xf>
    <xf numFmtId="168" fontId="3" fillId="2" borderId="0" xfId="7" applyNumberFormat="1" applyFont="1" applyFill="1" applyBorder="1" applyAlignment="1">
      <alignment horizontal="right"/>
    </xf>
    <xf numFmtId="168" fontId="3" fillId="2" borderId="1" xfId="3" applyNumberFormat="1" applyFont="1" applyFill="1" applyBorder="1" applyAlignment="1">
      <alignment horizontal="center" vertical="center"/>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172" fontId="31" fillId="2" borderId="0" xfId="7" applyNumberFormat="1" applyFont="1" applyFill="1"/>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10"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8"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0" xfId="1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8" xfId="6"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6" xfId="14" applyNumberFormat="1" applyFont="1" applyFill="1" applyBorder="1" applyAlignment="1">
      <alignment horizontal="center"/>
    </xf>
    <xf numFmtId="49" fontId="3" fillId="2" borderId="23"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3" fillId="2" borderId="3" xfId="5" applyNumberFormat="1" applyFont="1" applyFill="1" applyBorder="1" applyAlignment="1">
      <alignment horizontal="center" wrapText="1"/>
    </xf>
    <xf numFmtId="49" fontId="3" fillId="2" borderId="17" xfId="5" applyNumberFormat="1" applyFont="1" applyFill="1" applyBorder="1" applyAlignment="1">
      <alignment horizontal="center"/>
    </xf>
    <xf numFmtId="49" fontId="3" fillId="2" borderId="18" xfId="5" applyNumberFormat="1" applyFont="1" applyFill="1" applyBorder="1" applyAlignment="1">
      <alignment horizontal="center"/>
    </xf>
    <xf numFmtId="49" fontId="3" fillId="2" borderId="19" xfId="5" applyNumberFormat="1" applyFont="1" applyFill="1" applyBorder="1" applyAlignment="1">
      <alignment horizontal="center"/>
    </xf>
    <xf numFmtId="49" fontId="3" fillId="2" borderId="16" xfId="5" applyNumberFormat="1" applyFont="1" applyFill="1" applyBorder="1" applyAlignment="1">
      <alignment horizontal="center"/>
    </xf>
    <xf numFmtId="49" fontId="4" fillId="2" borderId="1" xfId="6"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3" xfId="0" applyNumberFormat="1" applyFont="1" applyFill="1" applyBorder="1" applyAlignment="1">
      <alignment horizontal="center"/>
    </xf>
    <xf numFmtId="166" fontId="3" fillId="2" borderId="1" xfId="7" applyNumberFormat="1" applyFont="1" applyFill="1" applyBorder="1"/>
    <xf numFmtId="49" fontId="3" fillId="2" borderId="0" xfId="0" applyNumberFormat="1" applyFont="1" applyFill="1" applyBorder="1" applyAlignment="1">
      <alignment horizontal="left" vertical="top" wrapText="1"/>
    </xf>
    <xf numFmtId="166" fontId="3" fillId="2" borderId="0" xfId="7" applyNumberFormat="1" applyFont="1" applyFill="1" applyBorder="1"/>
    <xf numFmtId="166" fontId="11" fillId="2" borderId="0" xfId="7" applyNumberFormat="1" applyFont="1" applyFill="1" applyAlignment="1">
      <alignment horizontal="center"/>
    </xf>
    <xf numFmtId="49" fontId="11" fillId="2" borderId="0" xfId="7" applyNumberFormat="1" applyFont="1" applyFill="1" applyAlignment="1">
      <alignment vertical="top" wrapText="1"/>
    </xf>
    <xf numFmtId="49" fontId="11"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175" fontId="31" fillId="2" borderId="0" xfId="7" applyNumberFormat="1" applyFont="1" applyFill="1"/>
    <xf numFmtId="0" fontId="11"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30" xfId="6" applyNumberFormat="1" applyFont="1" applyFill="1" applyBorder="1" applyAlignment="1">
      <alignment horizontal="center"/>
    </xf>
    <xf numFmtId="49" fontId="3" fillId="2" borderId="33"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4" xfId="11" applyNumberFormat="1" applyFont="1" applyFill="1" applyBorder="1" applyAlignment="1">
      <alignment horizontal="center"/>
    </xf>
    <xf numFmtId="49" fontId="3" fillId="2" borderId="35" xfId="16" applyNumberFormat="1" applyFont="1" applyFill="1" applyBorder="1" applyAlignment="1">
      <alignment horizontal="center"/>
    </xf>
    <xf numFmtId="49" fontId="3" fillId="2" borderId="36"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166" fontId="3" fillId="2" borderId="1" xfId="5" applyNumberFormat="1" applyFont="1" applyFill="1" applyBorder="1" applyAlignment="1">
      <alignment horizontal="right" wrapText="1"/>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2" borderId="7" xfId="0" applyNumberFormat="1" applyFont="1" applyFill="1" applyBorder="1" applyAlignment="1">
      <alignment horizontal="center"/>
    </xf>
    <xf numFmtId="49" fontId="1" fillId="2" borderId="8" xfId="0" applyNumberFormat="1" applyFont="1" applyFill="1" applyBorder="1" applyAlignment="1">
      <alignment horizontal="center"/>
    </xf>
    <xf numFmtId="171" fontId="31" fillId="2" borderId="0" xfId="7" applyNumberFormat="1" applyFont="1" applyFill="1"/>
    <xf numFmtId="0" fontId="1" fillId="2" borderId="0" xfId="3" applyFont="1" applyFill="1" applyAlignment="1">
      <alignment wrapText="1"/>
    </xf>
    <xf numFmtId="166" fontId="1" fillId="2" borderId="37" xfId="16" applyNumberFormat="1" applyFont="1" applyFill="1" applyBorder="1" applyAlignment="1">
      <alignment horizontal="right"/>
    </xf>
    <xf numFmtId="49" fontId="1" fillId="2" borderId="17" xfId="14" applyNumberFormat="1" applyFont="1" applyFill="1" applyBorder="1" applyAlignment="1">
      <alignment horizontal="center"/>
    </xf>
    <xf numFmtId="0" fontId="4" fillId="2" borderId="0" xfId="0" applyFont="1" applyFill="1" applyAlignment="1">
      <alignment horizontal="center"/>
    </xf>
    <xf numFmtId="166" fontId="1" fillId="2" borderId="26" xfId="16" applyNumberFormat="1" applyFont="1" applyFill="1" applyBorder="1" applyAlignment="1">
      <alignment horizontal="right"/>
    </xf>
    <xf numFmtId="166" fontId="1" fillId="2" borderId="22" xfId="16" applyNumberFormat="1" applyFont="1" applyFill="1" applyBorder="1" applyAlignment="1">
      <alignment horizontal="right"/>
    </xf>
    <xf numFmtId="0" fontId="28" fillId="2" borderId="0" xfId="3" applyFont="1" applyFill="1"/>
    <xf numFmtId="0" fontId="1" fillId="2" borderId="0" xfId="7" applyFont="1" applyFill="1" applyBorder="1" applyAlignment="1">
      <alignment horizontal="left"/>
    </xf>
    <xf numFmtId="0" fontId="1" fillId="2" borderId="0" xfId="7" applyFont="1" applyFill="1" applyAlignment="1">
      <alignment horizontal="left"/>
    </xf>
    <xf numFmtId="173" fontId="1" fillId="2" borderId="0" xfId="3" applyNumberFormat="1" applyFont="1" applyFill="1"/>
    <xf numFmtId="10" fontId="1" fillId="2" borderId="0" xfId="3" applyNumberFormat="1" applyFont="1" applyFill="1"/>
    <xf numFmtId="171" fontId="2" fillId="2" borderId="0" xfId="3" applyNumberFormat="1" applyFont="1" applyFill="1"/>
    <xf numFmtId="173" fontId="2" fillId="2" borderId="0" xfId="3" applyNumberFormat="1" applyFont="1" applyFill="1"/>
    <xf numFmtId="168" fontId="2" fillId="2" borderId="0" xfId="3" applyNumberFormat="1" applyFont="1" applyFill="1" applyAlignment="1">
      <alignment shrinkToFit="1"/>
    </xf>
    <xf numFmtId="0" fontId="2" fillId="2" borderId="0" xfId="3" applyFont="1" applyFill="1"/>
    <xf numFmtId="168" fontId="1" fillId="2" borderId="0" xfId="7" applyNumberFormat="1" applyFont="1" applyFill="1"/>
    <xf numFmtId="171" fontId="10" fillId="2" borderId="0" xfId="7" applyNumberFormat="1" applyFont="1" applyFill="1"/>
    <xf numFmtId="49" fontId="1" fillId="2" borderId="32"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30" xfId="6" applyNumberFormat="1" applyFont="1" applyFill="1" applyBorder="1" applyAlignment="1">
      <alignment horizontal="center"/>
    </xf>
    <xf numFmtId="49" fontId="1" fillId="2" borderId="33"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30"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2" xfId="14" applyFont="1" applyFill="1" applyBorder="1" applyAlignment="1">
      <alignment horizontal="center" vertical="top"/>
    </xf>
    <xf numFmtId="49" fontId="1" fillId="2" borderId="32" xfId="11" applyNumberFormat="1" applyFont="1" applyFill="1" applyBorder="1" applyAlignment="1">
      <alignment horizontal="center"/>
    </xf>
    <xf numFmtId="49" fontId="1" fillId="2" borderId="39" xfId="6" applyNumberFormat="1" applyFont="1" applyFill="1" applyBorder="1" applyAlignment="1">
      <alignment horizontal="center"/>
    </xf>
    <xf numFmtId="49" fontId="1" fillId="2" borderId="38" xfId="14" applyNumberFormat="1" applyFont="1" applyFill="1" applyBorder="1" applyAlignment="1">
      <alignment horizontal="center"/>
    </xf>
    <xf numFmtId="49" fontId="1" fillId="2" borderId="31" xfId="14" applyNumberFormat="1" applyFont="1" applyFill="1" applyBorder="1" applyAlignment="1">
      <alignment horizontal="center"/>
    </xf>
    <xf numFmtId="49" fontId="1" fillId="2" borderId="39" xfId="14" applyNumberFormat="1" applyFont="1" applyFill="1" applyBorder="1" applyAlignment="1">
      <alignment horizontal="center"/>
    </xf>
    <xf numFmtId="0" fontId="4" fillId="2" borderId="0" xfId="0" applyFont="1" applyFill="1" applyAlignment="1">
      <alignment horizontal="center" wrapText="1"/>
    </xf>
    <xf numFmtId="166" fontId="3" fillId="2" borderId="0" xfId="0" applyNumberFormat="1" applyFont="1" applyFill="1" applyBorder="1" applyAlignment="1">
      <alignment horizontal="right"/>
    </xf>
    <xf numFmtId="166" fontId="8" fillId="2" borderId="0" xfId="7" applyNumberFormat="1" applyFont="1" applyFill="1"/>
    <xf numFmtId="166" fontId="23" fillId="2" borderId="1" xfId="0" applyNumberFormat="1" applyFont="1" applyFill="1" applyBorder="1"/>
    <xf numFmtId="166" fontId="21" fillId="2" borderId="0" xfId="0" applyNumberFormat="1" applyFont="1" applyFill="1" applyBorder="1"/>
    <xf numFmtId="166" fontId="3" fillId="2" borderId="0" xfId="0" applyNumberFormat="1" applyFont="1" applyFill="1" applyBorder="1"/>
    <xf numFmtId="166" fontId="17" fillId="2" borderId="0" xfId="0" applyNumberFormat="1" applyFont="1" applyFill="1" applyBorder="1"/>
    <xf numFmtId="0" fontId="3" fillId="0" borderId="1" xfId="0" applyFont="1" applyBorder="1" applyAlignment="1">
      <alignment horizontal="center" vertical="center" wrapText="1"/>
    </xf>
    <xf numFmtId="0" fontId="1" fillId="2" borderId="0" xfId="7" applyFont="1" applyFill="1" applyBorder="1" applyAlignment="1">
      <alignment horizontal="center" vertical="top"/>
    </xf>
    <xf numFmtId="0" fontId="6" fillId="2" borderId="1" xfId="8" applyFont="1" applyFill="1" applyBorder="1" applyAlignment="1">
      <alignment wrapText="1"/>
    </xf>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167" fontId="3" fillId="2" borderId="1" xfId="20" applyNumberFormat="1" applyFont="1" applyFill="1" applyBorder="1" applyAlignment="1">
      <alignment horizontal="right"/>
    </xf>
    <xf numFmtId="167" fontId="3" fillId="2" borderId="1" xfId="20" applyNumberFormat="1" applyFont="1" applyFill="1" applyBorder="1" applyAlignment="1"/>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16" xfId="11" applyNumberFormat="1" applyFont="1" applyFill="1" applyBorder="1" applyAlignment="1">
      <alignment horizontal="center" wrapText="1"/>
    </xf>
    <xf numFmtId="49" fontId="3" fillId="2" borderId="16" xfId="11" applyNumberFormat="1" applyFont="1" applyFill="1" applyBorder="1" applyAlignment="1">
      <alignment horizontal="center"/>
    </xf>
    <xf numFmtId="166" fontId="6" fillId="4" borderId="1" xfId="1" applyNumberFormat="1" applyFont="1" applyFill="1" applyBorder="1" applyAlignment="1">
      <alignment horizontal="right"/>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49" fontId="3" fillId="2" borderId="16" xfId="5" applyNumberFormat="1" applyFont="1" applyFill="1" applyBorder="1" applyAlignment="1">
      <alignment horizontal="center" wrapText="1"/>
    </xf>
    <xf numFmtId="49" fontId="3" fillId="2" borderId="17" xfId="14" applyNumberFormat="1" applyFont="1" applyFill="1" applyBorder="1" applyAlignment="1">
      <alignment horizontal="center"/>
    </xf>
    <xf numFmtId="166" fontId="3" fillId="2" borderId="1" xfId="0" applyNumberFormat="1" applyFont="1" applyFill="1" applyBorder="1" applyAlignment="1"/>
    <xf numFmtId="0" fontId="17"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9" xfId="11"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9"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3" fillId="2" borderId="3" xfId="0" applyNumberFormat="1" applyFont="1" applyFill="1" applyBorder="1" applyAlignment="1">
      <alignment horizontal="left" vertical="center" wrapText="1"/>
    </xf>
    <xf numFmtId="49" fontId="3" fillId="2" borderId="29" xfId="14" applyNumberFormat="1" applyFont="1" applyFill="1" applyBorder="1" applyAlignment="1">
      <alignment vertical="center" wrapText="1"/>
    </xf>
    <xf numFmtId="49" fontId="3" fillId="2" borderId="13" xfId="14" applyNumberFormat="1" applyFont="1" applyFill="1" applyBorder="1" applyAlignment="1">
      <alignment vertical="center" wrapText="1"/>
    </xf>
    <xf numFmtId="49" fontId="3" fillId="2" borderId="1" xfId="14" applyNumberFormat="1" applyFont="1" applyFill="1" applyBorder="1" applyAlignment="1">
      <alignment vertical="center" wrapText="1"/>
    </xf>
    <xf numFmtId="49" fontId="3" fillId="2" borderId="19" xfId="14" applyNumberFormat="1" applyFont="1" applyFill="1" applyBorder="1" applyAlignment="1">
      <alignment vertical="center" wrapText="1"/>
    </xf>
    <xf numFmtId="49" fontId="3" fillId="2" borderId="22" xfId="14" applyNumberFormat="1" applyFont="1" applyFill="1" applyBorder="1" applyAlignment="1">
      <alignment vertical="center" wrapText="1"/>
    </xf>
    <xf numFmtId="49" fontId="3" fillId="2" borderId="28" xfId="14" applyNumberFormat="1" applyFont="1" applyFill="1" applyBorder="1" applyAlignment="1">
      <alignment vertical="center" wrapText="1"/>
    </xf>
    <xf numFmtId="49" fontId="3" fillId="2" borderId="28" xfId="16" applyNumberFormat="1" applyFont="1" applyFill="1" applyBorder="1" applyAlignment="1">
      <alignment vertical="center" wrapText="1"/>
    </xf>
    <xf numFmtId="49" fontId="1" fillId="2" borderId="19" xfId="16"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4" fillId="2" borderId="1" xfId="0" applyNumberFormat="1" applyFont="1" applyFill="1" applyBorder="1" applyAlignment="1">
      <alignment horizontal="lef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8"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0" fontId="1" fillId="2" borderId="1" xfId="3" applyFont="1" applyFill="1" applyBorder="1" applyAlignment="1">
      <alignment vertical="center" wrapText="1"/>
    </xf>
    <xf numFmtId="49" fontId="1" fillId="2" borderId="1" xfId="0" applyNumberFormat="1" applyFont="1" applyFill="1" applyBorder="1" applyAlignment="1">
      <alignment vertical="center" wrapText="1"/>
    </xf>
    <xf numFmtId="49" fontId="2" fillId="2" borderId="19" xfId="16" applyNumberFormat="1" applyFont="1" applyFill="1" applyBorder="1" applyAlignment="1">
      <alignment vertical="center" wrapText="1"/>
    </xf>
    <xf numFmtId="49" fontId="2"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21" xfId="16" applyNumberFormat="1" applyFont="1" applyFill="1" applyBorder="1" applyAlignment="1">
      <alignment horizontal="center"/>
    </xf>
    <xf numFmtId="0" fontId="3" fillId="2" borderId="1" xfId="8" applyFont="1" applyFill="1" applyBorder="1" applyAlignment="1">
      <alignment horizontal="center" vertical="top"/>
    </xf>
    <xf numFmtId="167" fontId="3" fillId="2" borderId="1" xfId="1" applyNumberFormat="1" applyFont="1" applyFill="1" applyBorder="1" applyAlignment="1"/>
    <xf numFmtId="0" fontId="3" fillId="0" borderId="0" xfId="1" applyFont="1" applyFill="1" applyBorder="1" applyAlignment="1">
      <alignment wrapText="1"/>
    </xf>
    <xf numFmtId="170" fontId="3" fillId="0" borderId="0" xfId="1" applyNumberFormat="1" applyFont="1" applyFill="1" applyAlignment="1">
      <alignment horizontal="right"/>
    </xf>
    <xf numFmtId="0" fontId="3" fillId="0" borderId="0" xfId="1" applyFont="1"/>
    <xf numFmtId="49" fontId="1" fillId="2" borderId="3" xfId="0" applyNumberFormat="1" applyFont="1" applyFill="1" applyBorder="1" applyAlignment="1">
      <alignment wrapText="1"/>
    </xf>
    <xf numFmtId="0" fontId="3" fillId="2" borderId="0" xfId="3" applyFont="1" applyFill="1" applyBorder="1" applyAlignment="1">
      <alignment vertical="top" wrapText="1"/>
    </xf>
    <xf numFmtId="174" fontId="3" fillId="2" borderId="0" xfId="0" applyNumberFormat="1" applyFont="1" applyFill="1" applyBorder="1" applyAlignment="1">
      <alignment vertical="top"/>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30" xfId="16" applyFont="1" applyFill="1" applyBorder="1" applyAlignment="1">
      <alignment horizontal="center" vertical="top"/>
    </xf>
    <xf numFmtId="49" fontId="1" fillId="2" borderId="33"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3" xfId="16" applyNumberFormat="1" applyFont="1" applyFill="1" applyBorder="1" applyAlignment="1">
      <alignment horizontal="center"/>
    </xf>
    <xf numFmtId="49" fontId="3" fillId="2" borderId="42"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3" fillId="2" borderId="1" xfId="8" applyFont="1" applyFill="1" applyBorder="1" applyAlignment="1">
      <alignment vertical="top" wrapText="1"/>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0" fontId="3" fillId="2" borderId="13" xfId="3" applyFont="1" applyFill="1" applyBorder="1" applyAlignment="1">
      <alignment vertical="top" wrapText="1"/>
    </xf>
    <xf numFmtId="174" fontId="3" fillId="2" borderId="10" xfId="0" applyNumberFormat="1" applyFont="1" applyFill="1" applyBorder="1" applyAlignment="1">
      <alignment vertical="top"/>
    </xf>
    <xf numFmtId="49" fontId="3" fillId="2" borderId="40" xfId="11" applyNumberFormat="1" applyFont="1" applyFill="1" applyBorder="1" applyAlignment="1">
      <alignment horizontal="center" wrapText="1"/>
    </xf>
    <xf numFmtId="49" fontId="3" fillId="2" borderId="41" xfId="11" applyNumberFormat="1" applyFont="1" applyFill="1" applyBorder="1" applyAlignment="1">
      <alignment horizontal="center"/>
    </xf>
    <xf numFmtId="0" fontId="1" fillId="2" borderId="0" xfId="3" applyFont="1" applyFill="1" applyAlignment="1">
      <alignment wrapText="1"/>
    </xf>
    <xf numFmtId="0" fontId="1" fillId="2" borderId="21" xfId="16" applyFont="1" applyFill="1" applyBorder="1" applyAlignment="1">
      <alignment horizontal="center" vertical="top"/>
    </xf>
    <xf numFmtId="49" fontId="1" fillId="2" borderId="1" xfId="5" applyNumberFormat="1" applyFont="1" applyFill="1" applyBorder="1" applyAlignment="1">
      <alignment vertical="center" wrapText="1"/>
    </xf>
    <xf numFmtId="0" fontId="1" fillId="2" borderId="5" xfId="14" applyFont="1" applyFill="1" applyBorder="1" applyAlignment="1">
      <alignment horizontal="center" vertical="top"/>
    </xf>
    <xf numFmtId="49" fontId="1" fillId="2" borderId="37" xfId="16" applyNumberFormat="1" applyFont="1" applyFill="1" applyBorder="1" applyAlignment="1">
      <alignment vertical="center" wrapText="1"/>
    </xf>
    <xf numFmtId="49" fontId="1" fillId="2" borderId="19" xfId="11" applyNumberFormat="1" applyFont="1" applyFill="1" applyBorder="1" applyAlignment="1">
      <alignment horizontal="center"/>
    </xf>
    <xf numFmtId="49" fontId="1" fillId="2" borderId="22" xfId="16" applyNumberFormat="1" applyFont="1" applyFill="1" applyBorder="1" applyAlignment="1">
      <alignment horizontal="left" vertical="center" wrapText="1"/>
    </xf>
    <xf numFmtId="49" fontId="1" fillId="2" borderId="21" xfId="5" applyNumberFormat="1" applyFont="1" applyFill="1" applyBorder="1" applyAlignment="1">
      <alignment horizontal="center" wrapText="1"/>
    </xf>
    <xf numFmtId="0" fontId="1" fillId="2" borderId="23" xfId="16" applyFont="1" applyFill="1" applyBorder="1" applyAlignment="1">
      <alignment horizontal="center" vertical="top"/>
    </xf>
    <xf numFmtId="0" fontId="3" fillId="2" borderId="1" xfId="1" applyFont="1" applyFill="1" applyBorder="1"/>
    <xf numFmtId="0" fontId="1" fillId="2" borderId="17" xfId="16" applyFont="1" applyFill="1" applyBorder="1" applyAlignment="1">
      <alignment horizontal="center" vertical="top"/>
    </xf>
    <xf numFmtId="166" fontId="3" fillId="2" borderId="0" xfId="1" applyNumberFormat="1" applyFont="1" applyFill="1" applyBorder="1" applyAlignment="1">
      <alignment vertical="top"/>
    </xf>
    <xf numFmtId="43" fontId="32" fillId="2" borderId="0" xfId="19" applyFont="1" applyFill="1"/>
    <xf numFmtId="49" fontId="1" fillId="2" borderId="25" xfId="16" applyNumberFormat="1" applyFont="1" applyFill="1" applyBorder="1" applyAlignment="1">
      <alignment horizontal="center"/>
    </xf>
    <xf numFmtId="0" fontId="1" fillId="2" borderId="0" xfId="7" applyFont="1" applyFill="1" applyAlignment="1">
      <alignment horizontal="left"/>
    </xf>
    <xf numFmtId="0" fontId="1" fillId="2" borderId="0" xfId="7" applyFont="1" applyFill="1" applyAlignment="1">
      <alignment horizontal="left"/>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1" xfId="16" applyNumberFormat="1" applyFont="1" applyFill="1" applyBorder="1" applyAlignment="1">
      <alignment horizontal="center"/>
    </xf>
    <xf numFmtId="49" fontId="1" fillId="2" borderId="9" xfId="0" applyNumberFormat="1" applyFont="1" applyFill="1" applyBorder="1" applyAlignment="1">
      <alignment horizontal="center"/>
    </xf>
    <xf numFmtId="0" fontId="1" fillId="2" borderId="0" xfId="7" applyFont="1" applyFill="1" applyBorder="1" applyAlignment="1">
      <alignment horizontal="left"/>
    </xf>
    <xf numFmtId="0" fontId="1" fillId="2" borderId="0" xfId="7" applyFont="1" applyFill="1" applyAlignment="1">
      <alignment horizontal="left"/>
    </xf>
    <xf numFmtId="0" fontId="3" fillId="2" borderId="0" xfId="7" applyFont="1" applyFill="1" applyBorder="1" applyAlignment="1">
      <alignment horizontal="left" vertical="top"/>
    </xf>
    <xf numFmtId="0" fontId="3" fillId="2" borderId="0" xfId="7" applyFont="1" applyFill="1" applyAlignment="1">
      <alignment horizontal="left" vertical="top"/>
    </xf>
    <xf numFmtId="168" fontId="3" fillId="2" borderId="0" xfId="7" applyNumberFormat="1" applyFont="1" applyFill="1" applyAlignment="1">
      <alignment horizontal="right"/>
    </xf>
    <xf numFmtId="0" fontId="3" fillId="2" borderId="0" xfId="7" applyFont="1" applyFill="1" applyBorder="1" applyAlignment="1">
      <alignment horizontal="left"/>
    </xf>
    <xf numFmtId="0" fontId="3" fillId="2" borderId="0" xfId="7" applyFont="1" applyFill="1" applyAlignment="1">
      <alignment horizontal="left"/>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0" xfId="7" applyFont="1" applyFill="1" applyBorder="1" applyAlignment="1">
      <alignment horizontal="left"/>
    </xf>
    <xf numFmtId="0" fontId="1" fillId="2" borderId="0" xfId="7" applyFont="1" applyFill="1" applyAlignment="1">
      <alignment horizontal="left"/>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166" fontId="1" fillId="7" borderId="1" xfId="0" applyNumberFormat="1" applyFont="1" applyFill="1" applyBorder="1" applyAlignment="1">
      <alignment horizontal="right"/>
    </xf>
    <xf numFmtId="166" fontId="1" fillId="0" borderId="1" xfId="0" applyNumberFormat="1" applyFont="1" applyFill="1" applyBorder="1" applyAlignment="1">
      <alignment horizontal="right"/>
    </xf>
    <xf numFmtId="49" fontId="1" fillId="7" borderId="19" xfId="16" applyNumberFormat="1" applyFont="1" applyFill="1" applyBorder="1" applyAlignment="1">
      <alignment vertical="center" wrapText="1"/>
    </xf>
    <xf numFmtId="49" fontId="1" fillId="7" borderId="23" xfId="11" applyNumberFormat="1" applyFont="1" applyFill="1" applyBorder="1" applyAlignment="1">
      <alignment horizontal="center" wrapText="1"/>
    </xf>
    <xf numFmtId="49" fontId="1" fillId="7" borderId="16" xfId="11" applyNumberFormat="1" applyFont="1" applyFill="1" applyBorder="1" applyAlignment="1">
      <alignment horizontal="center"/>
    </xf>
    <xf numFmtId="49" fontId="1" fillId="7" borderId="17" xfId="11" applyNumberFormat="1" applyFont="1" applyFill="1" applyBorder="1" applyAlignment="1">
      <alignment horizontal="center"/>
    </xf>
    <xf numFmtId="49" fontId="1" fillId="7" borderId="18" xfId="16" applyNumberFormat="1" applyFont="1" applyFill="1" applyBorder="1" applyAlignment="1">
      <alignment horizontal="center"/>
    </xf>
    <xf numFmtId="49" fontId="1" fillId="7" borderId="19" xfId="16" applyNumberFormat="1" applyFont="1" applyFill="1" applyBorder="1" applyAlignment="1">
      <alignment horizontal="center" wrapText="1"/>
    </xf>
    <xf numFmtId="49" fontId="1" fillId="7" borderId="17" xfId="16" applyNumberFormat="1" applyFont="1" applyFill="1" applyBorder="1" applyAlignment="1">
      <alignment horizontal="center"/>
    </xf>
    <xf numFmtId="166" fontId="1" fillId="7" borderId="1" xfId="16" applyNumberFormat="1" applyFont="1" applyFill="1" applyBorder="1" applyAlignment="1">
      <alignment horizontal="right"/>
    </xf>
    <xf numFmtId="49" fontId="1" fillId="7" borderId="20" xfId="16" applyNumberFormat="1" applyFont="1" applyFill="1" applyBorder="1" applyAlignment="1">
      <alignment vertical="center" wrapText="1"/>
    </xf>
    <xf numFmtId="49" fontId="1" fillId="7" borderId="1" xfId="11" applyNumberFormat="1" applyFont="1" applyFill="1" applyBorder="1" applyAlignment="1">
      <alignment horizontal="center" wrapText="1"/>
    </xf>
    <xf numFmtId="49" fontId="1" fillId="7" borderId="26" xfId="11" applyNumberFormat="1" applyFont="1" applyFill="1" applyBorder="1" applyAlignment="1">
      <alignment horizontal="center"/>
    </xf>
    <xf numFmtId="49" fontId="1" fillId="7" borderId="23" xfId="11" applyNumberFormat="1" applyFont="1" applyFill="1" applyBorder="1" applyAlignment="1">
      <alignment horizontal="center"/>
    </xf>
    <xf numFmtId="49" fontId="1" fillId="7" borderId="25" xfId="16" applyNumberFormat="1" applyFont="1" applyFill="1" applyBorder="1" applyAlignment="1">
      <alignment horizontal="center"/>
    </xf>
    <xf numFmtId="49" fontId="1" fillId="2" borderId="19" xfId="11" applyNumberFormat="1" applyFont="1" applyFill="1" applyBorder="1" applyAlignment="1">
      <alignment horizontal="center" wrapText="1"/>
    </xf>
    <xf numFmtId="49" fontId="1" fillId="2" borderId="22" xfId="16" applyNumberFormat="1" applyFont="1" applyFill="1" applyBorder="1" applyAlignment="1">
      <alignment vertical="center" wrapText="1"/>
    </xf>
    <xf numFmtId="166" fontId="1" fillId="2" borderId="0" xfId="7" applyNumberFormat="1" applyFont="1" applyFill="1" applyAlignment="1">
      <alignment horizontal="right"/>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0" borderId="3" xfId="0" applyNumberFormat="1" applyFont="1" applyFill="1" applyBorder="1" applyAlignment="1">
      <alignment vertical="center" wrapText="1"/>
    </xf>
    <xf numFmtId="49" fontId="1" fillId="0" borderId="1" xfId="0" applyNumberFormat="1" applyFont="1" applyFill="1" applyBorder="1" applyAlignment="1">
      <alignment horizontal="center" wrapText="1"/>
    </xf>
    <xf numFmtId="49" fontId="1" fillId="0" borderId="1" xfId="0" applyNumberFormat="1" applyFont="1" applyFill="1" applyBorder="1" applyAlignment="1">
      <alignment horizontal="center"/>
    </xf>
    <xf numFmtId="49" fontId="1" fillId="0" borderId="2" xfId="0" applyNumberFormat="1" applyFont="1" applyFill="1" applyBorder="1" applyAlignment="1">
      <alignment horizontal="center"/>
    </xf>
    <xf numFmtId="49" fontId="1" fillId="0" borderId="9" xfId="0" applyNumberFormat="1" applyFont="1" applyFill="1" applyBorder="1" applyAlignment="1">
      <alignment horizontal="center"/>
    </xf>
    <xf numFmtId="49" fontId="1" fillId="0" borderId="3" xfId="0" applyNumberFormat="1" applyFont="1" applyFill="1" applyBorder="1" applyAlignment="1">
      <alignment horizontal="center"/>
    </xf>
    <xf numFmtId="49" fontId="1" fillId="7" borderId="3" xfId="0" applyNumberFormat="1" applyFont="1" applyFill="1" applyBorder="1" applyAlignment="1">
      <alignment vertical="center" wrapText="1"/>
    </xf>
    <xf numFmtId="49" fontId="1" fillId="7" borderId="1" xfId="0" applyNumberFormat="1" applyFont="1" applyFill="1" applyBorder="1" applyAlignment="1">
      <alignment horizontal="center" wrapText="1"/>
    </xf>
    <xf numFmtId="49" fontId="1" fillId="7" borderId="1" xfId="0" applyNumberFormat="1" applyFont="1" applyFill="1" applyBorder="1" applyAlignment="1">
      <alignment horizontal="center"/>
    </xf>
    <xf numFmtId="49" fontId="1" fillId="7" borderId="2" xfId="0" applyNumberFormat="1" applyFont="1" applyFill="1" applyBorder="1" applyAlignment="1">
      <alignment horizontal="center"/>
    </xf>
    <xf numFmtId="49" fontId="1" fillId="7" borderId="9" xfId="0" applyNumberFormat="1" applyFont="1" applyFill="1" applyBorder="1" applyAlignment="1">
      <alignment horizontal="center"/>
    </xf>
    <xf numFmtId="49" fontId="1" fillId="7" borderId="3" xfId="0" applyNumberFormat="1" applyFont="1" applyFill="1" applyBorder="1" applyAlignment="1">
      <alignment horizontal="center"/>
    </xf>
    <xf numFmtId="49" fontId="1" fillId="5" borderId="3" xfId="0" applyNumberFormat="1" applyFont="1" applyFill="1" applyBorder="1" applyAlignment="1">
      <alignment vertical="center" wrapText="1"/>
    </xf>
    <xf numFmtId="49" fontId="1" fillId="5" borderId="1" xfId="0" applyNumberFormat="1" applyFont="1" applyFill="1" applyBorder="1" applyAlignment="1">
      <alignment horizontal="center" wrapText="1"/>
    </xf>
    <xf numFmtId="49" fontId="1" fillId="5" borderId="1" xfId="0" applyNumberFormat="1" applyFont="1" applyFill="1" applyBorder="1" applyAlignment="1">
      <alignment horizontal="center"/>
    </xf>
    <xf numFmtId="166" fontId="1" fillId="5" borderId="1" xfId="0" applyNumberFormat="1" applyFont="1" applyFill="1" applyBorder="1" applyAlignment="1">
      <alignment horizontal="right"/>
    </xf>
    <xf numFmtId="49" fontId="1" fillId="8" borderId="3" xfId="7" applyNumberFormat="1" applyFont="1" applyFill="1" applyBorder="1" applyAlignment="1">
      <alignment vertical="center" wrapText="1"/>
    </xf>
    <xf numFmtId="49" fontId="1" fillId="8" borderId="3" xfId="0" applyNumberFormat="1" applyFont="1" applyFill="1" applyBorder="1" applyAlignment="1">
      <alignment vertical="center" wrapText="1"/>
    </xf>
    <xf numFmtId="49" fontId="1" fillId="8" borderId="1" xfId="0" applyNumberFormat="1" applyFont="1" applyFill="1" applyBorder="1" applyAlignment="1">
      <alignment horizontal="center"/>
    </xf>
    <xf numFmtId="49" fontId="1" fillId="8" borderId="2" xfId="0" applyNumberFormat="1" applyFont="1" applyFill="1" applyBorder="1" applyAlignment="1">
      <alignment horizontal="center"/>
    </xf>
    <xf numFmtId="49" fontId="1" fillId="8" borderId="9" xfId="0" applyNumberFormat="1" applyFont="1" applyFill="1" applyBorder="1" applyAlignment="1">
      <alignment horizontal="center"/>
    </xf>
    <xf numFmtId="49" fontId="1" fillId="8" borderId="3" xfId="0" applyNumberFormat="1" applyFont="1" applyFill="1" applyBorder="1" applyAlignment="1">
      <alignment horizontal="center"/>
    </xf>
    <xf numFmtId="49" fontId="1" fillId="5" borderId="3" xfId="4" applyNumberFormat="1" applyFont="1" applyFill="1" applyBorder="1" applyAlignment="1" applyProtection="1">
      <alignment horizontal="left" vertical="center" wrapText="1"/>
      <protection hidden="1"/>
    </xf>
    <xf numFmtId="49" fontId="1" fillId="5" borderId="17" xfId="6" applyNumberFormat="1" applyFont="1" applyFill="1" applyBorder="1" applyAlignment="1">
      <alignment horizontal="center"/>
    </xf>
    <xf numFmtId="49" fontId="1" fillId="5" borderId="18" xfId="16" applyNumberFormat="1" applyFont="1" applyFill="1" applyBorder="1" applyAlignment="1">
      <alignment horizontal="center"/>
    </xf>
    <xf numFmtId="49" fontId="1" fillId="5" borderId="19" xfId="16" applyNumberFormat="1" applyFont="1" applyFill="1" applyBorder="1" applyAlignment="1">
      <alignment horizontal="center"/>
    </xf>
    <xf numFmtId="49" fontId="1" fillId="5" borderId="16" xfId="16" applyNumberFormat="1" applyFont="1" applyFill="1" applyBorder="1" applyAlignment="1">
      <alignment horizontal="center"/>
    </xf>
    <xf numFmtId="49" fontId="1" fillId="5" borderId="25" xfId="6" applyNumberFormat="1" applyFont="1" applyFill="1" applyBorder="1" applyAlignment="1">
      <alignment horizontal="center"/>
    </xf>
    <xf numFmtId="49" fontId="1" fillId="5" borderId="20" xfId="16" applyNumberFormat="1" applyFont="1" applyFill="1" applyBorder="1" applyAlignment="1">
      <alignment horizontal="center"/>
    </xf>
    <xf numFmtId="49" fontId="1" fillId="5" borderId="26" xfId="16" applyNumberFormat="1" applyFont="1" applyFill="1" applyBorder="1" applyAlignment="1">
      <alignment horizontal="center"/>
    </xf>
    <xf numFmtId="49" fontId="1" fillId="5" borderId="23" xfId="16" applyNumberFormat="1" applyFont="1" applyFill="1" applyBorder="1" applyAlignment="1">
      <alignment horizontal="center"/>
    </xf>
    <xf numFmtId="49" fontId="3" fillId="5" borderId="1" xfId="0" applyNumberFormat="1" applyFont="1" applyFill="1" applyBorder="1" applyAlignment="1">
      <alignment vertical="center" wrapText="1"/>
    </xf>
    <xf numFmtId="49" fontId="3" fillId="5" borderId="2" xfId="0" applyNumberFormat="1" applyFont="1" applyFill="1" applyBorder="1" applyAlignment="1">
      <alignment horizontal="center"/>
    </xf>
    <xf numFmtId="49" fontId="3" fillId="5" borderId="9" xfId="0" applyNumberFormat="1" applyFont="1" applyFill="1" applyBorder="1" applyAlignment="1">
      <alignment horizontal="center"/>
    </xf>
    <xf numFmtId="49" fontId="3" fillId="5" borderId="3" xfId="0" applyNumberFormat="1" applyFont="1" applyFill="1" applyBorder="1" applyAlignment="1">
      <alignment horizontal="center"/>
    </xf>
    <xf numFmtId="49" fontId="3" fillId="5" borderId="1" xfId="0" applyNumberFormat="1" applyFont="1" applyFill="1" applyBorder="1" applyAlignment="1">
      <alignment horizontal="center"/>
    </xf>
    <xf numFmtId="166" fontId="3" fillId="5" borderId="1" xfId="7" applyNumberFormat="1" applyFont="1" applyFill="1" applyBorder="1" applyAlignment="1">
      <alignment horizontal="right"/>
    </xf>
    <xf numFmtId="49" fontId="1" fillId="8" borderId="1" xfId="0" applyNumberFormat="1" applyFont="1" applyFill="1" applyBorder="1" applyAlignment="1">
      <alignment horizontal="center" wrapText="1"/>
    </xf>
    <xf numFmtId="166" fontId="1" fillId="8" borderId="1" xfId="0" applyNumberFormat="1" applyFont="1" applyFill="1" applyBorder="1" applyAlignment="1">
      <alignment horizontal="right"/>
    </xf>
    <xf numFmtId="2" fontId="1" fillId="8" borderId="3" xfId="0" applyNumberFormat="1" applyFont="1" applyFill="1" applyBorder="1" applyAlignment="1">
      <alignment vertical="center" wrapText="1"/>
    </xf>
    <xf numFmtId="49" fontId="1" fillId="2" borderId="3" xfId="0" applyNumberFormat="1" applyFont="1" applyFill="1" applyBorder="1" applyAlignment="1">
      <alignment horizontal="center"/>
    </xf>
    <xf numFmtId="49" fontId="1" fillId="9" borderId="3" xfId="0" applyNumberFormat="1" applyFont="1" applyFill="1" applyBorder="1" applyAlignment="1">
      <alignment vertical="center" wrapText="1"/>
    </xf>
    <xf numFmtId="49" fontId="3" fillId="7" borderId="1" xfId="0" applyNumberFormat="1" applyFont="1" applyFill="1" applyBorder="1" applyAlignment="1">
      <alignment horizontal="center"/>
    </xf>
    <xf numFmtId="166" fontId="3" fillId="7" borderId="1" xfId="0" applyNumberFormat="1" applyFont="1" applyFill="1" applyBorder="1" applyAlignment="1">
      <alignment horizontal="right"/>
    </xf>
    <xf numFmtId="49" fontId="3" fillId="8" borderId="2" xfId="7" applyNumberFormat="1" applyFont="1" applyFill="1" applyBorder="1" applyAlignment="1">
      <alignment horizontal="center"/>
    </xf>
    <xf numFmtId="49" fontId="3" fillId="8" borderId="9" xfId="7" applyNumberFormat="1" applyFont="1" applyFill="1" applyBorder="1" applyAlignment="1">
      <alignment horizontal="center"/>
    </xf>
    <xf numFmtId="49" fontId="1" fillId="8" borderId="3" xfId="7" applyNumberFormat="1" applyFont="1" applyFill="1" applyBorder="1" applyAlignment="1">
      <alignment horizontal="center"/>
    </xf>
    <xf numFmtId="49" fontId="1" fillId="8" borderId="1" xfId="7"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2" fillId="10" borderId="1" xfId="0" applyFont="1" applyFill="1" applyBorder="1" applyAlignment="1">
      <alignment horizontal="center" vertical="top"/>
    </xf>
    <xf numFmtId="49" fontId="1" fillId="10" borderId="3" xfId="0" applyNumberFormat="1" applyFont="1" applyFill="1" applyBorder="1" applyAlignment="1">
      <alignment vertical="center" wrapText="1"/>
    </xf>
    <xf numFmtId="49" fontId="1" fillId="10" borderId="1" xfId="0" applyNumberFormat="1" applyFont="1" applyFill="1" applyBorder="1" applyAlignment="1">
      <alignment horizontal="center" wrapText="1"/>
    </xf>
    <xf numFmtId="49" fontId="3" fillId="10" borderId="1" xfId="0" applyNumberFormat="1" applyFont="1" applyFill="1" applyBorder="1" applyAlignment="1">
      <alignment horizontal="center"/>
    </xf>
    <xf numFmtId="49" fontId="3" fillId="10" borderId="2" xfId="0" applyNumberFormat="1" applyFont="1" applyFill="1" applyBorder="1" applyAlignment="1">
      <alignment horizontal="center"/>
    </xf>
    <xf numFmtId="49" fontId="3" fillId="10" borderId="9" xfId="0" applyNumberFormat="1" applyFont="1" applyFill="1" applyBorder="1" applyAlignment="1">
      <alignment horizontal="center"/>
    </xf>
    <xf numFmtId="49" fontId="3" fillId="10" borderId="3" xfId="0" applyNumberFormat="1" applyFont="1" applyFill="1" applyBorder="1" applyAlignment="1">
      <alignment horizontal="center"/>
    </xf>
    <xf numFmtId="166" fontId="3" fillId="10" borderId="1" xfId="0" applyNumberFormat="1" applyFont="1" applyFill="1" applyBorder="1" applyAlignment="1">
      <alignment horizontal="right"/>
    </xf>
    <xf numFmtId="0" fontId="14" fillId="10" borderId="0" xfId="0" applyFont="1" applyFill="1"/>
    <xf numFmtId="49" fontId="1" fillId="6" borderId="3" xfId="0" applyNumberFormat="1" applyFont="1" applyFill="1" applyBorder="1" applyAlignment="1">
      <alignment vertical="center" wrapText="1"/>
    </xf>
    <xf numFmtId="49" fontId="1" fillId="6" borderId="1" xfId="0" applyNumberFormat="1" applyFont="1" applyFill="1" applyBorder="1" applyAlignment="1">
      <alignment horizontal="center" wrapText="1"/>
    </xf>
    <xf numFmtId="49" fontId="1" fillId="6" borderId="1" xfId="0" applyNumberFormat="1" applyFont="1" applyFill="1" applyBorder="1" applyAlignment="1">
      <alignment horizontal="center"/>
    </xf>
    <xf numFmtId="49" fontId="1" fillId="6" borderId="2" xfId="0" applyNumberFormat="1" applyFont="1" applyFill="1" applyBorder="1" applyAlignment="1">
      <alignment horizontal="center"/>
    </xf>
    <xf numFmtId="49" fontId="1" fillId="6" borderId="9" xfId="0" applyNumberFormat="1" applyFont="1" applyFill="1" applyBorder="1" applyAlignment="1">
      <alignment horizontal="center"/>
    </xf>
    <xf numFmtId="49" fontId="1" fillId="6" borderId="3" xfId="0" applyNumberFormat="1" applyFont="1" applyFill="1" applyBorder="1" applyAlignment="1">
      <alignment horizontal="center"/>
    </xf>
    <xf numFmtId="166" fontId="1" fillId="6" borderId="1" xfId="0" applyNumberFormat="1" applyFont="1" applyFill="1" applyBorder="1" applyAlignment="1">
      <alignment horizontal="right"/>
    </xf>
    <xf numFmtId="0" fontId="1" fillId="6" borderId="1" xfId="0" applyFont="1" applyFill="1" applyBorder="1" applyAlignment="1">
      <alignment horizontal="center" vertical="top"/>
    </xf>
    <xf numFmtId="49" fontId="1" fillId="6" borderId="3" xfId="5" applyNumberFormat="1" applyFont="1" applyFill="1" applyBorder="1" applyAlignment="1">
      <alignment horizontal="left" vertical="center" wrapText="1"/>
    </xf>
    <xf numFmtId="174" fontId="3" fillId="2" borderId="12" xfId="13" applyNumberFormat="1" applyFont="1" applyFill="1" applyBorder="1" applyAlignment="1">
      <alignment horizontal="right" vertical="center"/>
    </xf>
    <xf numFmtId="174" fontId="4" fillId="2" borderId="0" xfId="13" applyNumberFormat="1" applyFont="1" applyFill="1" applyBorder="1" applyAlignment="1">
      <alignment horizontal="right" vertical="center"/>
    </xf>
    <xf numFmtId="174" fontId="3" fillId="2" borderId="0" xfId="13" applyNumberFormat="1" applyFont="1" applyFill="1" applyBorder="1" applyAlignment="1">
      <alignment horizontal="right" vertical="center"/>
    </xf>
    <xf numFmtId="49" fontId="1" fillId="7" borderId="3" xfId="5" applyNumberFormat="1" applyFont="1" applyFill="1" applyBorder="1" applyAlignment="1">
      <alignment horizontal="left" wrapText="1"/>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5" borderId="44" xfId="6" applyNumberFormat="1" applyFont="1" applyFill="1" applyBorder="1" applyAlignment="1">
      <alignment horizontal="center"/>
    </xf>
    <xf numFmtId="49" fontId="1" fillId="5" borderId="38" xfId="16" applyNumberFormat="1" applyFont="1" applyFill="1" applyBorder="1" applyAlignment="1">
      <alignment horizontal="center"/>
    </xf>
    <xf numFmtId="49" fontId="1" fillId="5" borderId="31" xfId="16" applyNumberFormat="1" applyFont="1" applyFill="1" applyBorder="1" applyAlignment="1">
      <alignment horizontal="center"/>
    </xf>
    <xf numFmtId="49" fontId="4" fillId="2" borderId="1" xfId="7" applyNumberFormat="1" applyFont="1" applyFill="1" applyBorder="1" applyAlignment="1">
      <alignment horizontal="left" wrapText="1"/>
    </xf>
    <xf numFmtId="166" fontId="6" fillId="2" borderId="1" xfId="0" applyNumberFormat="1" applyFont="1" applyFill="1" applyBorder="1" applyAlignment="1">
      <alignment horizontal="right" vertical="top"/>
    </xf>
    <xf numFmtId="166" fontId="6" fillId="2" borderId="1" xfId="0" applyNumberFormat="1" applyFont="1" applyFill="1" applyBorder="1" applyAlignment="1">
      <alignment vertical="top"/>
    </xf>
    <xf numFmtId="166" fontId="6" fillId="2" borderId="1" xfId="1" applyNumberFormat="1" applyFont="1" applyFill="1" applyBorder="1" applyAlignment="1">
      <alignment vertical="top"/>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1" xfId="4" applyNumberFormat="1" applyFont="1" applyFill="1" applyBorder="1" applyAlignment="1" applyProtection="1">
      <alignment horizontal="left" vertical="center" wrapText="1"/>
      <protection hidden="1"/>
    </xf>
    <xf numFmtId="174" fontId="1" fillId="2" borderId="13" xfId="19"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1" xfId="7" applyNumberFormat="1" applyFont="1" applyFill="1" applyBorder="1" applyAlignment="1">
      <alignment horizontal="left" wrapText="1"/>
    </xf>
    <xf numFmtId="49" fontId="1" fillId="2" borderId="3" xfId="5" applyNumberFormat="1" applyFont="1" applyFill="1" applyBorder="1" applyAlignment="1">
      <alignment horizontal="left"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170" fontId="1" fillId="2" borderId="2" xfId="1" applyNumberFormat="1" applyFont="1" applyFill="1" applyBorder="1" applyAlignment="1">
      <alignment horizontal="center" vertical="center" wrapText="1"/>
    </xf>
    <xf numFmtId="170" fontId="1" fillId="2" borderId="9" xfId="1" applyNumberFormat="1" applyFont="1" applyFill="1" applyBorder="1" applyAlignment="1">
      <alignment horizontal="center" vertical="center" wrapText="1"/>
    </xf>
    <xf numFmtId="170" fontId="1" fillId="2" borderId="3" xfId="1" applyNumberFormat="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0" xfId="1" applyFont="1" applyFill="1" applyBorder="1" applyAlignment="1">
      <alignment horizontal="left" wrapText="1"/>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3" xfId="1" applyFont="1" applyFill="1" applyBorder="1" applyAlignment="1">
      <alignment horizontal="center" vertical="center" wrapText="1"/>
    </xf>
    <xf numFmtId="43" fontId="4" fillId="2" borderId="0" xfId="19" applyFont="1" applyFill="1" applyAlignment="1">
      <alignment horizontal="center" wrapText="1"/>
    </xf>
    <xf numFmtId="166" fontId="3" fillId="2" borderId="2" xfId="1" applyNumberFormat="1" applyFont="1" applyFill="1" applyBorder="1" applyAlignment="1">
      <alignment horizontal="center"/>
    </xf>
    <xf numFmtId="166" fontId="3" fillId="2" borderId="3" xfId="1" applyNumberFormat="1" applyFont="1" applyFill="1" applyBorder="1" applyAlignment="1">
      <alignment horizont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0" xfId="0" applyFont="1" applyFill="1" applyAlignment="1">
      <alignment horizontal="center" wrapText="1"/>
    </xf>
    <xf numFmtId="0" fontId="18" fillId="2" borderId="0" xfId="1" applyFont="1" applyFill="1" applyAlignment="1">
      <alignment horizontal="center" vertical="top" wrapText="1"/>
    </xf>
    <xf numFmtId="168" fontId="3" fillId="2" borderId="2" xfId="3" applyNumberFormat="1" applyFont="1" applyFill="1" applyBorder="1" applyAlignment="1">
      <alignment horizontal="center" vertical="center"/>
    </xf>
    <xf numFmtId="168" fontId="3" fillId="2" borderId="9" xfId="3" applyNumberFormat="1" applyFont="1" applyFill="1" applyBorder="1" applyAlignment="1">
      <alignment horizontal="center" vertical="center"/>
    </xf>
    <xf numFmtId="168"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3" fontId="3" fillId="2" borderId="1" xfId="19"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3"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wrapText="1"/>
    </xf>
    <xf numFmtId="169" fontId="16" fillId="2" borderId="1" xfId="0" applyNumberFormat="1" applyFont="1" applyFill="1" applyBorder="1" applyAlignment="1">
      <alignment horizontal="center" vertical="center" wrapText="1"/>
    </xf>
    <xf numFmtId="169" fontId="3" fillId="2" borderId="8" xfId="0" applyNumberFormat="1" applyFont="1" applyFill="1" applyBorder="1" applyAlignment="1">
      <alignment horizontal="center" vertical="center" wrapText="1"/>
    </xf>
    <xf numFmtId="169" fontId="3" fillId="2" borderId="10" xfId="0" applyNumberFormat="1" applyFont="1" applyFill="1" applyBorder="1" applyAlignment="1">
      <alignment horizontal="center" vertical="center" wrapText="1"/>
    </xf>
    <xf numFmtId="0" fontId="2" fillId="2" borderId="0" xfId="3" applyFont="1" applyFill="1" applyAlignment="1">
      <alignment horizontal="center" wrapText="1"/>
    </xf>
    <xf numFmtId="0" fontId="0" fillId="2" borderId="0" xfId="0" applyFill="1" applyAlignment="1"/>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0" xfId="0" applyFont="1" applyFill="1" applyAlignment="1">
      <alignment horizontal="center" vertical="center" wrapText="1"/>
    </xf>
    <xf numFmtId="0" fontId="4" fillId="0" borderId="0" xfId="7" applyFont="1" applyFill="1" applyAlignment="1">
      <alignment horizontal="center" wrapText="1"/>
    </xf>
    <xf numFmtId="0" fontId="2" fillId="0" borderId="2" xfId="7" applyFont="1" applyFill="1" applyBorder="1" applyAlignment="1"/>
    <xf numFmtId="0" fontId="16" fillId="0" borderId="9" xfId="7" applyFont="1" applyFill="1" applyBorder="1" applyAlignment="1"/>
    <xf numFmtId="0" fontId="16" fillId="0" borderId="3" xfId="7" applyFont="1" applyFill="1" applyBorder="1" applyAlignment="1"/>
    <xf numFmtId="0" fontId="1" fillId="0" borderId="2" xfId="7" applyFont="1" applyFill="1" applyBorder="1" applyAlignment="1">
      <alignment horizontal="center" vertical="center"/>
    </xf>
    <xf numFmtId="0" fontId="1" fillId="0" borderId="9" xfId="7" applyFont="1" applyFill="1" applyBorder="1" applyAlignment="1">
      <alignment horizontal="center" vertical="center"/>
    </xf>
    <xf numFmtId="0" fontId="1" fillId="0" borderId="3" xfId="7" applyFont="1" applyFill="1" applyBorder="1" applyAlignment="1">
      <alignment horizontal="center" vertical="center"/>
    </xf>
    <xf numFmtId="0" fontId="1" fillId="0" borderId="5" xfId="7" applyFont="1" applyFill="1" applyBorder="1" applyAlignment="1">
      <alignment horizontal="center" vertical="center"/>
    </xf>
    <xf numFmtId="0" fontId="1" fillId="0" borderId="13" xfId="7" applyFont="1" applyFill="1" applyBorder="1" applyAlignment="1">
      <alignment horizontal="center" vertical="center"/>
    </xf>
    <xf numFmtId="0" fontId="1" fillId="0" borderId="6" xfId="7" applyFont="1" applyFill="1" applyBorder="1" applyAlignment="1">
      <alignment horizontal="center" vertical="center"/>
    </xf>
    <xf numFmtId="0" fontId="1" fillId="0" borderId="7" xfId="7" applyFont="1" applyFill="1" applyBorder="1" applyAlignment="1">
      <alignment horizontal="center" vertical="center"/>
    </xf>
    <xf numFmtId="0" fontId="1" fillId="0" borderId="8" xfId="7" applyFont="1" applyFill="1" applyBorder="1" applyAlignment="1">
      <alignment horizontal="center" vertical="center"/>
    </xf>
    <xf numFmtId="0" fontId="1" fillId="0" borderId="14" xfId="7" applyFont="1" applyFill="1" applyBorder="1" applyAlignment="1">
      <alignment horizontal="center" vertical="center"/>
    </xf>
    <xf numFmtId="0" fontId="1" fillId="0" borderId="4" xfId="7" applyFont="1" applyFill="1" applyBorder="1" applyAlignment="1">
      <alignment horizontal="center" vertical="center"/>
    </xf>
    <xf numFmtId="0" fontId="1" fillId="0" borderId="10" xfId="7" applyFont="1" applyFill="1" applyBorder="1" applyAlignment="1">
      <alignment horizontal="center" vertical="center"/>
    </xf>
    <xf numFmtId="1" fontId="1" fillId="0" borderId="1" xfId="7" applyNumberFormat="1" applyFont="1" applyFill="1" applyBorder="1" applyAlignment="1">
      <alignment horizontal="center" vertical="center" wrapText="1"/>
    </xf>
    <xf numFmtId="0" fontId="1" fillId="2" borderId="2" xfId="3" applyFont="1" applyFill="1" applyBorder="1" applyAlignment="1">
      <alignment horizontal="center" vertical="justify" wrapText="1"/>
    </xf>
    <xf numFmtId="0" fontId="1" fillId="2" borderId="2" xfId="0" applyFont="1" applyFill="1" applyBorder="1" applyAlignment="1">
      <alignment horizontal="center" vertical="justify" wrapText="1"/>
    </xf>
    <xf numFmtId="0" fontId="1" fillId="2" borderId="6" xfId="3" applyFont="1" applyFill="1" applyBorder="1" applyAlignment="1">
      <alignment horizontal="justify" vertical="top" wrapText="1"/>
    </xf>
    <xf numFmtId="0" fontId="0" fillId="2" borderId="8" xfId="0" applyFill="1" applyBorder="1" applyAlignment="1">
      <alignment horizontal="justify" vertical="top" wrapText="1"/>
    </xf>
    <xf numFmtId="0" fontId="2" fillId="2" borderId="0" xfId="3" applyFont="1" applyFill="1" applyAlignment="1">
      <alignment horizontal="center"/>
    </xf>
    <xf numFmtId="0" fontId="15" fillId="2" borderId="0" xfId="0" applyFont="1" applyFill="1" applyAlignment="1">
      <alignment horizontal="center"/>
    </xf>
    <xf numFmtId="0" fontId="1" fillId="2" borderId="0" xfId="3" applyFont="1" applyFill="1" applyAlignment="1">
      <alignment horizontal="left" wrapText="1"/>
    </xf>
    <xf numFmtId="0" fontId="16" fillId="2" borderId="0" xfId="0" applyFont="1" applyFill="1" applyAlignment="1">
      <alignment horizontal="left" wrapText="1"/>
    </xf>
    <xf numFmtId="0" fontId="1" fillId="2" borderId="5" xfId="3" applyFont="1" applyFill="1" applyBorder="1" applyAlignment="1">
      <alignment horizontal="center"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1" fillId="2" borderId="2" xfId="3" applyFont="1" applyFill="1" applyBorder="1" applyAlignment="1">
      <alignment horizontal="center" vertical="center" wrapText="1"/>
    </xf>
    <xf numFmtId="0" fontId="0" fillId="2" borderId="3" xfId="0" applyFill="1" applyBorder="1" applyAlignment="1">
      <alignment horizontal="center" vertical="center" wrapText="1"/>
    </xf>
    <xf numFmtId="0" fontId="1" fillId="2" borderId="15" xfId="3" applyFont="1" applyFill="1" applyBorder="1" applyAlignment="1">
      <alignment horizontal="left" vertical="center" wrapText="1"/>
    </xf>
    <xf numFmtId="0" fontId="0" fillId="2" borderId="11" xfId="0" applyFill="1" applyBorder="1" applyAlignment="1">
      <alignment vertical="center" wrapText="1"/>
    </xf>
    <xf numFmtId="0" fontId="1" fillId="2" borderId="1" xfId="3" applyFont="1" applyFill="1" applyBorder="1" applyAlignment="1">
      <alignment horizontal="center" vertical="justify"/>
    </xf>
    <xf numFmtId="0" fontId="1" fillId="2" borderId="0" xfId="3" applyFont="1" applyFill="1" applyAlignment="1">
      <alignment wrapText="1"/>
    </xf>
    <xf numFmtId="0" fontId="16" fillId="2" borderId="0" xfId="0" applyFont="1" applyFill="1" applyAlignment="1">
      <alignment wrapText="1"/>
    </xf>
    <xf numFmtId="0" fontId="1" fillId="2" borderId="1" xfId="3" applyFont="1" applyFill="1" applyBorder="1" applyAlignment="1">
      <alignment horizontal="center" vertical="center" wrapText="1"/>
    </xf>
    <xf numFmtId="0" fontId="1" fillId="2" borderId="1" xfId="3" applyFont="1" applyFill="1" applyBorder="1" applyAlignment="1">
      <alignment horizontal="center" wrapText="1"/>
    </xf>
    <xf numFmtId="0" fontId="3" fillId="0" borderId="0" xfId="0" applyFont="1" applyAlignment="1">
      <alignment horizontal="left" wrapText="1"/>
    </xf>
    <xf numFmtId="0" fontId="22" fillId="0" borderId="0" xfId="0" applyFont="1" applyAlignment="1">
      <alignment wrapText="1"/>
    </xf>
    <xf numFmtId="0" fontId="3" fillId="0" borderId="6" xfId="0" applyFont="1" applyBorder="1" applyAlignment="1">
      <alignment horizontal="center" vertical="center" wrapText="1"/>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horizontal="center" vertical="center" wrapText="1"/>
    </xf>
    <xf numFmtId="0" fontId="29" fillId="0" borderId="1" xfId="0" applyFont="1" applyBorder="1" applyAlignment="1">
      <alignment horizont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horizontal="left" wrapText="1"/>
    </xf>
    <xf numFmtId="0" fontId="0" fillId="2" borderId="1" xfId="0" applyFill="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4" fillId="0" borderId="0" xfId="0" applyFont="1" applyAlignment="1">
      <alignment horizontal="center"/>
    </xf>
    <xf numFmtId="0" fontId="22" fillId="0" borderId="0" xfId="0" applyFont="1" applyAlignment="1"/>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xf>
    <xf numFmtId="0" fontId="3" fillId="0" borderId="2" xfId="0" applyFont="1" applyBorder="1" applyAlignment="1">
      <alignment horizontal="center" wrapText="1"/>
    </xf>
    <xf numFmtId="0" fontId="22" fillId="0" borderId="9" xfId="0" applyFont="1" applyBorder="1" applyAlignment="1">
      <alignment horizontal="center" wrapText="1"/>
    </xf>
    <xf numFmtId="0" fontId="22" fillId="0" borderId="3" xfId="0" applyFont="1" applyBorder="1" applyAlignment="1">
      <alignment horizontal="center" wrapText="1"/>
    </xf>
    <xf numFmtId="0" fontId="1" fillId="0" borderId="5" xfId="3" applyFont="1" applyBorder="1" applyAlignment="1">
      <alignment horizontal="center" vertical="justify"/>
    </xf>
    <xf numFmtId="0" fontId="1" fillId="0" borderId="12" xfId="3" applyFont="1" applyBorder="1" applyAlignment="1">
      <alignment horizontal="center" vertical="justify"/>
    </xf>
    <xf numFmtId="0" fontId="1" fillId="0" borderId="13" xfId="3" applyFont="1" applyBorder="1" applyAlignment="1">
      <alignment horizontal="center" vertical="justify"/>
    </xf>
    <xf numFmtId="0" fontId="2" fillId="0" borderId="0" xfId="3" applyFont="1" applyAlignment="1">
      <alignment horizontal="center" wrapText="1"/>
    </xf>
    <xf numFmtId="0" fontId="15" fillId="0" borderId="0" xfId="0" applyFont="1" applyAlignment="1">
      <alignment horizontal="center" wrapText="1"/>
    </xf>
    <xf numFmtId="0" fontId="15" fillId="0" borderId="0" xfId="0" applyFont="1" applyAlignment="1">
      <alignment wrapText="1"/>
    </xf>
    <xf numFmtId="0" fontId="1" fillId="0" borderId="0" xfId="3" applyFont="1" applyAlignment="1">
      <alignment horizontal="left" wrapText="1"/>
    </xf>
    <xf numFmtId="0" fontId="16" fillId="0" borderId="0" xfId="0" applyFont="1" applyAlignment="1">
      <alignment horizontal="left" wrapText="1"/>
    </xf>
    <xf numFmtId="0" fontId="1" fillId="0" borderId="2" xfId="3" applyFont="1" applyBorder="1" applyAlignment="1">
      <alignment horizontal="center" vertical="justify" wrapText="1"/>
    </xf>
    <xf numFmtId="0" fontId="1" fillId="0" borderId="2" xfId="0" applyFont="1" applyBorder="1" applyAlignment="1">
      <alignment horizontal="center" vertical="justify" wrapText="1"/>
    </xf>
    <xf numFmtId="0" fontId="1" fillId="0" borderId="0" xfId="3" applyFont="1" applyAlignment="1">
      <alignment wrapText="1"/>
    </xf>
    <xf numFmtId="0" fontId="16" fillId="0" borderId="0" xfId="0" applyFont="1" applyAlignment="1">
      <alignment wrapText="1"/>
    </xf>
    <xf numFmtId="0" fontId="1" fillId="0" borderId="5" xfId="3" applyFont="1" applyBorder="1" applyAlignment="1">
      <alignment horizontal="center" vertical="center" wrapText="1"/>
    </xf>
    <xf numFmtId="0" fontId="1" fillId="0" borderId="13" xfId="3" applyFont="1" applyBorder="1" applyAlignment="1">
      <alignment horizontal="center" vertical="center" wrapText="1"/>
    </xf>
    <xf numFmtId="0" fontId="1" fillId="0" borderId="1" xfId="3" applyFont="1" applyBorder="1" applyAlignment="1">
      <alignment horizontal="center" vertical="center" wrapText="1"/>
    </xf>
    <xf numFmtId="0" fontId="1" fillId="0" borderId="1" xfId="3" applyFont="1" applyBorder="1" applyAlignment="1">
      <alignment horizontal="center" wrapText="1"/>
    </xf>
    <xf numFmtId="0" fontId="22" fillId="0" borderId="9" xfId="0" applyFont="1" applyBorder="1" applyAlignment="1">
      <alignment horizontal="center" vertical="center" wrapText="1"/>
    </xf>
    <xf numFmtId="0" fontId="22" fillId="0" borderId="3" xfId="0" applyFont="1" applyBorder="1" applyAlignment="1">
      <alignment horizontal="center" vertical="center" wrapText="1"/>
    </xf>
    <xf numFmtId="0" fontId="29" fillId="0" borderId="1" xfId="0" applyFont="1" applyBorder="1" applyAlignment="1">
      <alignment horizontal="center"/>
    </xf>
  </cellXfs>
  <cellStyles count="21">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 дотаций поселениям на 2010 год МО Апшеронский район к.542" xfId="20"/>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DB8DBF"/>
      <color rgb="FFFFFF99"/>
      <color rgb="FFB00000"/>
      <color rgb="FFF6FED8"/>
      <color rgb="FFFFCCCC"/>
      <color rgb="FFFFFFCC"/>
      <color rgb="FF95C4D3"/>
      <color rgb="FFCCECFF"/>
      <color rgb="FF540000"/>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31"/>
  <sheetViews>
    <sheetView zoomScale="80" zoomScaleNormal="80" zoomScaleSheetLayoutView="50" workbookViewId="0">
      <selection activeCell="C2" sqref="C2"/>
    </sheetView>
  </sheetViews>
  <sheetFormatPr defaultColWidth="9.109375" defaultRowHeight="18" x14ac:dyDescent="0.35"/>
  <cols>
    <col min="1" max="1" width="29.5546875" style="242" customWidth="1"/>
    <col min="2" max="2" width="60.109375" style="319" customWidth="1"/>
    <col min="3" max="3" width="15.6640625" style="240" customWidth="1"/>
    <col min="4" max="4" width="16.6640625" style="242" customWidth="1"/>
    <col min="5" max="5" width="15.6640625" style="242" customWidth="1"/>
    <col min="6" max="16384" width="9.109375" style="242"/>
  </cols>
  <sheetData>
    <row r="1" spans="1:5" s="254" customFormat="1" x14ac:dyDescent="0.35">
      <c r="A1" s="80"/>
      <c r="B1" s="80"/>
      <c r="E1" s="205" t="s">
        <v>528</v>
      </c>
    </row>
    <row r="2" spans="1:5" s="254" customFormat="1" x14ac:dyDescent="0.35">
      <c r="A2" s="80"/>
      <c r="B2" s="80"/>
      <c r="E2" s="205" t="s">
        <v>576</v>
      </c>
    </row>
    <row r="3" spans="1:5" s="254" customFormat="1" x14ac:dyDescent="0.35">
      <c r="A3" s="80"/>
      <c r="B3" s="80"/>
      <c r="E3" s="205"/>
    </row>
    <row r="5" spans="1:5" ht="11.25" customHeight="1" x14ac:dyDescent="0.35"/>
    <row r="6" spans="1:5" ht="36.75" customHeight="1" x14ac:dyDescent="0.35">
      <c r="A6" s="891" t="s">
        <v>634</v>
      </c>
      <c r="B6" s="891"/>
      <c r="C6" s="891"/>
      <c r="D6" s="891"/>
      <c r="E6" s="891"/>
    </row>
    <row r="8" spans="1:5" x14ac:dyDescent="0.35">
      <c r="E8" s="234" t="s">
        <v>21</v>
      </c>
    </row>
    <row r="9" spans="1:5" ht="20.399999999999999" customHeight="1" x14ac:dyDescent="0.35">
      <c r="A9" s="893" t="s">
        <v>13</v>
      </c>
      <c r="B9" s="895" t="s">
        <v>14</v>
      </c>
      <c r="C9" s="888" t="s">
        <v>15</v>
      </c>
      <c r="D9" s="889"/>
      <c r="E9" s="890"/>
    </row>
    <row r="10" spans="1:5" ht="20.399999999999999" customHeight="1" x14ac:dyDescent="0.35">
      <c r="A10" s="894"/>
      <c r="B10" s="896"/>
      <c r="C10" s="235" t="s">
        <v>519</v>
      </c>
      <c r="D10" s="235" t="s">
        <v>588</v>
      </c>
      <c r="E10" s="235" t="s">
        <v>635</v>
      </c>
    </row>
    <row r="11" spans="1:5" x14ac:dyDescent="0.35">
      <c r="A11" s="345">
        <v>1</v>
      </c>
      <c r="B11" s="346">
        <v>2</v>
      </c>
      <c r="C11" s="236">
        <v>3</v>
      </c>
      <c r="D11" s="355">
        <v>4</v>
      </c>
      <c r="E11" s="355">
        <v>5</v>
      </c>
    </row>
    <row r="12" spans="1:5" x14ac:dyDescent="0.35">
      <c r="A12" s="117" t="s">
        <v>134</v>
      </c>
      <c r="B12" s="118" t="s">
        <v>135</v>
      </c>
      <c r="C12" s="380">
        <f>C13+C14+C15+C16+C17+C18+C19+C20+C21+C22+C27+C28+C29+C30</f>
        <v>700702.9</v>
      </c>
      <c r="D12" s="380">
        <f>D13+D14+D15+D16+D17+D18+D19+D20+D21+D22+D27+D28+D29+D30</f>
        <v>732292.8</v>
      </c>
      <c r="E12" s="380">
        <f>E13+E14+E15+E16+E17+E18+E19+E20+E21+E22+E27+E28+E29+E30</f>
        <v>738943.39999999991</v>
      </c>
    </row>
    <row r="13" spans="1:5" x14ac:dyDescent="0.35">
      <c r="A13" s="83" t="s">
        <v>136</v>
      </c>
      <c r="B13" s="108" t="s">
        <v>137</v>
      </c>
      <c r="C13" s="381">
        <v>6763</v>
      </c>
      <c r="D13" s="382">
        <v>7238</v>
      </c>
      <c r="E13" s="383">
        <v>7764</v>
      </c>
    </row>
    <row r="14" spans="1:5" x14ac:dyDescent="0.35">
      <c r="A14" s="95" t="s">
        <v>138</v>
      </c>
      <c r="B14" s="119" t="s">
        <v>139</v>
      </c>
      <c r="C14" s="381">
        <v>406654.5</v>
      </c>
      <c r="D14" s="382">
        <v>420756.9</v>
      </c>
      <c r="E14" s="383">
        <v>407648.8</v>
      </c>
    </row>
    <row r="15" spans="1:5" ht="157.19999999999999" customHeight="1" x14ac:dyDescent="0.35">
      <c r="A15" s="81" t="s">
        <v>140</v>
      </c>
      <c r="B15" s="120" t="s">
        <v>498</v>
      </c>
      <c r="C15" s="384">
        <v>6844.9</v>
      </c>
      <c r="D15" s="385">
        <v>7183.4</v>
      </c>
      <c r="E15" s="243">
        <v>7472.6</v>
      </c>
    </row>
    <row r="16" spans="1:5" ht="36" x14ac:dyDescent="0.35">
      <c r="A16" s="83" t="s">
        <v>325</v>
      </c>
      <c r="B16" s="109" t="s">
        <v>326</v>
      </c>
      <c r="C16" s="384">
        <v>177309</v>
      </c>
      <c r="D16" s="385">
        <v>189257</v>
      </c>
      <c r="E16" s="243">
        <v>202299</v>
      </c>
    </row>
    <row r="17" spans="1:5" ht="36" x14ac:dyDescent="0.35">
      <c r="A17" s="83" t="s">
        <v>141</v>
      </c>
      <c r="B17" s="109" t="s">
        <v>350</v>
      </c>
      <c r="C17" s="384">
        <v>80</v>
      </c>
      <c r="D17" s="385">
        <v>70</v>
      </c>
      <c r="E17" s="243">
        <v>60</v>
      </c>
    </row>
    <row r="18" spans="1:5" x14ac:dyDescent="0.35">
      <c r="A18" s="83" t="s">
        <v>142</v>
      </c>
      <c r="B18" s="119" t="s">
        <v>143</v>
      </c>
      <c r="C18" s="384">
        <v>217</v>
      </c>
      <c r="D18" s="385">
        <v>232</v>
      </c>
      <c r="E18" s="243">
        <v>249</v>
      </c>
    </row>
    <row r="19" spans="1:5" ht="36" x14ac:dyDescent="0.35">
      <c r="A19" s="83" t="s">
        <v>144</v>
      </c>
      <c r="B19" s="109" t="s">
        <v>145</v>
      </c>
      <c r="C19" s="384">
        <v>26241</v>
      </c>
      <c r="D19" s="385">
        <v>28082</v>
      </c>
      <c r="E19" s="243">
        <v>30124</v>
      </c>
    </row>
    <row r="20" spans="1:5" x14ac:dyDescent="0.35">
      <c r="A20" s="83" t="s">
        <v>448</v>
      </c>
      <c r="B20" s="109" t="s">
        <v>449</v>
      </c>
      <c r="C20" s="384">
        <v>3913.8</v>
      </c>
      <c r="D20" s="385">
        <v>3917.7</v>
      </c>
      <c r="E20" s="243">
        <v>3921.7</v>
      </c>
    </row>
    <row r="21" spans="1:5" x14ac:dyDescent="0.35">
      <c r="A21" s="83" t="s">
        <v>146</v>
      </c>
      <c r="B21" s="119" t="s">
        <v>147</v>
      </c>
      <c r="C21" s="384">
        <v>11681</v>
      </c>
      <c r="D21" s="385">
        <v>12498</v>
      </c>
      <c r="E21" s="243">
        <v>13371</v>
      </c>
    </row>
    <row r="22" spans="1:5" ht="54.75" customHeight="1" x14ac:dyDescent="0.35">
      <c r="A22" s="83" t="s">
        <v>510</v>
      </c>
      <c r="B22" s="109" t="s">
        <v>511</v>
      </c>
      <c r="C22" s="384">
        <f>SUM(C23:C26)</f>
        <v>42280.200000000004</v>
      </c>
      <c r="D22" s="384">
        <f t="shared" ref="D22:E22" si="0">SUM(D23:D26)</f>
        <v>45258.000000000007</v>
      </c>
      <c r="E22" s="384">
        <f t="shared" si="0"/>
        <v>47603.000000000007</v>
      </c>
    </row>
    <row r="23" spans="1:5" ht="78" customHeight="1" x14ac:dyDescent="0.35">
      <c r="A23" s="83" t="s">
        <v>148</v>
      </c>
      <c r="B23" s="108" t="s">
        <v>512</v>
      </c>
      <c r="C23" s="384">
        <f>465+285</f>
        <v>750</v>
      </c>
      <c r="D23" s="384">
        <f t="shared" ref="D23:E23" si="1">465+285</f>
        <v>750</v>
      </c>
      <c r="E23" s="384">
        <f t="shared" si="1"/>
        <v>750</v>
      </c>
    </row>
    <row r="24" spans="1:5" ht="90" x14ac:dyDescent="0.35">
      <c r="A24" s="83" t="s">
        <v>149</v>
      </c>
      <c r="B24" s="109" t="s">
        <v>513</v>
      </c>
      <c r="C24" s="384">
        <v>40672</v>
      </c>
      <c r="D24" s="385">
        <v>43649.8</v>
      </c>
      <c r="E24" s="243">
        <v>45994.8</v>
      </c>
    </row>
    <row r="25" spans="1:5" ht="59.4" customHeight="1" x14ac:dyDescent="0.35">
      <c r="A25" s="83" t="s">
        <v>324</v>
      </c>
      <c r="B25" s="109" t="s">
        <v>514</v>
      </c>
      <c r="C25" s="384">
        <v>591.4</v>
      </c>
      <c r="D25" s="385">
        <v>591.4</v>
      </c>
      <c r="E25" s="243">
        <v>591.4</v>
      </c>
    </row>
    <row r="26" spans="1:5" ht="108" x14ac:dyDescent="0.35">
      <c r="A26" s="83" t="s">
        <v>369</v>
      </c>
      <c r="B26" s="109" t="s">
        <v>515</v>
      </c>
      <c r="C26" s="384">
        <v>266.8</v>
      </c>
      <c r="D26" s="384">
        <v>266.8</v>
      </c>
      <c r="E26" s="384">
        <v>266.8</v>
      </c>
    </row>
    <row r="27" spans="1:5" ht="36" x14ac:dyDescent="0.35">
      <c r="A27" s="83" t="s">
        <v>150</v>
      </c>
      <c r="B27" s="109" t="s">
        <v>151</v>
      </c>
      <c r="C27" s="384">
        <v>75.900000000000006</v>
      </c>
      <c r="D27" s="385">
        <v>78.900000000000006</v>
      </c>
      <c r="E27" s="243">
        <v>82.1</v>
      </c>
    </row>
    <row r="28" spans="1:5" ht="36" x14ac:dyDescent="0.35">
      <c r="A28" s="83" t="s">
        <v>410</v>
      </c>
      <c r="B28" s="256" t="s">
        <v>428</v>
      </c>
      <c r="C28" s="384">
        <v>3255.3</v>
      </c>
      <c r="D28" s="385">
        <v>1583</v>
      </c>
      <c r="E28" s="243">
        <v>1583</v>
      </c>
    </row>
    <row r="29" spans="1:5" ht="36" x14ac:dyDescent="0.35">
      <c r="A29" s="83" t="s">
        <v>152</v>
      </c>
      <c r="B29" s="109" t="s">
        <v>153</v>
      </c>
      <c r="C29" s="384">
        <v>10755.7</v>
      </c>
      <c r="D29" s="385">
        <v>11047</v>
      </c>
      <c r="E29" s="243">
        <v>11378.3</v>
      </c>
    </row>
    <row r="30" spans="1:5" x14ac:dyDescent="0.35">
      <c r="A30" s="81" t="s">
        <v>154</v>
      </c>
      <c r="B30" s="109" t="s">
        <v>155</v>
      </c>
      <c r="C30" s="384">
        <v>4631.6000000000004</v>
      </c>
      <c r="D30" s="385">
        <v>5090.8999999999996</v>
      </c>
      <c r="E30" s="243">
        <v>5386.9</v>
      </c>
    </row>
    <row r="31" spans="1:5" x14ac:dyDescent="0.35">
      <c r="A31" s="135" t="s">
        <v>16</v>
      </c>
      <c r="B31" s="278" t="s">
        <v>327</v>
      </c>
      <c r="C31" s="237">
        <f>C32</f>
        <v>1477443.5000000002</v>
      </c>
      <c r="D31" s="237">
        <f t="shared" ref="D31:E31" si="2">D32</f>
        <v>1315548.8999999999</v>
      </c>
      <c r="E31" s="237">
        <f t="shared" si="2"/>
        <v>1220795.5</v>
      </c>
    </row>
    <row r="32" spans="1:5" ht="36.75" customHeight="1" x14ac:dyDescent="0.35">
      <c r="A32" s="129" t="s">
        <v>17</v>
      </c>
      <c r="B32" s="279" t="s">
        <v>18</v>
      </c>
      <c r="C32" s="383">
        <f>C33+C34+C35+C36</f>
        <v>1477443.5000000002</v>
      </c>
      <c r="D32" s="383">
        <f>D33+D34+D35+D36</f>
        <v>1315548.8999999999</v>
      </c>
      <c r="E32" s="383">
        <f>E33+E34+E35+E36</f>
        <v>1220795.5</v>
      </c>
    </row>
    <row r="33" spans="1:8" s="281" customFormat="1" ht="36" x14ac:dyDescent="0.35">
      <c r="A33" s="129" t="s">
        <v>420</v>
      </c>
      <c r="B33" s="280" t="s">
        <v>365</v>
      </c>
      <c r="C33" s="383">
        <f>'прил.2(пост.безв.24)'!C13</f>
        <v>251413.9</v>
      </c>
      <c r="D33" s="383">
        <f>'прил.3 (пост.безв.25-26)'!C13</f>
        <v>201131.1</v>
      </c>
      <c r="E33" s="383">
        <f>'прил.3 (пост.безв.25-26)'!D13</f>
        <v>219959.6</v>
      </c>
    </row>
    <row r="34" spans="1:8" s="281" customFormat="1" ht="39" customHeight="1" x14ac:dyDescent="0.35">
      <c r="A34" s="56" t="s">
        <v>422</v>
      </c>
      <c r="B34" s="257" t="s">
        <v>322</v>
      </c>
      <c r="C34" s="383">
        <f>'прил.2(пост.безв.24)'!C16</f>
        <v>194762.90000000002</v>
      </c>
      <c r="D34" s="383">
        <f>'прил.3 (пост.безв.25-26)'!C16</f>
        <v>72511.3</v>
      </c>
      <c r="E34" s="383">
        <f>'прил.3 (пост.безв.25-26)'!D16</f>
        <v>1923</v>
      </c>
    </row>
    <row r="35" spans="1:8" ht="36" x14ac:dyDescent="0.35">
      <c r="A35" s="320" t="s">
        <v>424</v>
      </c>
      <c r="B35" s="280" t="s">
        <v>364</v>
      </c>
      <c r="C35" s="383">
        <f>'прил.2(пост.безв.24)'!C34</f>
        <v>1028487.5000000001</v>
      </c>
      <c r="D35" s="383">
        <f>'прил.3 (пост.безв.25-26)'!C28</f>
        <v>1041906.5</v>
      </c>
      <c r="E35" s="383">
        <f>'прил.3 (пост.безв.25-26)'!D28</f>
        <v>998912.9</v>
      </c>
    </row>
    <row r="36" spans="1:8" x14ac:dyDescent="0.35">
      <c r="A36" s="129" t="s">
        <v>430</v>
      </c>
      <c r="B36" s="279" t="s">
        <v>156</v>
      </c>
      <c r="C36" s="238">
        <f>'прил.2(пост.безв.24)'!C62</f>
        <v>2779.2</v>
      </c>
      <c r="D36" s="238">
        <v>0</v>
      </c>
      <c r="E36" s="238">
        <v>0</v>
      </c>
    </row>
    <row r="37" spans="1:8" x14ac:dyDescent="0.35">
      <c r="A37" s="321"/>
      <c r="B37" s="278" t="s">
        <v>157</v>
      </c>
      <c r="C37" s="239">
        <f>C31+C12</f>
        <v>2178146.4000000004</v>
      </c>
      <c r="D37" s="239">
        <f>D31+D12</f>
        <v>2047841.7</v>
      </c>
      <c r="E37" s="239">
        <f>E31+E12</f>
        <v>1959738.9</v>
      </c>
    </row>
    <row r="38" spans="1:8" x14ac:dyDescent="0.35">
      <c r="A38" s="424" t="s">
        <v>546</v>
      </c>
      <c r="B38" s="425"/>
      <c r="C38" s="426"/>
      <c r="D38" s="426"/>
      <c r="E38" s="426"/>
    </row>
    <row r="39" spans="1:8" ht="37.5" customHeight="1" x14ac:dyDescent="0.35">
      <c r="A39" s="892" t="s">
        <v>328</v>
      </c>
      <c r="B39" s="892"/>
      <c r="C39" s="892"/>
      <c r="D39" s="892"/>
      <c r="E39" s="892"/>
    </row>
    <row r="40" spans="1:8" x14ac:dyDescent="0.35">
      <c r="A40" s="322"/>
    </row>
    <row r="41" spans="1:8" x14ac:dyDescent="0.35">
      <c r="A41" s="322"/>
    </row>
    <row r="42" spans="1:8" s="125" customFormat="1" x14ac:dyDescent="0.35">
      <c r="A42" s="753" t="s">
        <v>398</v>
      </c>
      <c r="B42" s="126"/>
      <c r="C42" s="127"/>
      <c r="D42" s="127"/>
      <c r="E42" s="127"/>
      <c r="F42" s="87"/>
      <c r="G42" s="155"/>
      <c r="H42" s="196"/>
    </row>
    <row r="43" spans="1:8" s="125" customFormat="1" x14ac:dyDescent="0.35">
      <c r="A43" s="753" t="s">
        <v>399</v>
      </c>
      <c r="B43" s="126"/>
      <c r="C43" s="127"/>
      <c r="D43" s="127"/>
      <c r="E43" s="127"/>
      <c r="F43" s="87"/>
      <c r="G43" s="155"/>
      <c r="H43" s="196"/>
    </row>
    <row r="44" spans="1:8" s="125" customFormat="1" x14ac:dyDescent="0.35">
      <c r="A44" s="754" t="s">
        <v>400</v>
      </c>
      <c r="B44" s="126"/>
      <c r="D44" s="127"/>
      <c r="E44" s="158" t="s">
        <v>411</v>
      </c>
      <c r="F44" s="87"/>
    </row>
    <row r="46" spans="1:8" x14ac:dyDescent="0.35">
      <c r="B46" s="323"/>
      <c r="C46" s="241"/>
    </row>
    <row r="47" spans="1:8" x14ac:dyDescent="0.35">
      <c r="B47" s="323"/>
      <c r="C47" s="241"/>
    </row>
    <row r="54" spans="2:3" x14ac:dyDescent="0.35">
      <c r="B54" s="242"/>
      <c r="C54" s="242"/>
    </row>
    <row r="55" spans="2:3" x14ac:dyDescent="0.35">
      <c r="B55" s="242"/>
      <c r="C55" s="242"/>
    </row>
    <row r="56" spans="2:3" x14ac:dyDescent="0.35">
      <c r="B56" s="242"/>
      <c r="C56" s="242"/>
    </row>
    <row r="57" spans="2:3" x14ac:dyDescent="0.35">
      <c r="B57" s="242"/>
      <c r="C57" s="242"/>
    </row>
    <row r="58" spans="2:3" x14ac:dyDescent="0.35">
      <c r="B58" s="242"/>
      <c r="C58" s="242"/>
    </row>
    <row r="59" spans="2:3" x14ac:dyDescent="0.35">
      <c r="B59" s="242"/>
      <c r="C59" s="242"/>
    </row>
    <row r="60" spans="2:3" x14ac:dyDescent="0.35">
      <c r="B60" s="242"/>
      <c r="C60" s="242"/>
    </row>
    <row r="61" spans="2:3" x14ac:dyDescent="0.35">
      <c r="B61" s="242"/>
      <c r="C61" s="242"/>
    </row>
    <row r="62" spans="2:3" x14ac:dyDescent="0.35">
      <c r="B62" s="242"/>
      <c r="C62" s="242"/>
    </row>
    <row r="63" spans="2:3" x14ac:dyDescent="0.35">
      <c r="B63" s="242"/>
      <c r="C63" s="242"/>
    </row>
    <row r="64" spans="2:3" x14ac:dyDescent="0.35">
      <c r="B64" s="242"/>
      <c r="C64" s="242"/>
    </row>
    <row r="65" spans="2:3" x14ac:dyDescent="0.35">
      <c r="B65" s="242"/>
      <c r="C65" s="242"/>
    </row>
    <row r="66" spans="2:3" x14ac:dyDescent="0.35">
      <c r="B66" s="242"/>
      <c r="C66" s="242"/>
    </row>
    <row r="67" spans="2:3" x14ac:dyDescent="0.35">
      <c r="B67" s="242"/>
      <c r="C67" s="242"/>
    </row>
    <row r="68" spans="2:3" x14ac:dyDescent="0.35">
      <c r="B68" s="242"/>
      <c r="C68" s="242"/>
    </row>
    <row r="69" spans="2:3" x14ac:dyDescent="0.35">
      <c r="B69" s="242"/>
      <c r="C69" s="242"/>
    </row>
    <row r="70" spans="2:3" x14ac:dyDescent="0.35">
      <c r="B70" s="242"/>
      <c r="C70" s="242"/>
    </row>
    <row r="71" spans="2:3" x14ac:dyDescent="0.35">
      <c r="B71" s="242"/>
      <c r="C71" s="242"/>
    </row>
    <row r="72" spans="2:3" x14ac:dyDescent="0.35">
      <c r="B72" s="242"/>
      <c r="C72" s="242"/>
    </row>
    <row r="73" spans="2:3" x14ac:dyDescent="0.35">
      <c r="B73" s="242"/>
      <c r="C73" s="242"/>
    </row>
    <row r="74" spans="2:3" x14ac:dyDescent="0.35">
      <c r="B74" s="242"/>
      <c r="C74" s="242"/>
    </row>
    <row r="75" spans="2:3" x14ac:dyDescent="0.35">
      <c r="B75" s="242"/>
      <c r="C75" s="242"/>
    </row>
    <row r="76" spans="2:3" x14ac:dyDescent="0.35">
      <c r="B76" s="242"/>
      <c r="C76" s="242"/>
    </row>
    <row r="77" spans="2:3" x14ac:dyDescent="0.35">
      <c r="B77" s="242"/>
      <c r="C77" s="242"/>
    </row>
    <row r="78" spans="2:3" x14ac:dyDescent="0.35">
      <c r="B78" s="242"/>
      <c r="C78" s="242"/>
    </row>
    <row r="79" spans="2:3" x14ac:dyDescent="0.35">
      <c r="B79" s="242"/>
      <c r="C79" s="242"/>
    </row>
    <row r="80" spans="2:3" x14ac:dyDescent="0.35">
      <c r="B80" s="242"/>
      <c r="C80" s="242"/>
    </row>
    <row r="81" spans="2:3" x14ac:dyDescent="0.35">
      <c r="B81" s="242"/>
      <c r="C81" s="242"/>
    </row>
    <row r="82" spans="2:3" x14ac:dyDescent="0.35">
      <c r="B82" s="242"/>
      <c r="C82" s="242"/>
    </row>
    <row r="83" spans="2:3" x14ac:dyDescent="0.35">
      <c r="B83" s="242"/>
      <c r="C83" s="242"/>
    </row>
    <row r="84" spans="2:3" x14ac:dyDescent="0.35">
      <c r="B84" s="242"/>
      <c r="C84" s="242"/>
    </row>
    <row r="85" spans="2:3" x14ac:dyDescent="0.35">
      <c r="B85" s="242"/>
      <c r="C85" s="242"/>
    </row>
    <row r="86" spans="2:3" x14ac:dyDescent="0.35">
      <c r="B86" s="242"/>
      <c r="C86" s="242"/>
    </row>
    <row r="87" spans="2:3" x14ac:dyDescent="0.35">
      <c r="B87" s="242"/>
      <c r="C87" s="242"/>
    </row>
    <row r="88" spans="2:3" x14ac:dyDescent="0.35">
      <c r="B88" s="242"/>
      <c r="C88" s="242"/>
    </row>
    <row r="89" spans="2:3" x14ac:dyDescent="0.35">
      <c r="B89" s="242"/>
      <c r="C89" s="242"/>
    </row>
    <row r="90" spans="2:3" x14ac:dyDescent="0.35">
      <c r="B90" s="242"/>
      <c r="C90" s="242"/>
    </row>
    <row r="91" spans="2:3" x14ac:dyDescent="0.35">
      <c r="B91" s="242"/>
      <c r="C91" s="242"/>
    </row>
    <row r="92" spans="2:3" x14ac:dyDescent="0.35">
      <c r="B92" s="242"/>
      <c r="C92" s="242"/>
    </row>
    <row r="93" spans="2:3" x14ac:dyDescent="0.35">
      <c r="B93" s="242"/>
      <c r="C93" s="242"/>
    </row>
    <row r="94" spans="2:3" x14ac:dyDescent="0.35">
      <c r="B94" s="242"/>
      <c r="C94" s="242"/>
    </row>
    <row r="95" spans="2:3" x14ac:dyDescent="0.35">
      <c r="B95" s="242"/>
      <c r="C95" s="242"/>
    </row>
    <row r="96" spans="2:3" x14ac:dyDescent="0.35">
      <c r="B96" s="242"/>
      <c r="C96" s="242"/>
    </row>
    <row r="97" spans="2:3" x14ac:dyDescent="0.35">
      <c r="B97" s="242"/>
      <c r="C97" s="242"/>
    </row>
    <row r="98" spans="2:3" x14ac:dyDescent="0.35">
      <c r="B98" s="242"/>
      <c r="C98" s="242"/>
    </row>
    <row r="99" spans="2:3" x14ac:dyDescent="0.35">
      <c r="B99" s="242"/>
      <c r="C99" s="242"/>
    </row>
    <row r="100" spans="2:3" x14ac:dyDescent="0.35">
      <c r="B100" s="242"/>
      <c r="C100" s="242"/>
    </row>
    <row r="101" spans="2:3" x14ac:dyDescent="0.35">
      <c r="B101" s="242"/>
      <c r="C101" s="242"/>
    </row>
    <row r="102" spans="2:3" x14ac:dyDescent="0.35">
      <c r="B102" s="242"/>
      <c r="C102" s="242"/>
    </row>
    <row r="103" spans="2:3" x14ac:dyDescent="0.35">
      <c r="B103" s="242"/>
      <c r="C103" s="242"/>
    </row>
    <row r="104" spans="2:3" x14ac:dyDescent="0.35">
      <c r="B104" s="242"/>
      <c r="C104" s="242"/>
    </row>
    <row r="105" spans="2:3" x14ac:dyDescent="0.35">
      <c r="B105" s="242"/>
      <c r="C105" s="242"/>
    </row>
    <row r="106" spans="2:3" x14ac:dyDescent="0.35">
      <c r="B106" s="242"/>
      <c r="C106" s="242"/>
    </row>
    <row r="107" spans="2:3" x14ac:dyDescent="0.35">
      <c r="B107" s="242"/>
      <c r="C107" s="242"/>
    </row>
    <row r="108" spans="2:3" x14ac:dyDescent="0.35">
      <c r="B108" s="242"/>
      <c r="C108" s="242"/>
    </row>
    <row r="109" spans="2:3" x14ac:dyDescent="0.35">
      <c r="B109" s="242"/>
      <c r="C109" s="242"/>
    </row>
    <row r="110" spans="2:3" x14ac:dyDescent="0.35">
      <c r="B110" s="242"/>
      <c r="C110" s="242"/>
    </row>
    <row r="111" spans="2:3" x14ac:dyDescent="0.35">
      <c r="B111" s="242"/>
      <c r="C111" s="242"/>
    </row>
    <row r="112" spans="2:3" x14ac:dyDescent="0.35">
      <c r="B112" s="242"/>
      <c r="C112" s="242"/>
    </row>
    <row r="113" spans="2:3" x14ac:dyDescent="0.35">
      <c r="B113" s="242"/>
      <c r="C113" s="242"/>
    </row>
    <row r="114" spans="2:3" x14ac:dyDescent="0.35">
      <c r="B114" s="242"/>
      <c r="C114" s="242"/>
    </row>
    <row r="115" spans="2:3" x14ac:dyDescent="0.35">
      <c r="B115" s="242"/>
      <c r="C115" s="242"/>
    </row>
    <row r="116" spans="2:3" x14ac:dyDescent="0.35">
      <c r="B116" s="242"/>
      <c r="C116" s="242"/>
    </row>
    <row r="117" spans="2:3" x14ac:dyDescent="0.35">
      <c r="B117" s="242"/>
      <c r="C117" s="242"/>
    </row>
    <row r="118" spans="2:3" x14ac:dyDescent="0.35">
      <c r="B118" s="242"/>
      <c r="C118" s="242"/>
    </row>
    <row r="119" spans="2:3" x14ac:dyDescent="0.35">
      <c r="B119" s="242"/>
      <c r="C119" s="242"/>
    </row>
    <row r="120" spans="2:3" x14ac:dyDescent="0.35">
      <c r="B120" s="242"/>
      <c r="C120" s="242"/>
    </row>
    <row r="121" spans="2:3" x14ac:dyDescent="0.35">
      <c r="B121" s="242"/>
      <c r="C121" s="242"/>
    </row>
    <row r="122" spans="2:3" x14ac:dyDescent="0.35">
      <c r="B122" s="242"/>
      <c r="C122" s="242"/>
    </row>
    <row r="123" spans="2:3" x14ac:dyDescent="0.35">
      <c r="B123" s="242"/>
      <c r="C123" s="242"/>
    </row>
    <row r="124" spans="2:3" x14ac:dyDescent="0.35">
      <c r="B124" s="242"/>
      <c r="C124" s="242"/>
    </row>
    <row r="125" spans="2:3" x14ac:dyDescent="0.35">
      <c r="B125" s="242"/>
      <c r="C125" s="242"/>
    </row>
    <row r="126" spans="2:3" x14ac:dyDescent="0.35">
      <c r="B126" s="242"/>
      <c r="C126" s="242"/>
    </row>
    <row r="127" spans="2:3" x14ac:dyDescent="0.35">
      <c r="B127" s="242"/>
      <c r="C127" s="242"/>
    </row>
    <row r="128" spans="2:3" x14ac:dyDescent="0.35">
      <c r="B128" s="242"/>
      <c r="C128" s="242"/>
    </row>
    <row r="129" spans="2:3" x14ac:dyDescent="0.35">
      <c r="B129" s="242"/>
      <c r="C129" s="242"/>
    </row>
    <row r="130" spans="2:3" x14ac:dyDescent="0.35">
      <c r="B130" s="242"/>
      <c r="C130" s="242"/>
    </row>
    <row r="131" spans="2:3" x14ac:dyDescent="0.35">
      <c r="B131" s="242"/>
      <c r="C131" s="242"/>
    </row>
  </sheetData>
  <mergeCells count="5">
    <mergeCell ref="C9:E9"/>
    <mergeCell ref="A6:E6"/>
    <mergeCell ref="A39:E39"/>
    <mergeCell ref="A9:A10"/>
    <mergeCell ref="B9:B10"/>
  </mergeCells>
  <printOptions horizontalCentered="1"/>
  <pageMargins left="1.1811023622047245" right="0.39370078740157483" top="0.78740157480314965" bottom="0.78740157480314965" header="0.39370078740157483" footer="0.39370078740157483"/>
  <pageSetup paperSize="9" scale="61" fitToHeight="0" orientation="portrait" blackAndWhite="1" errors="blank" r:id="rId1"/>
  <headerFooter differentFirst="1">
    <oddHeader>&amp;C&amp;"Times New Roman,обычный"&amp;12&amp;P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6"/>
  <sheetViews>
    <sheetView topLeftCell="A16" zoomScale="80" zoomScaleNormal="80" workbookViewId="0">
      <selection activeCell="D20" sqref="D20"/>
    </sheetView>
  </sheetViews>
  <sheetFormatPr defaultColWidth="9.109375" defaultRowHeight="18" x14ac:dyDescent="0.35"/>
  <cols>
    <col min="1" max="1" width="33.33203125" style="284" customWidth="1"/>
    <col min="2" max="2" width="56.109375" style="284" customWidth="1"/>
    <col min="3" max="3" width="18.6640625" style="284" customWidth="1"/>
    <col min="4" max="4" width="15.88671875" style="284" customWidth="1"/>
    <col min="5" max="5" width="15.33203125" style="284" customWidth="1"/>
    <col min="6" max="6" width="19.88671875" style="284" customWidth="1"/>
    <col min="7" max="7" width="10.88671875" style="284" bestFit="1" customWidth="1"/>
    <col min="8" max="16384" width="9.109375" style="284"/>
  </cols>
  <sheetData>
    <row r="1" spans="1:7" x14ac:dyDescent="0.35">
      <c r="E1" s="205" t="s">
        <v>590</v>
      </c>
    </row>
    <row r="2" spans="1:7" x14ac:dyDescent="0.35">
      <c r="E2" s="205" t="s">
        <v>576</v>
      </c>
    </row>
    <row r="3" spans="1:7" x14ac:dyDescent="0.35">
      <c r="E3" s="205"/>
    </row>
    <row r="4" spans="1:7" s="79" customFormat="1" ht="18" customHeight="1" x14ac:dyDescent="0.35">
      <c r="C4" s="84"/>
    </row>
    <row r="5" spans="1:7" s="79" customFormat="1" ht="36" customHeight="1" x14ac:dyDescent="0.35">
      <c r="A5" s="947" t="s">
        <v>643</v>
      </c>
      <c r="B5" s="948"/>
      <c r="C5" s="948"/>
      <c r="D5" s="948"/>
      <c r="E5" s="948"/>
    </row>
    <row r="6" spans="1:7" x14ac:dyDescent="0.35">
      <c r="A6" s="948"/>
      <c r="B6" s="948"/>
      <c r="C6" s="948"/>
      <c r="D6" s="948"/>
      <c r="E6" s="948"/>
      <c r="F6" s="553"/>
    </row>
    <row r="7" spans="1:7" ht="37.5" customHeight="1" x14ac:dyDescent="0.35">
      <c r="E7" s="302" t="s">
        <v>238</v>
      </c>
    </row>
    <row r="8" spans="1:7" ht="33" customHeight="1" x14ac:dyDescent="0.35">
      <c r="A8" s="908" t="s">
        <v>13</v>
      </c>
      <c r="B8" s="908" t="s">
        <v>506</v>
      </c>
      <c r="C8" s="949" t="s">
        <v>15</v>
      </c>
      <c r="D8" s="950"/>
      <c r="E8" s="951"/>
      <c r="F8" s="554"/>
    </row>
    <row r="9" spans="1:7" ht="43.2" customHeight="1" x14ac:dyDescent="0.35">
      <c r="A9" s="909"/>
      <c r="B9" s="909"/>
      <c r="C9" s="235" t="s">
        <v>519</v>
      </c>
      <c r="D9" s="235" t="s">
        <v>588</v>
      </c>
      <c r="E9" s="235" t="s">
        <v>635</v>
      </c>
      <c r="F9" s="554"/>
    </row>
    <row r="10" spans="1:7" ht="18" customHeight="1" x14ac:dyDescent="0.35">
      <c r="A10" s="291">
        <v>1</v>
      </c>
      <c r="B10" s="303">
        <v>2</v>
      </c>
      <c r="C10" s="393">
        <v>3</v>
      </c>
      <c r="D10" s="291">
        <v>4</v>
      </c>
      <c r="E10" s="304">
        <v>5</v>
      </c>
      <c r="F10" s="554"/>
    </row>
    <row r="11" spans="1:7" ht="37.200000000000003" customHeight="1" x14ac:dyDescent="0.35">
      <c r="A11" s="305" t="s">
        <v>239</v>
      </c>
      <c r="B11" s="392" t="s">
        <v>240</v>
      </c>
      <c r="C11" s="306">
        <f>C16+C12+C25</f>
        <v>0</v>
      </c>
      <c r="D11" s="306">
        <f>D16</f>
        <v>0</v>
      </c>
      <c r="E11" s="306">
        <f t="shared" ref="E11" si="0">E16</f>
        <v>0</v>
      </c>
      <c r="F11" s="555"/>
    </row>
    <row r="12" spans="1:7" ht="37.200000000000003" customHeight="1" x14ac:dyDescent="0.35">
      <c r="A12" s="307" t="s">
        <v>661</v>
      </c>
      <c r="B12" s="719" t="s">
        <v>662</v>
      </c>
      <c r="C12" s="394">
        <f>C13</f>
        <v>-36000</v>
      </c>
      <c r="D12" s="857">
        <f t="shared" ref="D12:E14" si="1">D13</f>
        <v>0</v>
      </c>
      <c r="E12" s="394">
        <f t="shared" si="1"/>
        <v>0</v>
      </c>
      <c r="F12" s="555"/>
    </row>
    <row r="13" spans="1:7" ht="61.95" customHeight="1" x14ac:dyDescent="0.35">
      <c r="A13" s="308" t="s">
        <v>663</v>
      </c>
      <c r="B13" s="720" t="s">
        <v>664</v>
      </c>
      <c r="C13" s="856">
        <v>-36000</v>
      </c>
      <c r="D13" s="858">
        <f t="shared" si="1"/>
        <v>0</v>
      </c>
      <c r="E13" s="856">
        <f t="shared" si="1"/>
        <v>0</v>
      </c>
      <c r="F13" s="555"/>
    </row>
    <row r="14" spans="1:7" ht="76.2" customHeight="1" x14ac:dyDescent="0.35">
      <c r="A14" s="308" t="s">
        <v>665</v>
      </c>
      <c r="B14" s="720" t="s">
        <v>666</v>
      </c>
      <c r="C14" s="856">
        <f>C15</f>
        <v>36000</v>
      </c>
      <c r="D14" s="856">
        <f t="shared" si="1"/>
        <v>0</v>
      </c>
      <c r="E14" s="856">
        <f t="shared" si="1"/>
        <v>0</v>
      </c>
      <c r="F14" s="555"/>
    </row>
    <row r="15" spans="1:7" ht="79.2" customHeight="1" x14ac:dyDescent="0.35">
      <c r="A15" s="308" t="s">
        <v>667</v>
      </c>
      <c r="B15" s="720" t="s">
        <v>668</v>
      </c>
      <c r="C15" s="856">
        <v>36000</v>
      </c>
      <c r="D15" s="856">
        <v>0</v>
      </c>
      <c r="E15" s="856">
        <v>0</v>
      </c>
      <c r="F15" s="555"/>
    </row>
    <row r="16" spans="1:7" s="558" customFormat="1" ht="34.950000000000003" customHeight="1" x14ac:dyDescent="0.3">
      <c r="A16" s="307" t="s">
        <v>241</v>
      </c>
      <c r="B16" s="585" t="s">
        <v>242</v>
      </c>
      <c r="C16" s="394">
        <f>C21-C17</f>
        <v>0</v>
      </c>
      <c r="D16" s="394">
        <f>D21-D17</f>
        <v>0</v>
      </c>
      <c r="E16" s="394">
        <f>E21-E17</f>
        <v>0</v>
      </c>
      <c r="F16" s="556"/>
      <c r="G16" s="557"/>
    </row>
    <row r="17" spans="1:5" x14ac:dyDescent="0.35">
      <c r="A17" s="308" t="s">
        <v>243</v>
      </c>
      <c r="B17" s="586" t="s">
        <v>244</v>
      </c>
      <c r="C17" s="389">
        <f t="shared" ref="C17:E19" si="2">C18</f>
        <v>2214146.4000000004</v>
      </c>
      <c r="D17" s="389">
        <f t="shared" si="2"/>
        <v>2047841.7</v>
      </c>
      <c r="E17" s="389">
        <f t="shared" si="2"/>
        <v>1959738.9</v>
      </c>
    </row>
    <row r="18" spans="1:5" ht="16.5" customHeight="1" x14ac:dyDescent="0.35">
      <c r="A18" s="308" t="s">
        <v>245</v>
      </c>
      <c r="B18" s="586" t="s">
        <v>246</v>
      </c>
      <c r="C18" s="389">
        <f t="shared" si="2"/>
        <v>2214146.4000000004</v>
      </c>
      <c r="D18" s="389">
        <f t="shared" si="2"/>
        <v>2047841.7</v>
      </c>
      <c r="E18" s="389">
        <f t="shared" si="2"/>
        <v>1959738.9</v>
      </c>
    </row>
    <row r="19" spans="1:5" ht="20.25" customHeight="1" x14ac:dyDescent="0.35">
      <c r="A19" s="308" t="s">
        <v>347</v>
      </c>
      <c r="B19" s="587" t="s">
        <v>247</v>
      </c>
      <c r="C19" s="390">
        <f t="shared" si="2"/>
        <v>2214146.4000000004</v>
      </c>
      <c r="D19" s="390">
        <f t="shared" si="2"/>
        <v>2047841.7</v>
      </c>
      <c r="E19" s="390">
        <f t="shared" si="2"/>
        <v>1959738.9</v>
      </c>
    </row>
    <row r="20" spans="1:5" ht="37.5" customHeight="1" x14ac:dyDescent="0.35">
      <c r="A20" s="308" t="s">
        <v>248</v>
      </c>
      <c r="B20" s="587" t="s">
        <v>3</v>
      </c>
      <c r="C20" s="390">
        <f>'прил. 1 (поступл.24-26)'!C37+C25</f>
        <v>2214146.4000000004</v>
      </c>
      <c r="D20" s="388">
        <f>'прил. 1 (поступл.24-26)'!D37</f>
        <v>2047841.7</v>
      </c>
      <c r="E20" s="388">
        <f>'прил. 1 (поступл.24-26)'!E37</f>
        <v>1959738.9</v>
      </c>
    </row>
    <row r="21" spans="1:5" x14ac:dyDescent="0.35">
      <c r="A21" s="308" t="s">
        <v>249</v>
      </c>
      <c r="B21" s="587" t="s">
        <v>250</v>
      </c>
      <c r="C21" s="390">
        <f>C22</f>
        <v>2214146.4</v>
      </c>
      <c r="D21" s="390">
        <f t="shared" ref="D21:E23" si="3">D22</f>
        <v>2047841.7000000002</v>
      </c>
      <c r="E21" s="390">
        <f t="shared" si="3"/>
        <v>1959738.9</v>
      </c>
    </row>
    <row r="22" spans="1:5" x14ac:dyDescent="0.35">
      <c r="A22" s="308" t="s">
        <v>251</v>
      </c>
      <c r="B22" s="587" t="s">
        <v>252</v>
      </c>
      <c r="C22" s="390">
        <f>C23</f>
        <v>2214146.4</v>
      </c>
      <c r="D22" s="390">
        <f t="shared" si="3"/>
        <v>2047841.7000000002</v>
      </c>
      <c r="E22" s="390">
        <f t="shared" si="3"/>
        <v>1959738.9</v>
      </c>
    </row>
    <row r="23" spans="1:5" ht="22.2" customHeight="1" x14ac:dyDescent="0.35">
      <c r="A23" s="308" t="s">
        <v>253</v>
      </c>
      <c r="B23" s="587" t="s">
        <v>254</v>
      </c>
      <c r="C23" s="390">
        <f>C24</f>
        <v>2214146.4</v>
      </c>
      <c r="D23" s="390">
        <f t="shared" si="3"/>
        <v>2047841.7000000002</v>
      </c>
      <c r="E23" s="390">
        <f t="shared" si="3"/>
        <v>1959738.9</v>
      </c>
    </row>
    <row r="24" spans="1:5" ht="36" x14ac:dyDescent="0.35">
      <c r="A24" s="309" t="s">
        <v>255</v>
      </c>
      <c r="B24" s="588" t="s">
        <v>4</v>
      </c>
      <c r="C24" s="391">
        <f>'прил8 (ведом 24)'!K11+C15</f>
        <v>2214146.4</v>
      </c>
      <c r="D24" s="391">
        <f>'прил9 (ведом 25-26)'!K13</f>
        <v>2047841.7000000002</v>
      </c>
      <c r="E24" s="391">
        <f>'прил9 (ведом 25-26)'!L13</f>
        <v>1959738.9</v>
      </c>
    </row>
    <row r="25" spans="1:5" ht="34.799999999999997" x14ac:dyDescent="0.35">
      <c r="A25" s="718" t="s">
        <v>606</v>
      </c>
      <c r="B25" s="719" t="s">
        <v>607</v>
      </c>
      <c r="C25" s="394">
        <f>C26</f>
        <v>36000</v>
      </c>
      <c r="D25" s="394">
        <f>D26+D30</f>
        <v>0</v>
      </c>
      <c r="E25" s="394">
        <f t="shared" ref="E25" si="4">E26+E30</f>
        <v>0</v>
      </c>
    </row>
    <row r="26" spans="1:5" ht="36" x14ac:dyDescent="0.35">
      <c r="A26" s="308" t="s">
        <v>608</v>
      </c>
      <c r="B26" s="720" t="s">
        <v>609</v>
      </c>
      <c r="C26" s="390">
        <f>C27</f>
        <v>36000</v>
      </c>
      <c r="D26" s="390">
        <f>D27</f>
        <v>0</v>
      </c>
      <c r="E26" s="390">
        <f>E27</f>
        <v>0</v>
      </c>
    </row>
    <row r="27" spans="1:5" ht="36" x14ac:dyDescent="0.35">
      <c r="A27" s="308" t="s">
        <v>610</v>
      </c>
      <c r="B27" s="720" t="s">
        <v>611</v>
      </c>
      <c r="C27" s="390">
        <f t="shared" ref="C27:E27" si="5">C28</f>
        <v>36000</v>
      </c>
      <c r="D27" s="390">
        <f t="shared" si="5"/>
        <v>0</v>
      </c>
      <c r="E27" s="390">
        <f t="shared" si="5"/>
        <v>0</v>
      </c>
    </row>
    <row r="28" spans="1:5" ht="72" x14ac:dyDescent="0.35">
      <c r="A28" s="308" t="s">
        <v>612</v>
      </c>
      <c r="B28" s="720" t="s">
        <v>613</v>
      </c>
      <c r="C28" s="390">
        <f>C29</f>
        <v>36000</v>
      </c>
      <c r="D28" s="390">
        <f>D29</f>
        <v>0</v>
      </c>
      <c r="E28" s="390">
        <f>E29</f>
        <v>0</v>
      </c>
    </row>
    <row r="29" spans="1:5" ht="90" x14ac:dyDescent="0.35">
      <c r="A29" s="309" t="s">
        <v>614</v>
      </c>
      <c r="B29" s="721" t="s">
        <v>615</v>
      </c>
      <c r="C29" s="391">
        <v>36000</v>
      </c>
      <c r="D29" s="391">
        <v>0</v>
      </c>
      <c r="E29" s="722">
        <v>0</v>
      </c>
    </row>
    <row r="30" spans="1:5" ht="19.95" customHeight="1" x14ac:dyDescent="0.35">
      <c r="A30" s="310"/>
      <c r="B30" s="703"/>
      <c r="C30" s="704"/>
      <c r="D30" s="704"/>
      <c r="E30" s="704"/>
    </row>
    <row r="31" spans="1:5" x14ac:dyDescent="0.35">
      <c r="A31" s="310"/>
      <c r="B31" s="703"/>
      <c r="C31" s="704"/>
      <c r="D31" s="704"/>
      <c r="E31" s="704"/>
    </row>
    <row r="32" spans="1:5" x14ac:dyDescent="0.35">
      <c r="A32" s="310"/>
      <c r="B32" s="311"/>
      <c r="C32" s="312"/>
    </row>
    <row r="33" spans="1:8" s="337" customFormat="1" x14ac:dyDescent="0.35">
      <c r="A33" s="762" t="s">
        <v>398</v>
      </c>
      <c r="B33" s="379"/>
      <c r="C33" s="141"/>
      <c r="D33" s="141"/>
      <c r="E33" s="141"/>
      <c r="F33" s="375"/>
      <c r="G33" s="155"/>
      <c r="H33" s="559"/>
    </row>
    <row r="34" spans="1:8" s="337" customFormat="1" x14ac:dyDescent="0.35">
      <c r="A34" s="762" t="s">
        <v>399</v>
      </c>
      <c r="B34" s="379"/>
      <c r="C34" s="141"/>
      <c r="D34" s="141"/>
      <c r="E34" s="141"/>
      <c r="F34" s="375"/>
      <c r="G34" s="155"/>
      <c r="H34" s="559"/>
    </row>
    <row r="35" spans="1:8" s="337" customFormat="1" x14ac:dyDescent="0.35">
      <c r="A35" s="763" t="s">
        <v>400</v>
      </c>
      <c r="B35" s="379"/>
      <c r="C35" s="158"/>
      <c r="D35" s="141"/>
      <c r="E35" s="158" t="s">
        <v>411</v>
      </c>
      <c r="F35" s="375"/>
    </row>
    <row r="36" spans="1:8" x14ac:dyDescent="0.35">
      <c r="A36" s="739"/>
    </row>
  </sheetData>
  <mergeCells count="4">
    <mergeCell ref="A5:E6"/>
    <mergeCell ref="C8:E8"/>
    <mergeCell ref="A8:A9"/>
    <mergeCell ref="B8:B9"/>
  </mergeCells>
  <printOptions horizontalCentered="1"/>
  <pageMargins left="1.1811023622047245" right="0.39370078740157483" top="0.78740157480314965" bottom="0.78740157480314965" header="0" footer="0"/>
  <pageSetup paperSize="9" scale="61"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8"/>
  <sheetViews>
    <sheetView topLeftCell="A4" zoomScaleNormal="100" workbookViewId="0">
      <selection activeCell="I12" sqref="I12"/>
    </sheetView>
  </sheetViews>
  <sheetFormatPr defaultColWidth="8.88671875" defaultRowHeight="18" x14ac:dyDescent="0.35"/>
  <cols>
    <col min="1" max="1" width="65" style="79" customWidth="1"/>
    <col min="2" max="2" width="14.6640625" style="79" customWidth="1"/>
    <col min="3" max="3" width="13.33203125" style="79" customWidth="1"/>
    <col min="4" max="4" width="11" style="79" customWidth="1"/>
    <col min="5" max="16384" width="8.88671875" style="79"/>
  </cols>
  <sheetData>
    <row r="1" spans="1:6" x14ac:dyDescent="0.35">
      <c r="D1" s="205" t="s">
        <v>644</v>
      </c>
    </row>
    <row r="2" spans="1:6" x14ac:dyDescent="0.35">
      <c r="D2" s="205" t="s">
        <v>576</v>
      </c>
    </row>
    <row r="5" spans="1:6" ht="57" customHeight="1" x14ac:dyDescent="0.35">
      <c r="A5" s="955" t="s">
        <v>684</v>
      </c>
      <c r="B5" s="955"/>
      <c r="C5" s="955"/>
      <c r="D5" s="955"/>
    </row>
    <row r="6" spans="1:6" ht="16.95" customHeight="1" x14ac:dyDescent="0.35">
      <c r="A6" s="575"/>
      <c r="B6" s="575"/>
      <c r="C6" s="325"/>
    </row>
    <row r="7" spans="1:6" x14ac:dyDescent="0.35">
      <c r="D7" s="84" t="s">
        <v>21</v>
      </c>
    </row>
    <row r="8" spans="1:6" ht="19.95" customHeight="1" x14ac:dyDescent="0.35">
      <c r="A8" s="900" t="s">
        <v>273</v>
      </c>
      <c r="B8" s="952" t="s">
        <v>15</v>
      </c>
      <c r="C8" s="953"/>
      <c r="D8" s="954"/>
    </row>
    <row r="9" spans="1:6" ht="31.95" customHeight="1" x14ac:dyDescent="0.35">
      <c r="A9" s="901"/>
      <c r="B9" s="437" t="s">
        <v>519</v>
      </c>
      <c r="C9" s="437" t="s">
        <v>588</v>
      </c>
      <c r="D9" s="437" t="s">
        <v>635</v>
      </c>
    </row>
    <row r="10" spans="1:6" x14ac:dyDescent="0.35">
      <c r="A10" s="95">
        <v>1</v>
      </c>
      <c r="B10" s="95">
        <v>2</v>
      </c>
      <c r="C10" s="95">
        <v>3</v>
      </c>
      <c r="D10" s="95">
        <v>4</v>
      </c>
    </row>
    <row r="11" spans="1:6" ht="22.95" customHeight="1" x14ac:dyDescent="0.35">
      <c r="A11" s="326" t="s">
        <v>329</v>
      </c>
      <c r="B11" s="327">
        <f>SUM(B12:B13)</f>
        <v>18661.900000000001</v>
      </c>
      <c r="C11" s="327">
        <f>SUM(C12:C13)</f>
        <v>9000</v>
      </c>
      <c r="D11" s="327">
        <f>SUM(D12:D13)</f>
        <v>9000</v>
      </c>
    </row>
    <row r="12" spans="1:6" ht="36" x14ac:dyDescent="0.35">
      <c r="A12" s="256" t="s">
        <v>274</v>
      </c>
      <c r="B12" s="314">
        <f>'прил8 (ведом 24)'!K217</f>
        <v>9000</v>
      </c>
      <c r="C12" s="314">
        <f>'прил9 (ведом 25-26)'!K188</f>
        <v>9000</v>
      </c>
      <c r="D12" s="314">
        <f>'прил9 (ведом 25-26)'!L188</f>
        <v>9000</v>
      </c>
    </row>
    <row r="13" spans="1:6" ht="36" x14ac:dyDescent="0.35">
      <c r="A13" s="328" t="s">
        <v>452</v>
      </c>
      <c r="B13" s="314">
        <f>'прил8 (ведом 24)'!K84+'прил8 (ведом 24)'!K86+'прил8 (ведом 24)'!K94</f>
        <v>9661.9</v>
      </c>
      <c r="C13" s="314">
        <v>0</v>
      </c>
      <c r="D13" s="314">
        <v>0</v>
      </c>
    </row>
    <row r="16" spans="1:6" s="7" customFormat="1" x14ac:dyDescent="0.35">
      <c r="A16" s="347" t="s">
        <v>398</v>
      </c>
      <c r="B16" s="9"/>
      <c r="C16" s="10"/>
      <c r="D16" s="10"/>
      <c r="E16" s="10"/>
      <c r="F16" s="11"/>
    </row>
    <row r="17" spans="1:8" s="7" customFormat="1" x14ac:dyDescent="0.35">
      <c r="A17" s="347" t="s">
        <v>399</v>
      </c>
      <c r="B17" s="9"/>
      <c r="C17" s="10"/>
      <c r="D17" s="10"/>
      <c r="E17" s="10"/>
      <c r="F17" s="11"/>
    </row>
    <row r="18" spans="1:8" s="7" customFormat="1" x14ac:dyDescent="0.35">
      <c r="A18" s="348" t="s">
        <v>400</v>
      </c>
      <c r="D18" s="10" t="s">
        <v>411</v>
      </c>
      <c r="E18" s="10"/>
      <c r="H18" s="6"/>
    </row>
  </sheetData>
  <mergeCells count="3">
    <mergeCell ref="B8:D8"/>
    <mergeCell ref="A8:A9"/>
    <mergeCell ref="A5:D5"/>
  </mergeCells>
  <printOptions horizontalCentered="1"/>
  <pageMargins left="1.1811023622047245" right="0.39370078740157483" top="0.78740157480314965" bottom="0.78740157480314965" header="0.31496062992125984" footer="0.31496062992125984"/>
  <pageSetup paperSize="9" scale="81"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5"/>
  <sheetViews>
    <sheetView topLeftCell="A13" workbookViewId="0">
      <selection activeCell="A24" sqref="A24:XFD26"/>
    </sheetView>
  </sheetViews>
  <sheetFormatPr defaultColWidth="8.88671875" defaultRowHeight="13.2" x14ac:dyDescent="0.25"/>
  <cols>
    <col min="1" max="1" width="7.44140625" style="27" customWidth="1"/>
    <col min="2" max="3" width="8.88671875" style="27"/>
    <col min="4" max="4" width="6.5546875" style="27" customWidth="1"/>
    <col min="5" max="5" width="20.109375" style="27" customWidth="1"/>
    <col min="6" max="7" width="11.44140625" style="27" customWidth="1"/>
    <col min="8" max="8" width="11.88671875" style="27" bestFit="1" customWidth="1"/>
    <col min="9" max="16384" width="8.88671875" style="27"/>
  </cols>
  <sheetData>
    <row r="1" spans="1:8" ht="18" x14ac:dyDescent="0.35">
      <c r="H1" s="205" t="s">
        <v>591</v>
      </c>
    </row>
    <row r="2" spans="1:8" ht="18" x14ac:dyDescent="0.35">
      <c r="H2" s="205" t="s">
        <v>576</v>
      </c>
    </row>
    <row r="5" spans="1:8" s="2" customFormat="1" ht="18" x14ac:dyDescent="0.35">
      <c r="F5" s="3"/>
    </row>
    <row r="6" spans="1:8" s="2" customFormat="1" ht="69" customHeight="1" x14ac:dyDescent="0.35">
      <c r="A6" s="956" t="s">
        <v>645</v>
      </c>
      <c r="B6" s="956"/>
      <c r="C6" s="956"/>
      <c r="D6" s="956"/>
      <c r="E6" s="956"/>
      <c r="F6" s="956"/>
      <c r="G6" s="956"/>
      <c r="H6" s="956"/>
    </row>
    <row r="7" spans="1:8" s="2" customFormat="1" ht="18" x14ac:dyDescent="0.35"/>
    <row r="8" spans="1:8" s="2" customFormat="1" ht="18" x14ac:dyDescent="0.35">
      <c r="H8" s="13" t="s">
        <v>238</v>
      </c>
    </row>
    <row r="9" spans="1:8" s="2" customFormat="1" ht="18" x14ac:dyDescent="0.35">
      <c r="A9" s="963" t="s">
        <v>159</v>
      </c>
      <c r="B9" s="965" t="s">
        <v>127</v>
      </c>
      <c r="C9" s="966"/>
      <c r="D9" s="966"/>
      <c r="E9" s="967"/>
      <c r="F9" s="971" t="s">
        <v>15</v>
      </c>
      <c r="G9" s="971"/>
      <c r="H9" s="971"/>
    </row>
    <row r="10" spans="1:8" s="2" customFormat="1" ht="18" x14ac:dyDescent="0.35">
      <c r="A10" s="964"/>
      <c r="B10" s="968"/>
      <c r="C10" s="969"/>
      <c r="D10" s="969"/>
      <c r="E10" s="970"/>
      <c r="F10" s="14" t="s">
        <v>519</v>
      </c>
      <c r="G10" s="14" t="s">
        <v>588</v>
      </c>
      <c r="H10" s="14" t="s">
        <v>635</v>
      </c>
    </row>
    <row r="11" spans="1:8" s="2" customFormat="1" ht="16.95" customHeight="1" x14ac:dyDescent="0.35">
      <c r="A11" s="23">
        <v>1</v>
      </c>
      <c r="B11" s="960">
        <v>2</v>
      </c>
      <c r="C11" s="961"/>
      <c r="D11" s="961"/>
      <c r="E11" s="962"/>
      <c r="F11" s="17">
        <v>3</v>
      </c>
      <c r="G11" s="17">
        <v>4</v>
      </c>
      <c r="H11" s="17">
        <v>5</v>
      </c>
    </row>
    <row r="12" spans="1:8" s="2" customFormat="1" ht="18" x14ac:dyDescent="0.35">
      <c r="A12" s="4">
        <v>1</v>
      </c>
      <c r="B12" s="18" t="s">
        <v>447</v>
      </c>
      <c r="C12" s="18"/>
      <c r="D12" s="18"/>
      <c r="E12" s="18"/>
      <c r="F12" s="589">
        <v>1900.8</v>
      </c>
      <c r="G12" s="590">
        <v>1181</v>
      </c>
      <c r="H12" s="590">
        <v>1400.5</v>
      </c>
    </row>
    <row r="13" spans="1:8" s="2" customFormat="1" ht="18" x14ac:dyDescent="0.35">
      <c r="A13" s="4">
        <v>2</v>
      </c>
      <c r="B13" s="18" t="s">
        <v>259</v>
      </c>
      <c r="C13" s="18"/>
      <c r="D13" s="18"/>
      <c r="E13" s="18"/>
      <c r="F13" s="589">
        <v>1382.8</v>
      </c>
      <c r="G13" s="590">
        <v>1637.1</v>
      </c>
      <c r="H13" s="590">
        <v>1611.9</v>
      </c>
    </row>
    <row r="14" spans="1:8" s="2" customFormat="1" ht="18" x14ac:dyDescent="0.35">
      <c r="A14" s="4">
        <v>3</v>
      </c>
      <c r="B14" s="18" t="s">
        <v>260</v>
      </c>
      <c r="C14" s="18"/>
      <c r="D14" s="18"/>
      <c r="E14" s="18"/>
      <c r="F14" s="589">
        <v>1027.4000000000001</v>
      </c>
      <c r="G14" s="590">
        <v>1306.7</v>
      </c>
      <c r="H14" s="590">
        <v>1230</v>
      </c>
    </row>
    <row r="15" spans="1:8" s="2" customFormat="1" ht="18" x14ac:dyDescent="0.35">
      <c r="A15" s="4">
        <v>4</v>
      </c>
      <c r="B15" s="18" t="s">
        <v>261</v>
      </c>
      <c r="C15" s="18"/>
      <c r="D15" s="18"/>
      <c r="E15" s="18"/>
      <c r="F15" s="589">
        <v>656.5</v>
      </c>
      <c r="G15" s="590">
        <v>736.9</v>
      </c>
      <c r="H15" s="590">
        <v>698.7</v>
      </c>
    </row>
    <row r="16" spans="1:8" s="2" customFormat="1" ht="18" x14ac:dyDescent="0.35">
      <c r="A16" s="4">
        <v>5</v>
      </c>
      <c r="B16" s="18" t="s">
        <v>335</v>
      </c>
      <c r="C16" s="18"/>
      <c r="D16" s="18"/>
      <c r="E16" s="18"/>
      <c r="F16" s="589">
        <v>180.1</v>
      </c>
      <c r="G16" s="590">
        <v>0</v>
      </c>
      <c r="H16" s="590">
        <v>0</v>
      </c>
    </row>
    <row r="17" spans="1:8" s="2" customFormat="1" ht="18" x14ac:dyDescent="0.35">
      <c r="A17" s="4">
        <v>6</v>
      </c>
      <c r="B17" s="18" t="s">
        <v>262</v>
      </c>
      <c r="C17" s="18"/>
      <c r="D17" s="18"/>
      <c r="E17" s="18"/>
      <c r="F17" s="589">
        <v>329.9</v>
      </c>
      <c r="G17" s="590">
        <v>180.7</v>
      </c>
      <c r="H17" s="590">
        <v>195</v>
      </c>
    </row>
    <row r="18" spans="1:8" s="2" customFormat="1" ht="18" x14ac:dyDescent="0.35">
      <c r="A18" s="4">
        <v>7</v>
      </c>
      <c r="B18" s="18" t="s">
        <v>263</v>
      </c>
      <c r="C18" s="18"/>
      <c r="D18" s="18"/>
      <c r="E18" s="18"/>
      <c r="F18" s="589">
        <v>889.9</v>
      </c>
      <c r="G18" s="590">
        <v>1127.4000000000001</v>
      </c>
      <c r="H18" s="590">
        <v>1092.8</v>
      </c>
    </row>
    <row r="19" spans="1:8" s="2" customFormat="1" ht="18" x14ac:dyDescent="0.35">
      <c r="A19" s="4">
        <v>8</v>
      </c>
      <c r="B19" s="18" t="s">
        <v>264</v>
      </c>
      <c r="C19" s="18"/>
      <c r="D19" s="18"/>
      <c r="E19" s="18"/>
      <c r="F19" s="589">
        <v>1150.8</v>
      </c>
      <c r="G19" s="590">
        <v>1198.0999999999999</v>
      </c>
      <c r="H19" s="590">
        <v>1194.0999999999999</v>
      </c>
    </row>
    <row r="20" spans="1:8" s="2" customFormat="1" ht="18" x14ac:dyDescent="0.35">
      <c r="A20" s="4">
        <v>9</v>
      </c>
      <c r="B20" s="18" t="s">
        <v>265</v>
      </c>
      <c r="C20" s="18"/>
      <c r="D20" s="18"/>
      <c r="E20" s="18"/>
      <c r="F20" s="589">
        <v>1481.8</v>
      </c>
      <c r="G20" s="590">
        <v>1632.1</v>
      </c>
      <c r="H20" s="590">
        <v>1577</v>
      </c>
    </row>
    <row r="21" spans="1:8" s="2" customFormat="1" ht="22.95" customHeight="1" x14ac:dyDescent="0.35">
      <c r="A21" s="18"/>
      <c r="B21" s="957" t="s">
        <v>329</v>
      </c>
      <c r="C21" s="958"/>
      <c r="D21" s="958"/>
      <c r="E21" s="959"/>
      <c r="F21" s="19">
        <f>SUM(F12:F20)</f>
        <v>9000</v>
      </c>
      <c r="G21" s="19">
        <f>SUM(G12:G20)</f>
        <v>9000</v>
      </c>
      <c r="H21" s="19">
        <f>SUM(H12:H20)</f>
        <v>9000</v>
      </c>
    </row>
    <row r="22" spans="1:8" s="2" customFormat="1" ht="18" x14ac:dyDescent="0.35">
      <c r="F22" s="3"/>
    </row>
    <row r="23" spans="1:8" s="2" customFormat="1" ht="18" x14ac:dyDescent="0.35">
      <c r="F23" s="3"/>
    </row>
    <row r="24" spans="1:8" s="7" customFormat="1" ht="18" x14ac:dyDescent="0.35">
      <c r="A24" s="21" t="s">
        <v>398</v>
      </c>
      <c r="B24" s="9"/>
      <c r="C24" s="10"/>
      <c r="D24" s="10"/>
      <c r="E24" s="10"/>
      <c r="F24" s="11"/>
    </row>
    <row r="25" spans="1:8" s="7" customFormat="1" ht="18" x14ac:dyDescent="0.35">
      <c r="A25" s="21" t="s">
        <v>399</v>
      </c>
      <c r="B25" s="9"/>
      <c r="C25" s="10"/>
      <c r="D25" s="10"/>
      <c r="E25" s="10"/>
      <c r="F25" s="11"/>
    </row>
    <row r="26" spans="1:8" s="7" customFormat="1" ht="18" x14ac:dyDescent="0.35">
      <c r="A26" s="22" t="s">
        <v>400</v>
      </c>
      <c r="D26" s="10"/>
      <c r="E26" s="10"/>
      <c r="H26" s="6" t="s">
        <v>411</v>
      </c>
    </row>
    <row r="27" spans="1:8" s="2" customFormat="1" ht="18" x14ac:dyDescent="0.35">
      <c r="F27" s="3"/>
    </row>
    <row r="28" spans="1:8" s="2" customFormat="1" ht="18" x14ac:dyDescent="0.35">
      <c r="F28" s="3"/>
    </row>
    <row r="29" spans="1:8" s="2" customFormat="1" ht="18" x14ac:dyDescent="0.35">
      <c r="F29" s="3"/>
    </row>
    <row r="30" spans="1:8" s="2" customFormat="1" ht="18" x14ac:dyDescent="0.35">
      <c r="F30" s="3"/>
    </row>
    <row r="31" spans="1:8" s="2" customFormat="1" ht="18" x14ac:dyDescent="0.35">
      <c r="F31" s="20"/>
    </row>
    <row r="32" spans="1:8" s="2" customFormat="1" ht="18" x14ac:dyDescent="0.35">
      <c r="F32" s="3"/>
    </row>
    <row r="33" spans="1:6" s="2" customFormat="1" ht="18" x14ac:dyDescent="0.35">
      <c r="F33" s="3"/>
    </row>
    <row r="34" spans="1:6" s="2" customFormat="1" ht="18" x14ac:dyDescent="0.35">
      <c r="A34" s="1"/>
      <c r="B34" s="1"/>
      <c r="C34" s="1"/>
      <c r="D34" s="1"/>
      <c r="F34" s="3"/>
    </row>
    <row r="35" spans="1:6" s="2" customFormat="1" ht="18" x14ac:dyDescent="0.35">
      <c r="A35" s="1"/>
      <c r="B35" s="1"/>
      <c r="C35" s="1"/>
      <c r="D35" s="1"/>
      <c r="F35" s="13"/>
    </row>
  </sheetData>
  <mergeCells count="6">
    <mergeCell ref="A6:H6"/>
    <mergeCell ref="B21:E21"/>
    <mergeCell ref="B11:E11"/>
    <mergeCell ref="A9:A10"/>
    <mergeCell ref="B9:E10"/>
    <mergeCell ref="F9:H9"/>
  </mergeCells>
  <printOptions horizontalCentered="1"/>
  <pageMargins left="1.1811023622047245" right="0.39370078740157483" top="0.78740157480314965" bottom="0.78740157480314965" header="0" footer="0"/>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8"/>
  <sheetViews>
    <sheetView topLeftCell="A10" zoomScale="90" zoomScaleNormal="90" zoomScaleSheetLayoutView="75" workbookViewId="0">
      <selection activeCell="E24" sqref="E24"/>
    </sheetView>
  </sheetViews>
  <sheetFormatPr defaultColWidth="9.109375" defaultRowHeight="18" x14ac:dyDescent="0.35"/>
  <cols>
    <col min="1" max="1" width="4.88671875" style="284" customWidth="1"/>
    <col min="2" max="2" width="76" style="412" customWidth="1"/>
    <col min="3" max="3" width="12" style="412" customWidth="1"/>
    <col min="4" max="4" width="12.5546875" style="284" customWidth="1"/>
    <col min="5" max="16384" width="9.109375" style="284"/>
  </cols>
  <sheetData>
    <row r="1" spans="1:4" x14ac:dyDescent="0.35">
      <c r="B1" s="544"/>
      <c r="C1" s="544"/>
      <c r="D1" s="205" t="s">
        <v>577</v>
      </c>
    </row>
    <row r="2" spans="1:4" x14ac:dyDescent="0.35">
      <c r="B2" s="544"/>
      <c r="C2" s="544"/>
      <c r="D2" s="205" t="s">
        <v>576</v>
      </c>
    </row>
    <row r="3" spans="1:4" x14ac:dyDescent="0.35">
      <c r="B3" s="725"/>
      <c r="C3" s="725"/>
      <c r="D3" s="205"/>
    </row>
    <row r="5" spans="1:4" x14ac:dyDescent="0.35">
      <c r="A5" s="976" t="s">
        <v>450</v>
      </c>
      <c r="B5" s="977"/>
      <c r="C5" s="977"/>
      <c r="D5" s="977"/>
    </row>
    <row r="6" spans="1:4" ht="20.25" customHeight="1" x14ac:dyDescent="0.35">
      <c r="A6" s="947" t="s">
        <v>646</v>
      </c>
      <c r="B6" s="947"/>
      <c r="C6" s="947"/>
      <c r="D6" s="947"/>
    </row>
    <row r="7" spans="1:4" x14ac:dyDescent="0.35">
      <c r="A7" s="395"/>
      <c r="B7" s="396"/>
      <c r="C7" s="396"/>
    </row>
    <row r="8" spans="1:4" ht="36" customHeight="1" x14ac:dyDescent="0.35">
      <c r="A8" s="978" t="s">
        <v>647</v>
      </c>
      <c r="B8" s="979"/>
      <c r="C8" s="979"/>
      <c r="D8" s="979"/>
    </row>
    <row r="9" spans="1:4" x14ac:dyDescent="0.35">
      <c r="A9" s="395"/>
      <c r="B9" s="396"/>
      <c r="C9" s="396"/>
    </row>
    <row r="10" spans="1:4" x14ac:dyDescent="0.35">
      <c r="A10" s="395"/>
      <c r="B10" s="396"/>
      <c r="C10" s="396"/>
      <c r="D10" s="397" t="s">
        <v>256</v>
      </c>
    </row>
    <row r="11" spans="1:4" ht="36" x14ac:dyDescent="0.35">
      <c r="A11" s="398" t="s">
        <v>257</v>
      </c>
      <c r="B11" s="983" t="s">
        <v>388</v>
      </c>
      <c r="C11" s="984"/>
      <c r="D11" s="399" t="s">
        <v>267</v>
      </c>
    </row>
    <row r="12" spans="1:4" x14ac:dyDescent="0.35">
      <c r="A12" s="398">
        <v>1</v>
      </c>
      <c r="B12" s="983">
        <v>2</v>
      </c>
      <c r="C12" s="984"/>
      <c r="D12" s="399">
        <v>3</v>
      </c>
    </row>
    <row r="13" spans="1:4" ht="41.25" customHeight="1" x14ac:dyDescent="0.35">
      <c r="A13" s="980" t="s">
        <v>258</v>
      </c>
      <c r="B13" s="985" t="s">
        <v>541</v>
      </c>
      <c r="C13" s="986"/>
      <c r="D13" s="400">
        <f>D16</f>
        <v>0</v>
      </c>
    </row>
    <row r="14" spans="1:4" x14ac:dyDescent="0.35">
      <c r="A14" s="981"/>
      <c r="B14" s="401" t="s">
        <v>161</v>
      </c>
      <c r="C14" s="402"/>
      <c r="D14" s="403"/>
    </row>
    <row r="15" spans="1:4" x14ac:dyDescent="0.35">
      <c r="A15" s="981"/>
      <c r="B15" s="401" t="s">
        <v>500</v>
      </c>
      <c r="C15" s="402"/>
      <c r="D15" s="403">
        <v>0</v>
      </c>
    </row>
    <row r="16" spans="1:4" x14ac:dyDescent="0.35">
      <c r="A16" s="982"/>
      <c r="B16" s="401" t="s">
        <v>268</v>
      </c>
      <c r="C16" s="402"/>
      <c r="D16" s="404">
        <v>0</v>
      </c>
    </row>
    <row r="17" spans="1:8" ht="59.25" customHeight="1" x14ac:dyDescent="0.35">
      <c r="A17" s="972" t="s">
        <v>542</v>
      </c>
      <c r="B17" s="974" t="s">
        <v>499</v>
      </c>
      <c r="C17" s="975"/>
      <c r="D17" s="405">
        <f>D19-D20</f>
        <v>-36000</v>
      </c>
      <c r="F17" s="406"/>
      <c r="G17" s="406"/>
      <c r="H17" s="406"/>
    </row>
    <row r="18" spans="1:8" x14ac:dyDescent="0.35">
      <c r="A18" s="973"/>
      <c r="B18" s="401" t="s">
        <v>161</v>
      </c>
      <c r="C18" s="407"/>
      <c r="D18" s="405"/>
      <c r="F18" s="406"/>
      <c r="G18" s="406"/>
      <c r="H18" s="406"/>
    </row>
    <row r="19" spans="1:8" x14ac:dyDescent="0.35">
      <c r="A19" s="973"/>
      <c r="B19" s="401" t="s">
        <v>500</v>
      </c>
      <c r="C19" s="407"/>
      <c r="D19" s="405">
        <v>0</v>
      </c>
      <c r="F19" s="408"/>
      <c r="G19" s="408"/>
      <c r="H19" s="406"/>
    </row>
    <row r="20" spans="1:8" x14ac:dyDescent="0.35">
      <c r="A20" s="973"/>
      <c r="B20" s="409" t="s">
        <v>268</v>
      </c>
      <c r="C20" s="410"/>
      <c r="D20" s="876">
        <v>36000</v>
      </c>
    </row>
    <row r="21" spans="1:8" ht="40.5" customHeight="1" x14ac:dyDescent="0.35">
      <c r="A21" s="972" t="s">
        <v>543</v>
      </c>
      <c r="B21" s="974" t="s">
        <v>544</v>
      </c>
      <c r="C21" s="975"/>
      <c r="D21" s="405">
        <f>D23-D24</f>
        <v>0</v>
      </c>
      <c r="F21" s="406"/>
      <c r="G21" s="406"/>
      <c r="H21" s="406"/>
    </row>
    <row r="22" spans="1:8" x14ac:dyDescent="0.35">
      <c r="A22" s="973"/>
      <c r="B22" s="401" t="s">
        <v>161</v>
      </c>
      <c r="C22" s="407"/>
      <c r="D22" s="405"/>
      <c r="F22" s="406"/>
      <c r="G22" s="406"/>
      <c r="H22" s="406"/>
    </row>
    <row r="23" spans="1:8" x14ac:dyDescent="0.35">
      <c r="A23" s="973"/>
      <c r="B23" s="401" t="s">
        <v>500</v>
      </c>
      <c r="C23" s="407"/>
      <c r="D23" s="405">
        <v>0</v>
      </c>
      <c r="F23" s="408"/>
      <c r="G23" s="408"/>
      <c r="H23" s="406"/>
    </row>
    <row r="24" spans="1:8" x14ac:dyDescent="0.35">
      <c r="A24" s="973"/>
      <c r="B24" s="409" t="s">
        <v>268</v>
      </c>
      <c r="C24" s="410"/>
      <c r="D24" s="411">
        <v>0</v>
      </c>
    </row>
    <row r="25" spans="1:8" x14ac:dyDescent="0.35">
      <c r="D25" s="413"/>
    </row>
    <row r="26" spans="1:8" ht="42" customHeight="1" x14ac:dyDescent="0.35">
      <c r="A26" s="988" t="s">
        <v>648</v>
      </c>
      <c r="B26" s="989"/>
      <c r="C26" s="989"/>
      <c r="D26" s="989"/>
    </row>
    <row r="27" spans="1:8" x14ac:dyDescent="0.35">
      <c r="A27" s="395"/>
      <c r="B27" s="396"/>
      <c r="C27" s="396"/>
    </row>
    <row r="28" spans="1:8" x14ac:dyDescent="0.35">
      <c r="A28" s="395"/>
      <c r="B28" s="396"/>
      <c r="C28" s="396"/>
      <c r="D28" s="397" t="s">
        <v>256</v>
      </c>
    </row>
    <row r="29" spans="1:8" ht="21.6" customHeight="1" x14ac:dyDescent="0.35">
      <c r="A29" s="990" t="s">
        <v>257</v>
      </c>
      <c r="B29" s="990" t="s">
        <v>388</v>
      </c>
      <c r="C29" s="991" t="s">
        <v>267</v>
      </c>
      <c r="D29" s="991"/>
    </row>
    <row r="30" spans="1:8" ht="25.2" customHeight="1" x14ac:dyDescent="0.35">
      <c r="A30" s="990"/>
      <c r="B30" s="990"/>
      <c r="C30" s="414" t="s">
        <v>588</v>
      </c>
      <c r="D30" s="414" t="s">
        <v>635</v>
      </c>
    </row>
    <row r="31" spans="1:8" x14ac:dyDescent="0.35">
      <c r="A31" s="414">
        <v>1</v>
      </c>
      <c r="B31" s="414">
        <v>2</v>
      </c>
      <c r="C31" s="414">
        <v>3</v>
      </c>
      <c r="D31" s="414">
        <v>4</v>
      </c>
    </row>
    <row r="32" spans="1:8" ht="41.25" customHeight="1" x14ac:dyDescent="0.35">
      <c r="A32" s="980" t="s">
        <v>258</v>
      </c>
      <c r="B32" s="415" t="s">
        <v>541</v>
      </c>
      <c r="C32" s="400">
        <f>C35</f>
        <v>0</v>
      </c>
      <c r="D32" s="400">
        <f>D35</f>
        <v>0</v>
      </c>
    </row>
    <row r="33" spans="1:8" x14ac:dyDescent="0.35">
      <c r="A33" s="981"/>
      <c r="B33" s="401" t="s">
        <v>161</v>
      </c>
      <c r="C33" s="403"/>
      <c r="D33" s="403"/>
    </row>
    <row r="34" spans="1:8" x14ac:dyDescent="0.35">
      <c r="A34" s="981"/>
      <c r="B34" s="401" t="s">
        <v>500</v>
      </c>
      <c r="C34" s="403">
        <v>0</v>
      </c>
      <c r="D34" s="403">
        <v>0</v>
      </c>
    </row>
    <row r="35" spans="1:8" x14ac:dyDescent="0.35">
      <c r="A35" s="982"/>
      <c r="B35" s="401" t="s">
        <v>268</v>
      </c>
      <c r="C35" s="404">
        <v>0</v>
      </c>
      <c r="D35" s="404">
        <v>0</v>
      </c>
    </row>
    <row r="36" spans="1:8" ht="56.25" customHeight="1" x14ac:dyDescent="0.35">
      <c r="A36" s="987" t="s">
        <v>542</v>
      </c>
      <c r="B36" s="416" t="s">
        <v>499</v>
      </c>
      <c r="C36" s="417">
        <f>C38-C39</f>
        <v>0</v>
      </c>
      <c r="D36" s="417">
        <f>D38-D39</f>
        <v>0</v>
      </c>
    </row>
    <row r="37" spans="1:8" ht="17.100000000000001" customHeight="1" x14ac:dyDescent="0.35">
      <c r="A37" s="987"/>
      <c r="B37" s="418" t="s">
        <v>161</v>
      </c>
      <c r="C37" s="405"/>
      <c r="D37" s="405"/>
    </row>
    <row r="38" spans="1:8" ht="17.100000000000001" customHeight="1" x14ac:dyDescent="0.35">
      <c r="A38" s="987"/>
      <c r="B38" s="418" t="s">
        <v>500</v>
      </c>
      <c r="C38" s="405">
        <v>0</v>
      </c>
      <c r="D38" s="405">
        <v>0</v>
      </c>
    </row>
    <row r="39" spans="1:8" ht="18" customHeight="1" x14ac:dyDescent="0.35">
      <c r="A39" s="987"/>
      <c r="B39" s="419" t="s">
        <v>268</v>
      </c>
      <c r="C39" s="420">
        <v>0</v>
      </c>
      <c r="D39" s="420">
        <v>0</v>
      </c>
    </row>
    <row r="40" spans="1:8" ht="40.5" customHeight="1" x14ac:dyDescent="0.35">
      <c r="A40" s="972" t="s">
        <v>543</v>
      </c>
      <c r="B40" s="416" t="s">
        <v>544</v>
      </c>
      <c r="C40" s="405">
        <f>C42-C43</f>
        <v>0</v>
      </c>
      <c r="D40" s="405">
        <f>D42-D43</f>
        <v>0</v>
      </c>
      <c r="F40" s="406"/>
      <c r="G40" s="406"/>
      <c r="H40" s="406"/>
    </row>
    <row r="41" spans="1:8" x14ac:dyDescent="0.35">
      <c r="A41" s="973"/>
      <c r="B41" s="418" t="s">
        <v>161</v>
      </c>
      <c r="C41" s="405"/>
      <c r="D41" s="405"/>
      <c r="F41" s="406"/>
      <c r="G41" s="406"/>
      <c r="H41" s="406"/>
    </row>
    <row r="42" spans="1:8" x14ac:dyDescent="0.35">
      <c r="A42" s="973"/>
      <c r="B42" s="418" t="s">
        <v>500</v>
      </c>
      <c r="C42" s="405">
        <v>0</v>
      </c>
      <c r="D42" s="405">
        <v>0</v>
      </c>
      <c r="F42" s="408"/>
      <c r="G42" s="408"/>
      <c r="H42" s="406"/>
    </row>
    <row r="43" spans="1:8" x14ac:dyDescent="0.35">
      <c r="A43" s="973"/>
      <c r="B43" s="419" t="s">
        <v>268</v>
      </c>
      <c r="C43" s="411">
        <v>0</v>
      </c>
      <c r="D43" s="411">
        <v>0</v>
      </c>
    </row>
    <row r="44" spans="1:8" ht="16.5" customHeight="1" x14ac:dyDescent="0.35">
      <c r="A44" s="421"/>
      <c r="B44" s="422"/>
      <c r="C44" s="422"/>
      <c r="D44" s="423"/>
    </row>
    <row r="46" spans="1:8" s="125" customFormat="1" x14ac:dyDescent="0.35">
      <c r="A46" s="156" t="s">
        <v>398</v>
      </c>
      <c r="B46" s="126"/>
      <c r="C46" s="127"/>
      <c r="D46" s="127"/>
      <c r="E46" s="127"/>
      <c r="F46" s="87"/>
      <c r="G46" s="155"/>
      <c r="H46" s="196"/>
    </row>
    <row r="47" spans="1:8" s="125" customFormat="1" x14ac:dyDescent="0.35">
      <c r="A47" s="156" t="s">
        <v>399</v>
      </c>
      <c r="B47" s="126"/>
      <c r="C47" s="127"/>
      <c r="E47" s="127"/>
      <c r="F47" s="87"/>
      <c r="G47" s="155"/>
      <c r="H47" s="196"/>
    </row>
    <row r="48" spans="1:8" s="125" customFormat="1" x14ac:dyDescent="0.35">
      <c r="A48" s="157" t="s">
        <v>400</v>
      </c>
      <c r="D48" s="158" t="s">
        <v>411</v>
      </c>
      <c r="E48" s="127"/>
    </row>
  </sheetData>
  <mergeCells count="18">
    <mergeCell ref="A36:A39"/>
    <mergeCell ref="A40:A43"/>
    <mergeCell ref="A26:D26"/>
    <mergeCell ref="A29:A30"/>
    <mergeCell ref="B29:B30"/>
    <mergeCell ref="C29:D29"/>
    <mergeCell ref="A32:A35"/>
    <mergeCell ref="A17:A20"/>
    <mergeCell ref="B17:C17"/>
    <mergeCell ref="A21:A24"/>
    <mergeCell ref="B21:C21"/>
    <mergeCell ref="A5:D5"/>
    <mergeCell ref="A6:D6"/>
    <mergeCell ref="A8:D8"/>
    <mergeCell ref="A13:A16"/>
    <mergeCell ref="B11:C11"/>
    <mergeCell ref="B12:C12"/>
    <mergeCell ref="B13:C13"/>
  </mergeCells>
  <printOptions horizontalCentered="1"/>
  <pageMargins left="1.1811023622047245" right="0.39370078740157483" top="0.78740157480314965" bottom="0.78740157480314965" header="0.51181102362204722" footer="0.51181102362204722"/>
  <pageSetup paperSize="9" scale="80" fitToHeight="0" orientation="portrait" r:id="rId1"/>
  <headerFooter differentFirst="1" alignWithMargins="0">
    <oddHeader>&amp;C&amp;"Times New Roman,обычный"&amp;12&amp;P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26"/>
  <sheetViews>
    <sheetView zoomScale="80" zoomScaleNormal="80" zoomScaleSheetLayoutView="75" workbookViewId="0">
      <selection activeCell="L19" sqref="L19"/>
    </sheetView>
  </sheetViews>
  <sheetFormatPr defaultColWidth="9.109375" defaultRowHeight="18" x14ac:dyDescent="0.35"/>
  <cols>
    <col min="1" max="1" width="5.33203125" style="15" customWidth="1"/>
    <col min="2" max="2" width="7" style="15" customWidth="1"/>
    <col min="3" max="3" width="12.33203125" style="15" customWidth="1"/>
    <col min="4" max="4" width="18.109375" style="15" customWidth="1"/>
    <col min="5" max="5" width="7" style="15" customWidth="1"/>
    <col min="6" max="6" width="6.6640625" style="15" customWidth="1"/>
    <col min="7" max="7" width="7.6640625" style="15" customWidth="1"/>
    <col min="8" max="8" width="16.33203125" style="15" customWidth="1"/>
    <col min="9" max="9" width="20.109375" style="15" customWidth="1"/>
    <col min="10" max="10" width="14.44140625" style="15" customWidth="1"/>
    <col min="11" max="11" width="13" style="15" customWidth="1"/>
    <col min="12" max="16384" width="9.109375" style="15"/>
  </cols>
  <sheetData>
    <row r="1" spans="1:10" x14ac:dyDescent="0.35">
      <c r="J1" s="205" t="s">
        <v>592</v>
      </c>
    </row>
    <row r="2" spans="1:10" x14ac:dyDescent="0.35">
      <c r="J2" s="205" t="s">
        <v>576</v>
      </c>
    </row>
    <row r="6" spans="1:10" x14ac:dyDescent="0.35">
      <c r="A6" s="1006" t="s">
        <v>269</v>
      </c>
      <c r="B6" s="1007"/>
      <c r="C6" s="1007"/>
      <c r="D6" s="1007"/>
      <c r="E6" s="1007"/>
      <c r="F6" s="1007"/>
      <c r="G6" s="1007"/>
      <c r="H6" s="1007"/>
      <c r="I6" s="1007"/>
      <c r="J6" s="1007"/>
    </row>
    <row r="7" spans="1:10" x14ac:dyDescent="0.35">
      <c r="A7" s="1006" t="s">
        <v>649</v>
      </c>
      <c r="B7" s="1007"/>
      <c r="C7" s="1007"/>
      <c r="D7" s="1007"/>
      <c r="E7" s="1007"/>
      <c r="F7" s="1007"/>
      <c r="G7" s="1007"/>
      <c r="H7" s="1007"/>
      <c r="I7" s="1007"/>
      <c r="J7" s="1007"/>
    </row>
    <row r="8" spans="1:10" x14ac:dyDescent="0.35">
      <c r="A8" s="40"/>
      <c r="B8" s="40"/>
      <c r="C8" s="41"/>
      <c r="D8" s="41"/>
      <c r="E8" s="41"/>
      <c r="F8" s="41"/>
      <c r="G8" s="41"/>
      <c r="H8" s="41"/>
      <c r="I8" s="41"/>
      <c r="J8" s="41"/>
    </row>
    <row r="9" spans="1:10" ht="39" customHeight="1" x14ac:dyDescent="0.35">
      <c r="A9" s="992" t="s">
        <v>650</v>
      </c>
      <c r="B9" s="993"/>
      <c r="C9" s="993"/>
      <c r="D9" s="993"/>
      <c r="E9" s="993"/>
      <c r="F9" s="993"/>
      <c r="G9" s="993"/>
      <c r="H9" s="993"/>
      <c r="I9" s="993"/>
      <c r="J9" s="993"/>
    </row>
    <row r="10" spans="1:10" x14ac:dyDescent="0.35">
      <c r="A10" s="40"/>
      <c r="B10" s="40"/>
      <c r="C10" s="40"/>
      <c r="D10" s="40"/>
      <c r="E10" s="40"/>
      <c r="F10" s="40"/>
      <c r="G10" s="40"/>
      <c r="H10" s="40"/>
      <c r="I10" s="40"/>
      <c r="J10" s="40"/>
    </row>
    <row r="11" spans="1:10" ht="42" customHeight="1" x14ac:dyDescent="0.35">
      <c r="A11" s="1011" t="s">
        <v>159</v>
      </c>
      <c r="B11" s="994" t="s">
        <v>566</v>
      </c>
      <c r="C11" s="1013"/>
      <c r="D11" s="998" t="s">
        <v>460</v>
      </c>
      <c r="E11" s="1017" t="s">
        <v>270</v>
      </c>
      <c r="F11" s="1018"/>
      <c r="G11" s="1019"/>
      <c r="H11" s="1008" t="s">
        <v>502</v>
      </c>
      <c r="I11" s="1009"/>
      <c r="J11" s="1010"/>
    </row>
    <row r="12" spans="1:10" ht="180" x14ac:dyDescent="0.35">
      <c r="A12" s="1012"/>
      <c r="B12" s="1014"/>
      <c r="C12" s="1015"/>
      <c r="D12" s="1016"/>
      <c r="E12" s="582" t="s">
        <v>519</v>
      </c>
      <c r="F12" s="582" t="s">
        <v>588</v>
      </c>
      <c r="G12" s="352" t="s">
        <v>635</v>
      </c>
      <c r="H12" s="268" t="s">
        <v>461</v>
      </c>
      <c r="I12" s="268" t="s">
        <v>501</v>
      </c>
      <c r="J12" s="268" t="s">
        <v>271</v>
      </c>
    </row>
    <row r="13" spans="1:10" x14ac:dyDescent="0.35">
      <c r="A13" s="353">
        <v>1</v>
      </c>
      <c r="B13" s="1004">
        <v>2</v>
      </c>
      <c r="C13" s="1005"/>
      <c r="D13" s="353">
        <v>3</v>
      </c>
      <c r="E13" s="353">
        <v>4</v>
      </c>
      <c r="F13" s="353">
        <v>5</v>
      </c>
      <c r="G13" s="353">
        <v>6</v>
      </c>
      <c r="H13" s="353">
        <v>7</v>
      </c>
      <c r="I13" s="353">
        <v>8</v>
      </c>
      <c r="J13" s="353">
        <v>9</v>
      </c>
    </row>
    <row r="14" spans="1:10" x14ac:dyDescent="0.35">
      <c r="A14" s="42"/>
      <c r="B14" s="1004" t="s">
        <v>272</v>
      </c>
      <c r="C14" s="1005"/>
      <c r="D14" s="353" t="s">
        <v>272</v>
      </c>
      <c r="E14" s="353" t="s">
        <v>272</v>
      </c>
      <c r="F14" s="353" t="s">
        <v>272</v>
      </c>
      <c r="G14" s="353" t="s">
        <v>272</v>
      </c>
      <c r="H14" s="353" t="s">
        <v>272</v>
      </c>
      <c r="I14" s="353" t="s">
        <v>272</v>
      </c>
      <c r="J14" s="353" t="s">
        <v>272</v>
      </c>
    </row>
    <row r="15" spans="1:10" x14ac:dyDescent="0.35">
      <c r="A15" s="40"/>
      <c r="B15" s="40"/>
      <c r="C15" s="40"/>
      <c r="D15" s="40"/>
      <c r="E15" s="40"/>
      <c r="F15" s="40"/>
      <c r="G15" s="40"/>
      <c r="H15" s="40"/>
      <c r="I15" s="40"/>
      <c r="J15" s="40"/>
    </row>
    <row r="16" spans="1:10" ht="59.25" customHeight="1" x14ac:dyDescent="0.35">
      <c r="A16" s="992" t="s">
        <v>651</v>
      </c>
      <c r="B16" s="993"/>
      <c r="C16" s="993"/>
      <c r="D16" s="993"/>
      <c r="E16" s="993"/>
      <c r="F16" s="993"/>
      <c r="G16" s="993"/>
      <c r="H16" s="993"/>
      <c r="I16" s="993"/>
      <c r="J16" s="993"/>
    </row>
    <row r="17" spans="1:10" x14ac:dyDescent="0.35">
      <c r="A17" s="40"/>
      <c r="B17" s="40"/>
      <c r="C17" s="40"/>
      <c r="D17" s="40"/>
      <c r="E17" s="40"/>
      <c r="F17" s="40"/>
      <c r="G17" s="40"/>
      <c r="H17" s="40"/>
      <c r="I17" s="40"/>
      <c r="J17" s="40"/>
    </row>
    <row r="18" spans="1:10" ht="18" customHeight="1" x14ac:dyDescent="0.35">
      <c r="A18" s="994" t="s">
        <v>520</v>
      </c>
      <c r="B18" s="995"/>
      <c r="C18" s="995"/>
      <c r="D18" s="995"/>
      <c r="E18" s="995"/>
      <c r="F18" s="995"/>
      <c r="G18" s="995"/>
      <c r="H18" s="998" t="s">
        <v>521</v>
      </c>
      <c r="I18" s="999"/>
      <c r="J18" s="999"/>
    </row>
    <row r="19" spans="1:10" ht="59.25" customHeight="1" x14ac:dyDescent="0.35">
      <c r="A19" s="996"/>
      <c r="B19" s="997"/>
      <c r="C19" s="997"/>
      <c r="D19" s="997"/>
      <c r="E19" s="997"/>
      <c r="F19" s="997"/>
      <c r="G19" s="997"/>
      <c r="H19" s="582" t="s">
        <v>519</v>
      </c>
      <c r="I19" s="582" t="s">
        <v>588</v>
      </c>
      <c r="J19" s="352" t="s">
        <v>635</v>
      </c>
    </row>
    <row r="20" spans="1:10" x14ac:dyDescent="0.35">
      <c r="A20" s="1000">
        <v>1</v>
      </c>
      <c r="B20" s="1001"/>
      <c r="C20" s="1001"/>
      <c r="D20" s="1001"/>
      <c r="E20" s="1001"/>
      <c r="F20" s="1001"/>
      <c r="G20" s="1001"/>
      <c r="H20" s="351">
        <v>2</v>
      </c>
      <c r="I20" s="351">
        <v>3</v>
      </c>
      <c r="J20" s="351">
        <v>4</v>
      </c>
    </row>
    <row r="21" spans="1:10" ht="58.95" customHeight="1" x14ac:dyDescent="0.35">
      <c r="A21" s="1002" t="s">
        <v>545</v>
      </c>
      <c r="B21" s="1003"/>
      <c r="C21" s="1003"/>
      <c r="D21" s="1003"/>
      <c r="E21" s="1003"/>
      <c r="F21" s="1003"/>
      <c r="G21" s="1003"/>
      <c r="H21" s="353" t="s">
        <v>272</v>
      </c>
      <c r="I21" s="353" t="s">
        <v>272</v>
      </c>
      <c r="J21" s="353" t="s">
        <v>272</v>
      </c>
    </row>
    <row r="24" spans="1:10" x14ac:dyDescent="0.35">
      <c r="A24" s="347" t="s">
        <v>398</v>
      </c>
      <c r="B24" s="9"/>
      <c r="C24" s="10"/>
      <c r="D24" s="10"/>
      <c r="E24" s="10"/>
      <c r="F24" s="11"/>
      <c r="G24" s="12"/>
      <c r="H24" s="8"/>
      <c r="I24" s="7"/>
      <c r="J24" s="7"/>
    </row>
    <row r="25" spans="1:10" x14ac:dyDescent="0.35">
      <c r="A25" s="347" t="s">
        <v>399</v>
      </c>
      <c r="B25" s="9"/>
      <c r="C25" s="10"/>
      <c r="D25" s="7"/>
      <c r="E25" s="10"/>
      <c r="F25" s="11"/>
      <c r="G25" s="12"/>
      <c r="H25" s="8"/>
      <c r="I25" s="7"/>
      <c r="J25" s="7"/>
    </row>
    <row r="26" spans="1:10" ht="22.5" customHeight="1" x14ac:dyDescent="0.35">
      <c r="A26" s="348" t="s">
        <v>400</v>
      </c>
      <c r="B26" s="7"/>
      <c r="C26" s="7"/>
      <c r="D26" s="7"/>
      <c r="E26" s="10"/>
      <c r="F26" s="7"/>
      <c r="G26" s="7"/>
      <c r="H26" s="7"/>
      <c r="I26" s="7"/>
      <c r="J26" s="6" t="s">
        <v>411</v>
      </c>
    </row>
  </sheetData>
  <mergeCells count="15">
    <mergeCell ref="B14:C14"/>
    <mergeCell ref="A6:J6"/>
    <mergeCell ref="A7:J7"/>
    <mergeCell ref="A9:J9"/>
    <mergeCell ref="H11:J11"/>
    <mergeCell ref="B13:C13"/>
    <mergeCell ref="A11:A12"/>
    <mergeCell ref="B11:C12"/>
    <mergeCell ref="D11:D12"/>
    <mergeCell ref="E11:G11"/>
    <mergeCell ref="A16:J16"/>
    <mergeCell ref="A18:G19"/>
    <mergeCell ref="H18:J18"/>
    <mergeCell ref="A20:G20"/>
    <mergeCell ref="A21:G21"/>
  </mergeCells>
  <printOptions horizontalCentered="1"/>
  <pageMargins left="1.1811023622047245" right="0.39370078740157483" top="0.78740157480314965" bottom="0.78740157480314965" header="0.51181102362204722" footer="0.51181102362204722"/>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31"/>
  <sheetViews>
    <sheetView topLeftCell="A13" zoomScaleSheetLayoutView="80" workbookViewId="0">
      <selection activeCell="N21" sqref="N21"/>
    </sheetView>
  </sheetViews>
  <sheetFormatPr defaultRowHeight="14.4" x14ac:dyDescent="0.3"/>
  <cols>
    <col min="1" max="1" width="4.88671875" customWidth="1"/>
    <col min="2" max="2" width="76" customWidth="1"/>
    <col min="3" max="3" width="12" customWidth="1"/>
    <col min="4" max="4" width="12.5546875" customWidth="1"/>
  </cols>
  <sheetData>
    <row r="1" spans="1:4" ht="18" x14ac:dyDescent="0.35">
      <c r="D1" s="205" t="s">
        <v>578</v>
      </c>
    </row>
    <row r="2" spans="1:4" ht="18" x14ac:dyDescent="0.35">
      <c r="D2" s="205" t="s">
        <v>576</v>
      </c>
    </row>
    <row r="4" spans="1:4" ht="18" x14ac:dyDescent="0.35">
      <c r="A4" s="5"/>
      <c r="B4" s="16"/>
      <c r="C4" s="16"/>
      <c r="D4" s="5"/>
    </row>
    <row r="5" spans="1:4" ht="18" x14ac:dyDescent="0.35">
      <c r="A5" s="5"/>
      <c r="B5" s="16"/>
      <c r="C5" s="16"/>
      <c r="D5" s="5"/>
    </row>
    <row r="6" spans="1:4" ht="14.4" customHeight="1" x14ac:dyDescent="0.3">
      <c r="A6" s="1023" t="s">
        <v>503</v>
      </c>
      <c r="B6" s="1024"/>
      <c r="C6" s="1024"/>
      <c r="D6" s="1024"/>
    </row>
    <row r="7" spans="1:4" ht="16.95" customHeight="1" x14ac:dyDescent="0.3">
      <c r="A7" s="1023" t="s">
        <v>646</v>
      </c>
      <c r="B7" s="1025"/>
      <c r="C7" s="1025"/>
      <c r="D7" s="1025"/>
    </row>
    <row r="8" spans="1:4" ht="18" x14ac:dyDescent="0.35">
      <c r="A8" s="29"/>
      <c r="B8" s="30"/>
      <c r="C8" s="30"/>
      <c r="D8" s="28"/>
    </row>
    <row r="9" spans="1:4" ht="39" customHeight="1" x14ac:dyDescent="0.35">
      <c r="A9" s="1026" t="s">
        <v>652</v>
      </c>
      <c r="B9" s="1027"/>
      <c r="C9" s="1027"/>
      <c r="D9" s="1027"/>
    </row>
    <row r="10" spans="1:4" ht="18" x14ac:dyDescent="0.35">
      <c r="A10" s="29"/>
      <c r="B10" s="30"/>
      <c r="C10" s="30"/>
      <c r="D10" s="28"/>
    </row>
    <row r="11" spans="1:4" ht="15.6" x14ac:dyDescent="0.3">
      <c r="A11" s="29"/>
      <c r="B11" s="30"/>
      <c r="C11" s="30"/>
      <c r="D11" s="31"/>
    </row>
    <row r="12" spans="1:4" ht="36" x14ac:dyDescent="0.3">
      <c r="A12" s="32" t="s">
        <v>257</v>
      </c>
      <c r="B12" s="33" t="s">
        <v>388</v>
      </c>
      <c r="C12" s="34"/>
      <c r="D12" s="34" t="s">
        <v>267</v>
      </c>
    </row>
    <row r="13" spans="1:4" ht="18" x14ac:dyDescent="0.3">
      <c r="A13" s="32">
        <v>1</v>
      </c>
      <c r="B13" s="32">
        <v>2</v>
      </c>
      <c r="C13" s="35"/>
      <c r="D13" s="354">
        <v>3</v>
      </c>
    </row>
    <row r="14" spans="1:4" ht="72" x14ac:dyDescent="0.35">
      <c r="A14" s="1028" t="s">
        <v>258</v>
      </c>
      <c r="B14" s="36" t="s">
        <v>504</v>
      </c>
      <c r="C14" s="269"/>
      <c r="D14" s="270"/>
    </row>
    <row r="15" spans="1:4" ht="18" x14ac:dyDescent="0.35">
      <c r="A15" s="1029"/>
      <c r="B15" s="37" t="s">
        <v>500</v>
      </c>
      <c r="C15" s="271"/>
      <c r="D15" s="272" t="s">
        <v>272</v>
      </c>
    </row>
    <row r="16" spans="1:4" ht="18" x14ac:dyDescent="0.35">
      <c r="A16" s="1029"/>
      <c r="B16" s="38" t="s">
        <v>268</v>
      </c>
      <c r="C16" s="273"/>
      <c r="D16" s="121" t="s">
        <v>272</v>
      </c>
    </row>
    <row r="17" spans="1:4" ht="18" x14ac:dyDescent="0.35">
      <c r="A17" s="28"/>
      <c r="B17" s="349"/>
      <c r="C17" s="349"/>
      <c r="D17" s="39"/>
    </row>
    <row r="18" spans="1:4" ht="43.5" customHeight="1" x14ac:dyDescent="0.35">
      <c r="A18" s="1030" t="s">
        <v>653</v>
      </c>
      <c r="B18" s="1031"/>
      <c r="C18" s="1031"/>
      <c r="D18" s="1031"/>
    </row>
    <row r="19" spans="1:4" ht="18" x14ac:dyDescent="0.35">
      <c r="A19" s="29"/>
      <c r="B19" s="30"/>
      <c r="C19" s="30"/>
      <c r="D19" s="28"/>
    </row>
    <row r="20" spans="1:4" ht="15.6" x14ac:dyDescent="0.3">
      <c r="A20" s="29"/>
      <c r="B20" s="30"/>
      <c r="C20" s="30"/>
      <c r="D20" s="31"/>
    </row>
    <row r="21" spans="1:4" ht="18" customHeight="1" x14ac:dyDescent="0.35">
      <c r="A21" s="1032" t="s">
        <v>257</v>
      </c>
      <c r="B21" s="1034" t="s">
        <v>388</v>
      </c>
      <c r="C21" s="1035" t="s">
        <v>267</v>
      </c>
      <c r="D21" s="1035"/>
    </row>
    <row r="22" spans="1:4" ht="18" x14ac:dyDescent="0.3">
      <c r="A22" s="1033"/>
      <c r="B22" s="1034"/>
      <c r="C22" s="350" t="s">
        <v>588</v>
      </c>
      <c r="D22" s="350" t="s">
        <v>635</v>
      </c>
    </row>
    <row r="23" spans="1:4" ht="18" x14ac:dyDescent="0.3">
      <c r="A23" s="350">
        <v>1</v>
      </c>
      <c r="B23" s="350">
        <v>2</v>
      </c>
      <c r="C23" s="354">
        <v>3</v>
      </c>
      <c r="D23" s="354">
        <v>4</v>
      </c>
    </row>
    <row r="24" spans="1:4" ht="72" x14ac:dyDescent="0.35">
      <c r="A24" s="1020" t="s">
        <v>258</v>
      </c>
      <c r="B24" s="36" t="s">
        <v>504</v>
      </c>
      <c r="C24" s="43"/>
      <c r="D24" s="274"/>
    </row>
    <row r="25" spans="1:4" ht="18" x14ac:dyDescent="0.35">
      <c r="A25" s="1021"/>
      <c r="B25" s="37" t="s">
        <v>500</v>
      </c>
      <c r="C25" s="44" t="s">
        <v>272</v>
      </c>
      <c r="D25" s="275" t="s">
        <v>272</v>
      </c>
    </row>
    <row r="26" spans="1:4" ht="18" x14ac:dyDescent="0.35">
      <c r="A26" s="1022"/>
      <c r="B26" s="38" t="s">
        <v>268</v>
      </c>
      <c r="C26" s="45" t="s">
        <v>272</v>
      </c>
      <c r="D26" s="276" t="s">
        <v>272</v>
      </c>
    </row>
    <row r="27" spans="1:4" ht="18" x14ac:dyDescent="0.35">
      <c r="A27" s="24"/>
      <c r="B27" s="25"/>
      <c r="C27" s="25"/>
      <c r="D27" s="26"/>
    </row>
    <row r="28" spans="1:4" ht="18" x14ac:dyDescent="0.35">
      <c r="A28" s="5"/>
      <c r="B28" s="16"/>
      <c r="C28" s="16"/>
      <c r="D28" s="5"/>
    </row>
    <row r="29" spans="1:4" ht="18" x14ac:dyDescent="0.35">
      <c r="A29" s="347" t="s">
        <v>398</v>
      </c>
      <c r="B29" s="9"/>
      <c r="C29" s="10"/>
      <c r="D29" s="10"/>
    </row>
    <row r="30" spans="1:4" ht="18" x14ac:dyDescent="0.35">
      <c r="A30" s="347" t="s">
        <v>399</v>
      </c>
      <c r="B30" s="9"/>
      <c r="C30" s="10"/>
      <c r="D30" s="7"/>
    </row>
    <row r="31" spans="1:4" ht="18" x14ac:dyDescent="0.35">
      <c r="A31" s="348" t="s">
        <v>400</v>
      </c>
      <c r="B31" s="7"/>
      <c r="C31" s="7"/>
      <c r="D31" s="6" t="s">
        <v>411</v>
      </c>
    </row>
  </sheetData>
  <mergeCells count="9">
    <mergeCell ref="A24:A26"/>
    <mergeCell ref="A6:D6"/>
    <mergeCell ref="A7:D7"/>
    <mergeCell ref="A9:D9"/>
    <mergeCell ref="A14:A16"/>
    <mergeCell ref="A18:D18"/>
    <mergeCell ref="A21:A22"/>
    <mergeCell ref="B21:B22"/>
    <mergeCell ref="C21:D21"/>
  </mergeCells>
  <pageMargins left="1.1811023622047245" right="0.39370078740157483" top="0.78740157480314965" bottom="0.78740157480314965"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6"/>
  <sheetViews>
    <sheetView tabSelected="1" zoomScale="90" zoomScaleNormal="90" workbookViewId="0">
      <selection activeCell="Q5" sqref="Q5"/>
    </sheetView>
  </sheetViews>
  <sheetFormatPr defaultRowHeight="14.4" x14ac:dyDescent="0.3"/>
  <cols>
    <col min="1" max="1" width="5.33203125" customWidth="1"/>
    <col min="2" max="2" width="7" customWidth="1"/>
    <col min="3" max="3" width="11.33203125" customWidth="1"/>
    <col min="4" max="4" width="18.109375" customWidth="1"/>
    <col min="5" max="5" width="7" customWidth="1"/>
    <col min="6" max="6" width="8" customWidth="1"/>
    <col min="7" max="7" width="7.6640625" customWidth="1"/>
    <col min="8" max="8" width="16.33203125" customWidth="1"/>
    <col min="9" max="9" width="20.109375" customWidth="1"/>
    <col min="10" max="10" width="14.44140625" customWidth="1"/>
  </cols>
  <sheetData>
    <row r="1" spans="1:10" ht="18" x14ac:dyDescent="0.35">
      <c r="J1" s="205" t="s">
        <v>540</v>
      </c>
    </row>
    <row r="2" spans="1:10" ht="18" x14ac:dyDescent="0.35">
      <c r="J2" s="205" t="s">
        <v>576</v>
      </c>
    </row>
    <row r="4" spans="1:10" ht="18" x14ac:dyDescent="0.35">
      <c r="A4" s="15"/>
      <c r="B4" s="15"/>
      <c r="C4" s="15"/>
      <c r="D4" s="15"/>
      <c r="E4" s="15"/>
      <c r="F4" s="15"/>
      <c r="G4" s="15"/>
      <c r="H4" s="15"/>
      <c r="I4" s="15"/>
      <c r="J4" s="15"/>
    </row>
    <row r="5" spans="1:10" ht="18" x14ac:dyDescent="0.35">
      <c r="A5" s="15"/>
      <c r="B5" s="15"/>
      <c r="C5" s="15"/>
      <c r="D5" s="15"/>
      <c r="E5" s="15"/>
      <c r="F5" s="15"/>
      <c r="G5" s="15"/>
      <c r="H5" s="15"/>
      <c r="I5" s="15"/>
      <c r="J5" s="15"/>
    </row>
    <row r="6" spans="1:10" ht="17.399999999999999" x14ac:dyDescent="0.3">
      <c r="A6" s="1006" t="s">
        <v>269</v>
      </c>
      <c r="B6" s="1007"/>
      <c r="C6" s="1007"/>
      <c r="D6" s="1007"/>
      <c r="E6" s="1007"/>
      <c r="F6" s="1007"/>
      <c r="G6" s="1007"/>
      <c r="H6" s="1007"/>
      <c r="I6" s="1007"/>
      <c r="J6" s="1007"/>
    </row>
    <row r="7" spans="1:10" ht="17.399999999999999" x14ac:dyDescent="0.3">
      <c r="A7" s="1006" t="s">
        <v>654</v>
      </c>
      <c r="B7" s="1007"/>
      <c r="C7" s="1007"/>
      <c r="D7" s="1007"/>
      <c r="E7" s="1007"/>
      <c r="F7" s="1007"/>
      <c r="G7" s="1007"/>
      <c r="H7" s="1007"/>
      <c r="I7" s="1007"/>
      <c r="J7" s="1007"/>
    </row>
    <row r="8" spans="1:10" ht="18" x14ac:dyDescent="0.35">
      <c r="A8" s="40"/>
      <c r="B8" s="40"/>
      <c r="C8" s="41"/>
      <c r="D8" s="41"/>
      <c r="E8" s="41"/>
      <c r="F8" s="41"/>
      <c r="G8" s="41"/>
      <c r="H8" s="41"/>
      <c r="I8" s="41"/>
      <c r="J8" s="41"/>
    </row>
    <row r="9" spans="1:10" ht="42.75" customHeight="1" x14ac:dyDescent="0.35">
      <c r="A9" s="992" t="s">
        <v>650</v>
      </c>
      <c r="B9" s="993"/>
      <c r="C9" s="993"/>
      <c r="D9" s="993"/>
      <c r="E9" s="993"/>
      <c r="F9" s="993"/>
      <c r="G9" s="993"/>
      <c r="H9" s="993"/>
      <c r="I9" s="993"/>
      <c r="J9" s="993"/>
    </row>
    <row r="10" spans="1:10" ht="18" x14ac:dyDescent="0.35">
      <c r="A10" s="40"/>
      <c r="B10" s="40"/>
      <c r="C10" s="40"/>
      <c r="D10" s="40"/>
      <c r="E10" s="40"/>
      <c r="F10" s="40"/>
      <c r="G10" s="40"/>
      <c r="H10" s="40"/>
      <c r="I10" s="40"/>
      <c r="J10" s="40"/>
    </row>
    <row r="11" spans="1:10" ht="36.75" customHeight="1" x14ac:dyDescent="0.3">
      <c r="A11" s="1011" t="s">
        <v>159</v>
      </c>
      <c r="B11" s="994" t="s">
        <v>566</v>
      </c>
      <c r="C11" s="1013"/>
      <c r="D11" s="998" t="s">
        <v>460</v>
      </c>
      <c r="E11" s="1008" t="s">
        <v>505</v>
      </c>
      <c r="F11" s="1036"/>
      <c r="G11" s="1037"/>
      <c r="H11" s="1008" t="s">
        <v>502</v>
      </c>
      <c r="I11" s="1009"/>
      <c r="J11" s="1010"/>
    </row>
    <row r="12" spans="1:10" ht="201.75" customHeight="1" x14ac:dyDescent="0.3">
      <c r="A12" s="1012"/>
      <c r="B12" s="1014"/>
      <c r="C12" s="1015"/>
      <c r="D12" s="1016"/>
      <c r="E12" s="582" t="s">
        <v>519</v>
      </c>
      <c r="F12" s="582" t="s">
        <v>588</v>
      </c>
      <c r="G12" s="352" t="s">
        <v>635</v>
      </c>
      <c r="H12" s="268" t="s">
        <v>461</v>
      </c>
      <c r="I12" s="268" t="s">
        <v>501</v>
      </c>
      <c r="J12" s="268" t="s">
        <v>271</v>
      </c>
    </row>
    <row r="13" spans="1:10" ht="18" x14ac:dyDescent="0.35">
      <c r="A13" s="353">
        <v>1</v>
      </c>
      <c r="B13" s="1004">
        <v>2</v>
      </c>
      <c r="C13" s="1005"/>
      <c r="D13" s="353">
        <v>3</v>
      </c>
      <c r="E13" s="353">
        <v>4</v>
      </c>
      <c r="F13" s="353">
        <v>5</v>
      </c>
      <c r="G13" s="353">
        <v>6</v>
      </c>
      <c r="H13" s="353">
        <v>7</v>
      </c>
      <c r="I13" s="353">
        <v>8</v>
      </c>
      <c r="J13" s="353">
        <v>9</v>
      </c>
    </row>
    <row r="14" spans="1:10" ht="18" x14ac:dyDescent="0.35">
      <c r="A14" s="42"/>
      <c r="B14" s="1004" t="s">
        <v>272</v>
      </c>
      <c r="C14" s="1005"/>
      <c r="D14" s="353" t="s">
        <v>272</v>
      </c>
      <c r="E14" s="353" t="s">
        <v>272</v>
      </c>
      <c r="F14" s="353" t="s">
        <v>272</v>
      </c>
      <c r="G14" s="353" t="s">
        <v>272</v>
      </c>
      <c r="H14" s="353" t="s">
        <v>272</v>
      </c>
      <c r="I14" s="353" t="s">
        <v>272</v>
      </c>
      <c r="J14" s="353" t="s">
        <v>272</v>
      </c>
    </row>
    <row r="15" spans="1:10" ht="18" x14ac:dyDescent="0.35">
      <c r="A15" s="40"/>
      <c r="B15" s="40"/>
      <c r="C15" s="40"/>
      <c r="D15" s="40"/>
      <c r="E15" s="40"/>
      <c r="F15" s="40"/>
      <c r="G15" s="40"/>
      <c r="H15" s="40"/>
      <c r="I15" s="40"/>
      <c r="J15" s="40"/>
    </row>
    <row r="16" spans="1:10" ht="57.75" customHeight="1" x14ac:dyDescent="0.35">
      <c r="A16" s="992" t="s">
        <v>651</v>
      </c>
      <c r="B16" s="993"/>
      <c r="C16" s="993"/>
      <c r="D16" s="993"/>
      <c r="E16" s="993"/>
      <c r="F16" s="993"/>
      <c r="G16" s="993"/>
      <c r="H16" s="993"/>
      <c r="I16" s="993"/>
      <c r="J16" s="993"/>
    </row>
    <row r="17" spans="1:10" ht="18" x14ac:dyDescent="0.35">
      <c r="A17" s="40"/>
      <c r="B17" s="40"/>
      <c r="C17" s="40"/>
      <c r="D17" s="40"/>
      <c r="E17" s="40"/>
      <c r="F17" s="40"/>
      <c r="G17" s="40"/>
      <c r="H17" s="40"/>
      <c r="I17" s="40"/>
      <c r="J17" s="40"/>
    </row>
    <row r="18" spans="1:10" ht="18" customHeight="1" x14ac:dyDescent="0.35">
      <c r="A18" s="994" t="s">
        <v>520</v>
      </c>
      <c r="B18" s="995"/>
      <c r="C18" s="995"/>
      <c r="D18" s="995"/>
      <c r="E18" s="995"/>
      <c r="F18" s="995"/>
      <c r="G18" s="995"/>
      <c r="H18" s="1000" t="s">
        <v>522</v>
      </c>
      <c r="I18" s="1038"/>
      <c r="J18" s="1038"/>
    </row>
    <row r="19" spans="1:10" ht="56.25" customHeight="1" x14ac:dyDescent="0.3">
      <c r="A19" s="996"/>
      <c r="B19" s="997"/>
      <c r="C19" s="997"/>
      <c r="D19" s="997"/>
      <c r="E19" s="997"/>
      <c r="F19" s="997"/>
      <c r="G19" s="997"/>
      <c r="H19" s="582" t="s">
        <v>519</v>
      </c>
      <c r="I19" s="582" t="s">
        <v>588</v>
      </c>
      <c r="J19" s="352" t="s">
        <v>635</v>
      </c>
    </row>
    <row r="20" spans="1:10" ht="18" x14ac:dyDescent="0.3">
      <c r="A20" s="1000">
        <v>1</v>
      </c>
      <c r="B20" s="1001"/>
      <c r="C20" s="1001"/>
      <c r="D20" s="1001"/>
      <c r="E20" s="1001"/>
      <c r="F20" s="1001"/>
      <c r="G20" s="1001"/>
      <c r="H20" s="351">
        <v>2</v>
      </c>
      <c r="I20" s="351">
        <v>3</v>
      </c>
      <c r="J20" s="351">
        <v>4</v>
      </c>
    </row>
    <row r="21" spans="1:10" ht="39.75" customHeight="1" x14ac:dyDescent="0.35">
      <c r="A21" s="1002" t="s">
        <v>545</v>
      </c>
      <c r="B21" s="1003"/>
      <c r="C21" s="1003"/>
      <c r="D21" s="1003"/>
      <c r="E21" s="1003"/>
      <c r="F21" s="1003"/>
      <c r="G21" s="1003"/>
      <c r="H21" s="353" t="s">
        <v>272</v>
      </c>
      <c r="I21" s="353" t="s">
        <v>272</v>
      </c>
      <c r="J21" s="353" t="s">
        <v>272</v>
      </c>
    </row>
    <row r="22" spans="1:10" ht="18" x14ac:dyDescent="0.35">
      <c r="A22" s="15"/>
      <c r="B22" s="15"/>
      <c r="C22" s="15"/>
      <c r="D22" s="15"/>
      <c r="E22" s="15"/>
      <c r="F22" s="15"/>
      <c r="G22" s="15"/>
      <c r="H22" s="15"/>
      <c r="I22" s="15"/>
      <c r="J22" s="15"/>
    </row>
    <row r="23" spans="1:10" ht="18" x14ac:dyDescent="0.35">
      <c r="A23" s="15"/>
      <c r="B23" s="15"/>
      <c r="C23" s="15"/>
      <c r="D23" s="15"/>
      <c r="E23" s="15"/>
      <c r="F23" s="15"/>
      <c r="G23" s="15"/>
      <c r="H23" s="15"/>
      <c r="I23" s="15"/>
      <c r="J23" s="15"/>
    </row>
    <row r="24" spans="1:10" ht="18" x14ac:dyDescent="0.35">
      <c r="A24" s="347" t="s">
        <v>398</v>
      </c>
      <c r="B24" s="9"/>
      <c r="C24" s="10"/>
      <c r="D24" s="10"/>
      <c r="E24" s="10"/>
      <c r="F24" s="11"/>
      <c r="G24" s="12"/>
      <c r="H24" s="8"/>
      <c r="I24" s="7"/>
      <c r="J24" s="7"/>
    </row>
    <row r="25" spans="1:10" ht="18" x14ac:dyDescent="0.35">
      <c r="A25" s="347" t="s">
        <v>399</v>
      </c>
      <c r="B25" s="9"/>
      <c r="C25" s="10"/>
      <c r="D25" s="7"/>
      <c r="E25" s="10"/>
      <c r="F25" s="11"/>
      <c r="G25" s="12"/>
      <c r="H25" s="8"/>
      <c r="I25" s="7"/>
      <c r="J25" s="7"/>
    </row>
    <row r="26" spans="1:10" ht="18" x14ac:dyDescent="0.35">
      <c r="A26" s="348" t="s">
        <v>400</v>
      </c>
      <c r="B26" s="7"/>
      <c r="C26" s="7"/>
      <c r="D26" s="7"/>
      <c r="E26" s="10"/>
      <c r="F26" s="7"/>
      <c r="G26" s="7"/>
      <c r="H26" s="7"/>
      <c r="I26" s="7"/>
      <c r="J26" s="6" t="s">
        <v>411</v>
      </c>
    </row>
  </sheetData>
  <mergeCells count="15">
    <mergeCell ref="A21:G21"/>
    <mergeCell ref="B13:C13"/>
    <mergeCell ref="B14:C14"/>
    <mergeCell ref="A16:J16"/>
    <mergeCell ref="A18:G19"/>
    <mergeCell ref="H18:J18"/>
    <mergeCell ref="A20:G20"/>
    <mergeCell ref="A6:J6"/>
    <mergeCell ref="A7:J7"/>
    <mergeCell ref="A9:J9"/>
    <mergeCell ref="A11:A12"/>
    <mergeCell ref="B11:C12"/>
    <mergeCell ref="D11:D12"/>
    <mergeCell ref="E11:G11"/>
    <mergeCell ref="H11:J11"/>
  </mergeCells>
  <pageMargins left="1.1811023622047245" right="0.39370078740157483" top="0.39370078740157483" bottom="0.3937007874015748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02"/>
  <sheetViews>
    <sheetView topLeftCell="A58" zoomScale="80" zoomScaleNormal="80" zoomScaleSheetLayoutView="80" workbookViewId="0">
      <selection activeCell="D63" sqref="D63"/>
    </sheetView>
  </sheetViews>
  <sheetFormatPr defaultColWidth="8.88671875" defaultRowHeight="18" x14ac:dyDescent="0.35"/>
  <cols>
    <col min="1" max="1" width="28.109375" style="106" customWidth="1"/>
    <col min="2" max="2" width="72.6640625" style="106" customWidth="1"/>
    <col min="3" max="3" width="15" style="105" customWidth="1"/>
    <col min="4" max="4" width="11" style="91" customWidth="1"/>
    <col min="5" max="5" width="7.6640625" style="79" customWidth="1"/>
    <col min="6" max="16384" width="8.88671875" style="79"/>
  </cols>
  <sheetData>
    <row r="1" spans="1:4" s="242" customFormat="1" x14ac:dyDescent="0.35">
      <c r="B1" s="319"/>
      <c r="C1" s="84" t="s">
        <v>529</v>
      </c>
    </row>
    <row r="2" spans="1:4" s="242" customFormat="1" x14ac:dyDescent="0.35">
      <c r="B2" s="319"/>
      <c r="C2" s="205" t="s">
        <v>576</v>
      </c>
    </row>
    <row r="3" spans="1:4" s="242" customFormat="1" x14ac:dyDescent="0.35">
      <c r="B3" s="319"/>
      <c r="C3" s="205"/>
    </row>
    <row r="5" spans="1:4" ht="15.75" customHeight="1" x14ac:dyDescent="0.35"/>
    <row r="6" spans="1:4" ht="44.25" customHeight="1" x14ac:dyDescent="0.35">
      <c r="A6" s="897" t="s">
        <v>669</v>
      </c>
      <c r="B6" s="897"/>
      <c r="C6" s="897"/>
    </row>
    <row r="7" spans="1:4" x14ac:dyDescent="0.35">
      <c r="A7" s="107"/>
      <c r="B7" s="107"/>
      <c r="C7" s="92"/>
    </row>
    <row r="8" spans="1:4" x14ac:dyDescent="0.35">
      <c r="C8" s="93" t="s">
        <v>21</v>
      </c>
    </row>
    <row r="9" spans="1:4" x14ac:dyDescent="0.35">
      <c r="A9" s="83" t="s">
        <v>13</v>
      </c>
      <c r="B9" s="83" t="s">
        <v>14</v>
      </c>
      <c r="C9" s="94" t="s">
        <v>15</v>
      </c>
    </row>
    <row r="10" spans="1:4" x14ac:dyDescent="0.35">
      <c r="A10" s="83">
        <v>1</v>
      </c>
      <c r="B10" s="83">
        <v>2</v>
      </c>
      <c r="C10" s="96">
        <v>3</v>
      </c>
    </row>
    <row r="11" spans="1:4" ht="23.4" customHeight="1" x14ac:dyDescent="0.35">
      <c r="A11" s="85" t="s">
        <v>16</v>
      </c>
      <c r="B11" s="97" t="s">
        <v>327</v>
      </c>
      <c r="C11" s="98">
        <f>C12</f>
        <v>1477443.5000000002</v>
      </c>
      <c r="D11" s="244"/>
    </row>
    <row r="12" spans="1:4" ht="38.4" customHeight="1" x14ac:dyDescent="0.35">
      <c r="A12" s="83" t="s">
        <v>17</v>
      </c>
      <c r="B12" s="108" t="s">
        <v>18</v>
      </c>
      <c r="C12" s="111">
        <f>C13+C34+C16+C62</f>
        <v>1477443.5000000002</v>
      </c>
      <c r="D12" s="244"/>
    </row>
    <row r="13" spans="1:4" ht="22.2" customHeight="1" x14ac:dyDescent="0.35">
      <c r="A13" s="83" t="s">
        <v>420</v>
      </c>
      <c r="B13" s="108" t="s">
        <v>362</v>
      </c>
      <c r="C13" s="111">
        <f>C14</f>
        <v>251413.9</v>
      </c>
      <c r="D13" s="244"/>
    </row>
    <row r="14" spans="1:4" ht="21.6" customHeight="1" x14ac:dyDescent="0.35">
      <c r="A14" s="83" t="s">
        <v>421</v>
      </c>
      <c r="B14" s="108" t="s">
        <v>19</v>
      </c>
      <c r="C14" s="111">
        <f>C15</f>
        <v>251413.9</v>
      </c>
      <c r="D14" s="244"/>
    </row>
    <row r="15" spans="1:4" ht="54.75" customHeight="1" x14ac:dyDescent="0.35">
      <c r="A15" s="83" t="s">
        <v>417</v>
      </c>
      <c r="B15" s="108" t="s">
        <v>451</v>
      </c>
      <c r="C15" s="111">
        <v>251413.9</v>
      </c>
      <c r="D15" s="244"/>
    </row>
    <row r="16" spans="1:4" ht="39.6" customHeight="1" x14ac:dyDescent="0.35">
      <c r="A16" s="83" t="s">
        <v>422</v>
      </c>
      <c r="B16" s="109" t="s">
        <v>392</v>
      </c>
      <c r="C16" s="111">
        <f>C17+C26+C23+C21</f>
        <v>194762.90000000002</v>
      </c>
      <c r="D16" s="244"/>
    </row>
    <row r="17" spans="1:4" ht="34.5" customHeight="1" x14ac:dyDescent="0.35">
      <c r="A17" s="83" t="s">
        <v>441</v>
      </c>
      <c r="B17" s="109" t="s">
        <v>442</v>
      </c>
      <c r="C17" s="111">
        <f>C18</f>
        <v>89289.9</v>
      </c>
      <c r="D17" s="244"/>
    </row>
    <row r="18" spans="1:4" ht="56.4" customHeight="1" x14ac:dyDescent="0.35">
      <c r="A18" s="83" t="s">
        <v>439</v>
      </c>
      <c r="B18" s="109" t="s">
        <v>440</v>
      </c>
      <c r="C18" s="111">
        <f>SUM(C19:C20)</f>
        <v>89289.9</v>
      </c>
      <c r="D18" s="244"/>
    </row>
    <row r="19" spans="1:4" ht="54" x14ac:dyDescent="0.35">
      <c r="A19" s="83"/>
      <c r="B19" s="282" t="s">
        <v>486</v>
      </c>
      <c r="C19" s="869">
        <v>60312.3</v>
      </c>
      <c r="D19" s="244">
        <v>921</v>
      </c>
    </row>
    <row r="20" spans="1:4" ht="90" x14ac:dyDescent="0.35">
      <c r="A20" s="82"/>
      <c r="B20" s="282" t="s">
        <v>633</v>
      </c>
      <c r="C20" s="870">
        <f>11548.5+17429.1</f>
        <v>28977.599999999999</v>
      </c>
      <c r="D20" s="244">
        <v>921</v>
      </c>
    </row>
    <row r="21" spans="1:4" s="91" customFormat="1" ht="75" customHeight="1" x14ac:dyDescent="0.35">
      <c r="A21" s="82" t="s">
        <v>480</v>
      </c>
      <c r="B21" s="109" t="s">
        <v>483</v>
      </c>
      <c r="C21" s="111">
        <f>C22</f>
        <v>61420.800000000003</v>
      </c>
      <c r="D21" s="244"/>
    </row>
    <row r="22" spans="1:4" s="91" customFormat="1" ht="72" x14ac:dyDescent="0.35">
      <c r="A22" s="82" t="s">
        <v>476</v>
      </c>
      <c r="B22" s="109" t="s">
        <v>477</v>
      </c>
      <c r="C22" s="111">
        <v>61420.800000000003</v>
      </c>
      <c r="D22" s="244">
        <v>925</v>
      </c>
    </row>
    <row r="23" spans="1:4" s="91" customFormat="1" x14ac:dyDescent="0.35">
      <c r="A23" s="82" t="s">
        <v>583</v>
      </c>
      <c r="B23" s="109" t="s">
        <v>584</v>
      </c>
      <c r="C23" s="111">
        <f>C24</f>
        <v>496.2</v>
      </c>
      <c r="D23" s="244">
        <v>926</v>
      </c>
    </row>
    <row r="24" spans="1:4" s="91" customFormat="1" ht="36" customHeight="1" x14ac:dyDescent="0.35">
      <c r="A24" s="82" t="s">
        <v>582</v>
      </c>
      <c r="B24" s="109" t="s">
        <v>585</v>
      </c>
      <c r="C24" s="111">
        <f>C25</f>
        <v>496.2</v>
      </c>
      <c r="D24" s="244"/>
    </row>
    <row r="25" spans="1:4" s="91" customFormat="1" ht="54" x14ac:dyDescent="0.35">
      <c r="A25" s="82"/>
      <c r="B25" s="283" t="s">
        <v>586</v>
      </c>
      <c r="C25" s="869">
        <v>496.2</v>
      </c>
      <c r="D25" s="244"/>
    </row>
    <row r="26" spans="1:4" ht="17.25" customHeight="1" x14ac:dyDescent="0.35">
      <c r="A26" s="82" t="s">
        <v>423</v>
      </c>
      <c r="B26" s="109" t="s">
        <v>321</v>
      </c>
      <c r="C26" s="111">
        <f>C27</f>
        <v>43556</v>
      </c>
      <c r="D26" s="244"/>
    </row>
    <row r="27" spans="1:4" x14ac:dyDescent="0.35">
      <c r="A27" s="82" t="s">
        <v>414</v>
      </c>
      <c r="B27" s="109" t="s">
        <v>596</v>
      </c>
      <c r="C27" s="111">
        <f>SUM(C28:C33)</f>
        <v>43556</v>
      </c>
      <c r="D27" s="244"/>
    </row>
    <row r="28" spans="1:4" ht="234" x14ac:dyDescent="0.35">
      <c r="A28" s="99"/>
      <c r="B28" s="282" t="s">
        <v>595</v>
      </c>
      <c r="C28" s="869">
        <v>40</v>
      </c>
      <c r="D28" s="114">
        <v>926</v>
      </c>
    </row>
    <row r="29" spans="1:4" ht="54" x14ac:dyDescent="0.35">
      <c r="A29" s="99"/>
      <c r="B29" s="282" t="s">
        <v>431</v>
      </c>
      <c r="C29" s="869">
        <v>1903.3</v>
      </c>
      <c r="D29" s="114">
        <v>929</v>
      </c>
    </row>
    <row r="30" spans="1:4" ht="72" x14ac:dyDescent="0.35">
      <c r="A30" s="99"/>
      <c r="B30" s="282" t="s">
        <v>552</v>
      </c>
      <c r="C30" s="869">
        <v>10072</v>
      </c>
      <c r="D30" s="114">
        <v>925</v>
      </c>
    </row>
    <row r="31" spans="1:4" ht="216" x14ac:dyDescent="0.35">
      <c r="A31" s="99"/>
      <c r="B31" s="282" t="s">
        <v>660</v>
      </c>
      <c r="C31" s="869">
        <v>3510.5</v>
      </c>
      <c r="D31" s="114">
        <v>925</v>
      </c>
    </row>
    <row r="32" spans="1:4" ht="54" x14ac:dyDescent="0.35">
      <c r="A32" s="99"/>
      <c r="B32" s="282" t="s">
        <v>625</v>
      </c>
      <c r="C32" s="869">
        <v>1164</v>
      </c>
      <c r="D32" s="114">
        <v>902</v>
      </c>
    </row>
    <row r="33" spans="1:4" ht="72" x14ac:dyDescent="0.35">
      <c r="A33" s="99"/>
      <c r="B33" s="283" t="s">
        <v>629</v>
      </c>
      <c r="C33" s="869">
        <v>26866.2</v>
      </c>
      <c r="D33" s="114">
        <v>929</v>
      </c>
    </row>
    <row r="34" spans="1:4" ht="36" x14ac:dyDescent="0.35">
      <c r="A34" s="83" t="s">
        <v>424</v>
      </c>
      <c r="B34" s="108" t="s">
        <v>363</v>
      </c>
      <c r="C34" s="111">
        <f>C35+C52+C56+C58+C60+C54</f>
        <v>1028487.5000000001</v>
      </c>
      <c r="D34" s="244"/>
    </row>
    <row r="35" spans="1:4" ht="39" customHeight="1" x14ac:dyDescent="0.35">
      <c r="A35" s="83" t="s">
        <v>425</v>
      </c>
      <c r="B35" s="108" t="s">
        <v>20</v>
      </c>
      <c r="C35" s="111">
        <f>C36</f>
        <v>891262.8</v>
      </c>
      <c r="D35" s="244"/>
    </row>
    <row r="36" spans="1:4" ht="36" x14ac:dyDescent="0.35">
      <c r="A36" s="83" t="s">
        <v>415</v>
      </c>
      <c r="B36" s="108" t="s">
        <v>597</v>
      </c>
      <c r="C36" s="111">
        <f>SUM(C37:C42)+SUM(C44:C46)+C49+C50+C51</f>
        <v>891262.8</v>
      </c>
      <c r="D36" s="244"/>
    </row>
    <row r="37" spans="1:4" ht="144" x14ac:dyDescent="0.35">
      <c r="A37" s="83"/>
      <c r="B37" s="282" t="s">
        <v>443</v>
      </c>
      <c r="C37" s="869">
        <v>93.8</v>
      </c>
      <c r="D37" s="114">
        <v>929</v>
      </c>
    </row>
    <row r="38" spans="1:4" ht="54" x14ac:dyDescent="0.35">
      <c r="A38" s="83"/>
      <c r="B38" s="283" t="s">
        <v>444</v>
      </c>
      <c r="C38" s="871">
        <v>21496</v>
      </c>
      <c r="D38" s="114">
        <v>902</v>
      </c>
    </row>
    <row r="39" spans="1:4" s="100" customFormat="1" ht="72" x14ac:dyDescent="0.35">
      <c r="A39" s="99"/>
      <c r="B39" s="283" t="s">
        <v>277</v>
      </c>
      <c r="C39" s="871">
        <v>2391.3000000000002</v>
      </c>
      <c r="D39" s="114">
        <v>925</v>
      </c>
    </row>
    <row r="40" spans="1:4" s="100" customFormat="1" ht="160.94999999999999" customHeight="1" x14ac:dyDescent="0.35">
      <c r="A40" s="83"/>
      <c r="B40" s="283" t="s">
        <v>598</v>
      </c>
      <c r="C40" s="871">
        <v>755.8</v>
      </c>
      <c r="D40" s="114">
        <v>902</v>
      </c>
    </row>
    <row r="41" spans="1:4" ht="153" customHeight="1" x14ac:dyDescent="0.35">
      <c r="A41" s="110"/>
      <c r="B41" s="283" t="s">
        <v>685</v>
      </c>
      <c r="C41" s="871">
        <v>63</v>
      </c>
      <c r="D41" s="114">
        <v>902</v>
      </c>
    </row>
    <row r="42" spans="1:4" s="100" customFormat="1" ht="147.75" customHeight="1" x14ac:dyDescent="0.35">
      <c r="A42" s="99"/>
      <c r="B42" s="283" t="s">
        <v>280</v>
      </c>
      <c r="C42" s="871">
        <f>C43</f>
        <v>2207.5</v>
      </c>
      <c r="D42" s="114"/>
    </row>
    <row r="43" spans="1:4" s="100" customFormat="1" ht="60.75" customHeight="1" x14ac:dyDescent="0.35">
      <c r="A43" s="99" t="s">
        <v>276</v>
      </c>
      <c r="B43" s="283" t="s">
        <v>445</v>
      </c>
      <c r="C43" s="871">
        <v>2207.5</v>
      </c>
      <c r="D43" s="114">
        <v>925</v>
      </c>
    </row>
    <row r="44" spans="1:4" ht="144" x14ac:dyDescent="0.35">
      <c r="A44" s="99"/>
      <c r="B44" s="283" t="s">
        <v>406</v>
      </c>
      <c r="C44" s="871">
        <v>59092.800000000003</v>
      </c>
      <c r="D44" s="114">
        <v>921</v>
      </c>
    </row>
    <row r="45" spans="1:4" ht="132" customHeight="1" x14ac:dyDescent="0.35">
      <c r="A45" s="83"/>
      <c r="B45" s="283" t="s">
        <v>523</v>
      </c>
      <c r="C45" s="871">
        <v>3298.8</v>
      </c>
      <c r="D45" s="114">
        <v>902</v>
      </c>
    </row>
    <row r="46" spans="1:4" ht="93.75" customHeight="1" x14ac:dyDescent="0.35">
      <c r="A46" s="99"/>
      <c r="B46" s="283" t="s">
        <v>366</v>
      </c>
      <c r="C46" s="871">
        <f>SUM(C47:C48)</f>
        <v>792071.10000000009</v>
      </c>
      <c r="D46" s="114"/>
    </row>
    <row r="47" spans="1:4" s="100" customFormat="1" ht="20.25" customHeight="1" x14ac:dyDescent="0.35">
      <c r="A47" s="99" t="s">
        <v>276</v>
      </c>
      <c r="B47" s="283" t="s">
        <v>278</v>
      </c>
      <c r="C47" s="870">
        <v>275400.2</v>
      </c>
      <c r="D47" s="114">
        <v>925</v>
      </c>
    </row>
    <row r="48" spans="1:4" s="100" customFormat="1" x14ac:dyDescent="0.35">
      <c r="A48" s="99"/>
      <c r="B48" s="427" t="s">
        <v>279</v>
      </c>
      <c r="C48" s="870">
        <v>516670.9</v>
      </c>
      <c r="D48" s="114">
        <v>925</v>
      </c>
    </row>
    <row r="49" spans="1:13" s="100" customFormat="1" ht="181.95" customHeight="1" x14ac:dyDescent="0.35">
      <c r="A49" s="99"/>
      <c r="B49" s="428" t="s">
        <v>507</v>
      </c>
      <c r="C49" s="871">
        <v>2379.1</v>
      </c>
      <c r="D49" s="114">
        <v>925</v>
      </c>
    </row>
    <row r="50" spans="1:13" s="100" customFormat="1" ht="96.75" customHeight="1" x14ac:dyDescent="0.35">
      <c r="A50" s="99"/>
      <c r="B50" s="283" t="s">
        <v>465</v>
      </c>
      <c r="C50" s="871">
        <v>5568</v>
      </c>
      <c r="D50" s="114">
        <v>925</v>
      </c>
    </row>
    <row r="51" spans="1:13" s="100" customFormat="1" ht="126" x14ac:dyDescent="0.35">
      <c r="A51" s="99"/>
      <c r="B51" s="283" t="s">
        <v>563</v>
      </c>
      <c r="C51" s="871">
        <v>1845.6</v>
      </c>
      <c r="D51" s="114">
        <v>925</v>
      </c>
    </row>
    <row r="52" spans="1:13" s="90" customFormat="1" ht="94.5" customHeight="1" x14ac:dyDescent="0.3">
      <c r="A52" s="82" t="s">
        <v>426</v>
      </c>
      <c r="B52" s="108" t="s">
        <v>275</v>
      </c>
      <c r="C52" s="112">
        <f>C53</f>
        <v>8438.2000000000007</v>
      </c>
      <c r="D52" s="245" t="s">
        <v>401</v>
      </c>
      <c r="E52" s="87"/>
      <c r="F52" s="88"/>
      <c r="G52" s="89"/>
    </row>
    <row r="53" spans="1:13" s="90" customFormat="1" ht="95.25" customHeight="1" x14ac:dyDescent="0.3">
      <c r="A53" s="82" t="s">
        <v>419</v>
      </c>
      <c r="B53" s="108" t="s">
        <v>8</v>
      </c>
      <c r="C53" s="112">
        <v>8438.2000000000007</v>
      </c>
      <c r="D53" s="246">
        <v>925</v>
      </c>
      <c r="E53" s="87"/>
      <c r="H53" s="386"/>
      <c r="I53" s="387"/>
      <c r="J53" s="387"/>
      <c r="K53" s="387"/>
      <c r="L53" s="387"/>
      <c r="M53" s="387"/>
    </row>
    <row r="54" spans="1:13" s="90" customFormat="1" ht="95.25" customHeight="1" x14ac:dyDescent="0.3">
      <c r="A54" s="82" t="s">
        <v>567</v>
      </c>
      <c r="B54" s="108" t="s">
        <v>568</v>
      </c>
      <c r="C54" s="112">
        <f>C55</f>
        <v>15531.8</v>
      </c>
      <c r="D54" s="246"/>
      <c r="E54" s="87"/>
      <c r="H54" s="386"/>
      <c r="I54" s="387"/>
      <c r="J54" s="387"/>
      <c r="K54" s="387"/>
      <c r="L54" s="387"/>
      <c r="M54" s="387"/>
    </row>
    <row r="55" spans="1:13" s="90" customFormat="1" ht="95.25" customHeight="1" x14ac:dyDescent="0.3">
      <c r="A55" s="82" t="s">
        <v>569</v>
      </c>
      <c r="B55" s="108" t="s">
        <v>570</v>
      </c>
      <c r="C55" s="112">
        <v>15531.8</v>
      </c>
      <c r="D55" s="246">
        <v>921</v>
      </c>
      <c r="E55" s="87"/>
      <c r="H55" s="386"/>
      <c r="I55" s="387"/>
      <c r="J55" s="387"/>
      <c r="K55" s="387"/>
      <c r="L55" s="387"/>
      <c r="M55" s="387"/>
    </row>
    <row r="56" spans="1:13" ht="73.5" customHeight="1" x14ac:dyDescent="0.35">
      <c r="A56" s="83" t="s">
        <v>427</v>
      </c>
      <c r="B56" s="277" t="s">
        <v>405</v>
      </c>
      <c r="C56" s="111">
        <f>C57</f>
        <v>20.3</v>
      </c>
      <c r="D56" s="245"/>
      <c r="H56" s="387"/>
      <c r="I56" s="387"/>
      <c r="J56" s="387"/>
      <c r="K56" s="387"/>
      <c r="L56" s="387"/>
      <c r="M56" s="387"/>
    </row>
    <row r="57" spans="1:13" ht="74.25" customHeight="1" x14ac:dyDescent="0.35">
      <c r="A57" s="83" t="s">
        <v>416</v>
      </c>
      <c r="B57" s="277" t="s">
        <v>393</v>
      </c>
      <c r="C57" s="111">
        <v>20.3</v>
      </c>
      <c r="D57" s="245">
        <v>902</v>
      </c>
      <c r="H57" s="387"/>
      <c r="I57" s="387"/>
      <c r="J57" s="387"/>
      <c r="K57" s="387"/>
      <c r="L57" s="387"/>
      <c r="M57" s="387"/>
    </row>
    <row r="58" spans="1:13" ht="126" x14ac:dyDescent="0.35">
      <c r="A58" s="83" t="s">
        <v>524</v>
      </c>
      <c r="B58" s="277" t="s">
        <v>622</v>
      </c>
      <c r="C58" s="111">
        <f>C59</f>
        <v>35752.9</v>
      </c>
      <c r="D58" s="245"/>
      <c r="H58" s="387"/>
      <c r="I58" s="387"/>
      <c r="J58" s="387"/>
      <c r="K58" s="387"/>
      <c r="L58" s="387"/>
      <c r="M58" s="387"/>
    </row>
    <row r="59" spans="1:13" ht="126" x14ac:dyDescent="0.35">
      <c r="A59" s="83" t="s">
        <v>525</v>
      </c>
      <c r="B59" s="277" t="s">
        <v>621</v>
      </c>
      <c r="C59" s="111">
        <v>35752.9</v>
      </c>
      <c r="D59" s="245">
        <v>925</v>
      </c>
      <c r="H59" s="387"/>
      <c r="I59" s="387"/>
      <c r="J59" s="387"/>
      <c r="K59" s="387"/>
      <c r="L59" s="387"/>
      <c r="M59" s="387"/>
    </row>
    <row r="60" spans="1:13" ht="36" x14ac:dyDescent="0.35">
      <c r="A60" s="83" t="s">
        <v>573</v>
      </c>
      <c r="B60" s="277" t="s">
        <v>572</v>
      </c>
      <c r="C60" s="536">
        <f>C61</f>
        <v>77481.5</v>
      </c>
    </row>
    <row r="61" spans="1:13" ht="36" x14ac:dyDescent="0.35">
      <c r="A61" s="83" t="s">
        <v>574</v>
      </c>
      <c r="B61" s="277" t="s">
        <v>575</v>
      </c>
      <c r="C61" s="536">
        <f>4104.8+73376.7</f>
        <v>77481.5</v>
      </c>
    </row>
    <row r="62" spans="1:13" ht="18" customHeight="1" x14ac:dyDescent="0.35">
      <c r="A62" s="83" t="s">
        <v>430</v>
      </c>
      <c r="B62" s="277" t="s">
        <v>453</v>
      </c>
      <c r="C62" s="111">
        <f>C63</f>
        <v>2779.2</v>
      </c>
      <c r="D62" s="245"/>
    </row>
    <row r="63" spans="1:13" ht="72" x14ac:dyDescent="0.35">
      <c r="A63" s="129" t="s">
        <v>454</v>
      </c>
      <c r="B63" s="279" t="s">
        <v>455</v>
      </c>
      <c r="C63" s="111">
        <f>C64</f>
        <v>2779.2</v>
      </c>
      <c r="D63" s="245"/>
    </row>
    <row r="64" spans="1:13" ht="90" x14ac:dyDescent="0.35">
      <c r="A64" s="129" t="s">
        <v>418</v>
      </c>
      <c r="B64" s="279" t="s">
        <v>5</v>
      </c>
      <c r="C64" s="111">
        <f>'прил.4 (безв.от пос.24) '!C14</f>
        <v>2779.2</v>
      </c>
      <c r="D64" s="245"/>
    </row>
    <row r="65" spans="1:6" x14ac:dyDescent="0.35">
      <c r="A65" s="116"/>
      <c r="B65" s="160"/>
      <c r="C65" s="736"/>
      <c r="D65" s="245"/>
      <c r="E65" s="106"/>
      <c r="F65" s="106"/>
    </row>
    <row r="66" spans="1:6" x14ac:dyDescent="0.35">
      <c r="A66" s="116"/>
      <c r="B66" s="160"/>
      <c r="C66" s="736"/>
      <c r="D66" s="245"/>
      <c r="E66" s="106"/>
      <c r="F66" s="106"/>
    </row>
    <row r="67" spans="1:6" x14ac:dyDescent="0.35">
      <c r="A67" s="116"/>
      <c r="B67" s="160"/>
      <c r="C67" s="103"/>
    </row>
    <row r="68" spans="1:6" x14ac:dyDescent="0.35">
      <c r="A68" s="755" t="s">
        <v>398</v>
      </c>
      <c r="B68" s="86"/>
      <c r="C68" s="87"/>
      <c r="D68" s="104"/>
    </row>
    <row r="69" spans="1:6" x14ac:dyDescent="0.35">
      <c r="A69" s="755" t="s">
        <v>399</v>
      </c>
      <c r="B69" s="86"/>
      <c r="C69" s="87"/>
      <c r="D69" s="104"/>
    </row>
    <row r="70" spans="1:6" x14ac:dyDescent="0.35">
      <c r="A70" s="756" t="s">
        <v>400</v>
      </c>
      <c r="B70" s="86"/>
      <c r="C70" s="757" t="s">
        <v>411</v>
      </c>
      <c r="D70" s="104"/>
    </row>
    <row r="401" spans="11:12" x14ac:dyDescent="0.35">
      <c r="K401" s="79">
        <v>135.4</v>
      </c>
      <c r="L401" s="79">
        <v>140.9</v>
      </c>
    </row>
    <row r="402" spans="11:12" x14ac:dyDescent="0.35">
      <c r="K402" s="79">
        <v>27088.9</v>
      </c>
      <c r="L402" s="79">
        <v>28171.4</v>
      </c>
    </row>
  </sheetData>
  <autoFilter ref="B1:D402"/>
  <mergeCells count="1">
    <mergeCell ref="A6:C6"/>
  </mergeCells>
  <printOptions horizontalCentered="1"/>
  <pageMargins left="1.1811023622047245" right="0.39370078740157483" top="0.6692913385826772" bottom="0.39370078740157483" header="0" footer="0"/>
  <pageSetup paperSize="9" scale="72" fitToHeight="0" orientation="portrait" blackAndWhite="1" r:id="rId1"/>
  <headerFooter differentFirst="1">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95"/>
  <sheetViews>
    <sheetView view="pageBreakPreview" topLeftCell="A49" zoomScale="60" zoomScaleNormal="80" workbookViewId="0">
      <selection activeCell="C6" sqref="C6"/>
    </sheetView>
  </sheetViews>
  <sheetFormatPr defaultColWidth="8.88671875" defaultRowHeight="18" x14ac:dyDescent="0.35"/>
  <cols>
    <col min="1" max="1" width="28.6640625" style="79" customWidth="1"/>
    <col min="2" max="2" width="69.109375" style="79" customWidth="1"/>
    <col min="3" max="3" width="13.5546875" style="105" customWidth="1"/>
    <col min="4" max="4" width="14.109375" style="79" customWidth="1"/>
    <col min="5" max="5" width="12.33203125" style="114" customWidth="1"/>
    <col min="6" max="16384" width="8.88671875" style="79"/>
  </cols>
  <sheetData>
    <row r="1" spans="1:5" x14ac:dyDescent="0.35">
      <c r="A1" s="106"/>
      <c r="B1" s="106"/>
      <c r="C1" s="79"/>
      <c r="D1" s="84" t="s">
        <v>530</v>
      </c>
      <c r="E1" s="79"/>
    </row>
    <row r="2" spans="1:5" x14ac:dyDescent="0.35">
      <c r="A2" s="106"/>
      <c r="B2" s="106"/>
      <c r="C2" s="79"/>
      <c r="D2" s="205" t="s">
        <v>576</v>
      </c>
      <c r="E2" s="79"/>
    </row>
    <row r="3" spans="1:5" x14ac:dyDescent="0.35">
      <c r="A3" s="106"/>
      <c r="B3" s="106"/>
      <c r="C3" s="79"/>
      <c r="D3" s="205"/>
      <c r="E3" s="79"/>
    </row>
    <row r="4" spans="1:5" ht="16.2" customHeight="1" x14ac:dyDescent="0.35"/>
    <row r="5" spans="1:5" ht="40.200000000000003" customHeight="1" x14ac:dyDescent="0.35">
      <c r="A5" s="902" t="s">
        <v>636</v>
      </c>
      <c r="B5" s="902"/>
      <c r="C5" s="902"/>
      <c r="D5" s="902"/>
    </row>
    <row r="6" spans="1:5" ht="9" customHeight="1" x14ac:dyDescent="0.35">
      <c r="A6" s="547"/>
      <c r="B6" s="547"/>
      <c r="C6" s="92"/>
    </row>
    <row r="7" spans="1:5" x14ac:dyDescent="0.35">
      <c r="D7" s="93" t="s">
        <v>21</v>
      </c>
    </row>
    <row r="8" spans="1:5" x14ac:dyDescent="0.35">
      <c r="A8" s="900" t="s">
        <v>13</v>
      </c>
      <c r="B8" s="900" t="s">
        <v>14</v>
      </c>
      <c r="C8" s="898" t="s">
        <v>15</v>
      </c>
      <c r="D8" s="899"/>
    </row>
    <row r="9" spans="1:5" x14ac:dyDescent="0.35">
      <c r="A9" s="901"/>
      <c r="B9" s="901"/>
      <c r="C9" s="94" t="s">
        <v>588</v>
      </c>
      <c r="D9" s="94" t="s">
        <v>635</v>
      </c>
    </row>
    <row r="10" spans="1:5" x14ac:dyDescent="0.35">
      <c r="A10" s="95">
        <v>1</v>
      </c>
      <c r="B10" s="95">
        <v>2</v>
      </c>
      <c r="C10" s="96">
        <v>3</v>
      </c>
      <c r="D10" s="96">
        <v>4</v>
      </c>
    </row>
    <row r="11" spans="1:5" x14ac:dyDescent="0.35">
      <c r="A11" s="85" t="s">
        <v>16</v>
      </c>
      <c r="B11" s="97" t="s">
        <v>327</v>
      </c>
      <c r="C11" s="98">
        <f>C12</f>
        <v>1315548.9000000001</v>
      </c>
      <c r="D11" s="98">
        <f>D12</f>
        <v>1220795.5</v>
      </c>
    </row>
    <row r="12" spans="1:5" ht="36" x14ac:dyDescent="0.35">
      <c r="A12" s="83" t="s">
        <v>17</v>
      </c>
      <c r="B12" s="108" t="s">
        <v>18</v>
      </c>
      <c r="C12" s="111">
        <f>C13+C28+C16</f>
        <v>1315548.9000000001</v>
      </c>
      <c r="D12" s="111">
        <f>D13+D28+D16</f>
        <v>1220795.5</v>
      </c>
    </row>
    <row r="13" spans="1:5" ht="36" x14ac:dyDescent="0.35">
      <c r="A13" s="83" t="s">
        <v>420</v>
      </c>
      <c r="B13" s="108" t="s">
        <v>362</v>
      </c>
      <c r="C13" s="111">
        <f>C14</f>
        <v>201131.1</v>
      </c>
      <c r="D13" s="111">
        <f>D14</f>
        <v>219959.6</v>
      </c>
    </row>
    <row r="14" spans="1:5" x14ac:dyDescent="0.35">
      <c r="A14" s="83" t="s">
        <v>421</v>
      </c>
      <c r="B14" s="108" t="s">
        <v>19</v>
      </c>
      <c r="C14" s="111">
        <f>C15</f>
        <v>201131.1</v>
      </c>
      <c r="D14" s="111">
        <f>D15</f>
        <v>219959.6</v>
      </c>
    </row>
    <row r="15" spans="1:5" ht="54" x14ac:dyDescent="0.35">
      <c r="A15" s="83" t="s">
        <v>417</v>
      </c>
      <c r="B15" s="108" t="s">
        <v>451</v>
      </c>
      <c r="C15" s="111">
        <v>201131.1</v>
      </c>
      <c r="D15" s="111">
        <v>219959.6</v>
      </c>
    </row>
    <row r="16" spans="1:5" ht="36" x14ac:dyDescent="0.35">
      <c r="A16" s="83" t="s">
        <v>422</v>
      </c>
      <c r="B16" s="109" t="s">
        <v>392</v>
      </c>
      <c r="C16" s="111">
        <f>C22+C17+C19</f>
        <v>72511.3</v>
      </c>
      <c r="D16" s="111">
        <f>D22+D17+D19</f>
        <v>1923</v>
      </c>
    </row>
    <row r="17" spans="1:5" s="91" customFormat="1" ht="72" x14ac:dyDescent="0.35">
      <c r="A17" s="82" t="s">
        <v>480</v>
      </c>
      <c r="B17" s="109" t="s">
        <v>481</v>
      </c>
      <c r="C17" s="111">
        <f>C18</f>
        <v>60879</v>
      </c>
      <c r="D17" s="111">
        <f>D18</f>
        <v>0</v>
      </c>
      <c r="E17" s="114"/>
    </row>
    <row r="18" spans="1:5" s="91" customFormat="1" ht="72" customHeight="1" x14ac:dyDescent="0.35">
      <c r="A18" s="82" t="s">
        <v>476</v>
      </c>
      <c r="B18" s="109" t="s">
        <v>477</v>
      </c>
      <c r="C18" s="111">
        <v>60879</v>
      </c>
      <c r="D18" s="111">
        <v>0</v>
      </c>
      <c r="E18" s="114">
        <v>925</v>
      </c>
    </row>
    <row r="19" spans="1:5" s="91" customFormat="1" x14ac:dyDescent="0.35">
      <c r="A19" s="82" t="s">
        <v>583</v>
      </c>
      <c r="B19" s="109" t="s">
        <v>584</v>
      </c>
      <c r="C19" s="111">
        <f>C20</f>
        <v>444.3</v>
      </c>
      <c r="D19" s="111">
        <f>D20</f>
        <v>0</v>
      </c>
      <c r="E19" s="114"/>
    </row>
    <row r="20" spans="1:5" s="91" customFormat="1" ht="36" x14ac:dyDescent="0.35">
      <c r="A20" s="82" t="s">
        <v>582</v>
      </c>
      <c r="B20" s="109" t="s">
        <v>585</v>
      </c>
      <c r="C20" s="111">
        <f>C21</f>
        <v>444.3</v>
      </c>
      <c r="D20" s="111">
        <f>D21</f>
        <v>0</v>
      </c>
      <c r="E20" s="114">
        <v>926</v>
      </c>
    </row>
    <row r="21" spans="1:5" s="91" customFormat="1" ht="72" x14ac:dyDescent="0.35">
      <c r="A21" s="82"/>
      <c r="B21" s="283" t="s">
        <v>586</v>
      </c>
      <c r="C21" s="111">
        <v>444.3</v>
      </c>
      <c r="D21" s="111">
        <v>0</v>
      </c>
      <c r="E21" s="114"/>
    </row>
    <row r="22" spans="1:5" x14ac:dyDescent="0.35">
      <c r="A22" s="82" t="s">
        <v>423</v>
      </c>
      <c r="B22" s="109" t="s">
        <v>321</v>
      </c>
      <c r="C22" s="111">
        <f>C23</f>
        <v>11188</v>
      </c>
      <c r="D22" s="111">
        <f>D23</f>
        <v>1923</v>
      </c>
    </row>
    <row r="23" spans="1:5" x14ac:dyDescent="0.35">
      <c r="A23" s="82" t="s">
        <v>414</v>
      </c>
      <c r="B23" s="109" t="s">
        <v>596</v>
      </c>
      <c r="C23" s="111">
        <f>SUM(C24:C27)</f>
        <v>11188</v>
      </c>
      <c r="D23" s="111">
        <f>SUM(D24:D27)</f>
        <v>1923</v>
      </c>
    </row>
    <row r="24" spans="1:5" ht="234" x14ac:dyDescent="0.35">
      <c r="A24" s="99"/>
      <c r="B24" s="282" t="s">
        <v>595</v>
      </c>
      <c r="C24" s="869">
        <v>40</v>
      </c>
      <c r="D24" s="869">
        <v>40</v>
      </c>
      <c r="E24" s="114">
        <v>926</v>
      </c>
    </row>
    <row r="25" spans="1:5" ht="54" x14ac:dyDescent="0.35">
      <c r="A25" s="99"/>
      <c r="B25" s="282" t="s">
        <v>431</v>
      </c>
      <c r="C25" s="869">
        <v>1903.3</v>
      </c>
      <c r="D25" s="869">
        <v>1142</v>
      </c>
      <c r="E25" s="114">
        <v>929</v>
      </c>
    </row>
    <row r="26" spans="1:5" ht="72" x14ac:dyDescent="0.35">
      <c r="A26" s="99"/>
      <c r="B26" s="282" t="s">
        <v>552</v>
      </c>
      <c r="C26" s="869">
        <v>9244.7000000000007</v>
      </c>
      <c r="D26" s="869">
        <v>0</v>
      </c>
      <c r="E26" s="114">
        <v>925</v>
      </c>
    </row>
    <row r="27" spans="1:5" ht="131.4" customHeight="1" x14ac:dyDescent="0.35">
      <c r="A27" s="99"/>
      <c r="B27" s="282" t="s">
        <v>655</v>
      </c>
      <c r="C27" s="869">
        <v>0</v>
      </c>
      <c r="D27" s="869">
        <v>741</v>
      </c>
      <c r="E27" s="114">
        <v>902</v>
      </c>
    </row>
    <row r="28" spans="1:5" ht="36" x14ac:dyDescent="0.35">
      <c r="A28" s="83" t="s">
        <v>424</v>
      </c>
      <c r="B28" s="108" t="s">
        <v>363</v>
      </c>
      <c r="C28" s="111">
        <f>C29+C46+C50+C52+C54+C48</f>
        <v>1041906.5</v>
      </c>
      <c r="D28" s="111">
        <f>D29+D46+D50+D52+D54+D48</f>
        <v>998912.9</v>
      </c>
    </row>
    <row r="29" spans="1:5" ht="39.75" customHeight="1" x14ac:dyDescent="0.35">
      <c r="A29" s="83" t="s">
        <v>425</v>
      </c>
      <c r="B29" s="108" t="s">
        <v>20</v>
      </c>
      <c r="C29" s="111">
        <f>C30</f>
        <v>905143.9</v>
      </c>
      <c r="D29" s="111">
        <f>D30</f>
        <v>895830.9</v>
      </c>
    </row>
    <row r="30" spans="1:5" ht="54" x14ac:dyDescent="0.35">
      <c r="A30" s="83" t="s">
        <v>415</v>
      </c>
      <c r="B30" s="108" t="s">
        <v>597</v>
      </c>
      <c r="C30" s="111">
        <f>SUM(C31:C36)+SUM(C38:C40)+C43+C44+C45</f>
        <v>905143.9</v>
      </c>
      <c r="D30" s="111">
        <f>SUM(D31:D36)+SUM(D38:D40)+D43+D44+D45</f>
        <v>895830.9</v>
      </c>
    </row>
    <row r="31" spans="1:5" ht="162" x14ac:dyDescent="0.35">
      <c r="A31" s="83"/>
      <c r="B31" s="282" t="s">
        <v>443</v>
      </c>
      <c r="C31" s="869">
        <v>93.8</v>
      </c>
      <c r="D31" s="869">
        <v>93.8</v>
      </c>
      <c r="E31" s="114">
        <v>929</v>
      </c>
    </row>
    <row r="32" spans="1:5" ht="54" x14ac:dyDescent="0.35">
      <c r="A32" s="83"/>
      <c r="B32" s="283" t="s">
        <v>444</v>
      </c>
      <c r="C32" s="871">
        <v>21516</v>
      </c>
      <c r="D32" s="871">
        <v>21516</v>
      </c>
      <c r="E32" s="114">
        <v>902</v>
      </c>
    </row>
    <row r="33" spans="1:5" ht="72" x14ac:dyDescent="0.35">
      <c r="A33" s="99"/>
      <c r="B33" s="283" t="s">
        <v>277</v>
      </c>
      <c r="C33" s="871">
        <v>2481.6</v>
      </c>
      <c r="D33" s="871">
        <v>2589.1999999999998</v>
      </c>
      <c r="E33" s="114">
        <v>925</v>
      </c>
    </row>
    <row r="34" spans="1:5" ht="162" x14ac:dyDescent="0.35">
      <c r="A34" s="83"/>
      <c r="B34" s="283" t="s">
        <v>598</v>
      </c>
      <c r="C34" s="871">
        <v>775.8</v>
      </c>
      <c r="D34" s="871">
        <v>775.8</v>
      </c>
      <c r="E34" s="114">
        <v>902</v>
      </c>
    </row>
    <row r="35" spans="1:5" s="100" customFormat="1" ht="144" x14ac:dyDescent="0.35">
      <c r="A35" s="110"/>
      <c r="B35" s="283" t="s">
        <v>686</v>
      </c>
      <c r="C35" s="871">
        <v>63</v>
      </c>
      <c r="D35" s="871">
        <v>63</v>
      </c>
      <c r="E35" s="114">
        <v>902</v>
      </c>
    </row>
    <row r="36" spans="1:5" s="100" customFormat="1" ht="148.94999999999999" customHeight="1" x14ac:dyDescent="0.35">
      <c r="A36" s="99"/>
      <c r="B36" s="283" t="s">
        <v>280</v>
      </c>
      <c r="C36" s="871">
        <f>C37</f>
        <v>2295.8000000000002</v>
      </c>
      <c r="D36" s="871">
        <f>D37</f>
        <v>2387.6</v>
      </c>
      <c r="E36" s="114"/>
    </row>
    <row r="37" spans="1:5" s="100" customFormat="1" ht="56.4" customHeight="1" x14ac:dyDescent="0.35">
      <c r="A37" s="99" t="s">
        <v>276</v>
      </c>
      <c r="B37" s="283" t="s">
        <v>445</v>
      </c>
      <c r="C37" s="871">
        <v>2295.8000000000002</v>
      </c>
      <c r="D37" s="871">
        <v>2387.6</v>
      </c>
      <c r="E37" s="114">
        <v>925</v>
      </c>
    </row>
    <row r="38" spans="1:5" ht="162" x14ac:dyDescent="0.35">
      <c r="A38" s="99"/>
      <c r="B38" s="283" t="s">
        <v>406</v>
      </c>
      <c r="C38" s="871">
        <v>27996.2</v>
      </c>
      <c r="D38" s="871">
        <v>21777.5</v>
      </c>
      <c r="E38" s="114">
        <v>921</v>
      </c>
    </row>
    <row r="39" spans="1:5" ht="157.19999999999999" customHeight="1" x14ac:dyDescent="0.35">
      <c r="A39" s="83"/>
      <c r="B39" s="283" t="s">
        <v>523</v>
      </c>
      <c r="C39" s="871">
        <v>3298.8</v>
      </c>
      <c r="D39" s="871">
        <v>3430.7</v>
      </c>
      <c r="E39" s="114">
        <v>902</v>
      </c>
    </row>
    <row r="40" spans="1:5" ht="90" x14ac:dyDescent="0.35">
      <c r="A40" s="99"/>
      <c r="B40" s="283" t="s">
        <v>366</v>
      </c>
      <c r="C40" s="871">
        <f>SUM(C41:C42)</f>
        <v>836619.4</v>
      </c>
      <c r="D40" s="871">
        <f>SUM(D41:D42)</f>
        <v>833037.8</v>
      </c>
    </row>
    <row r="41" spans="1:5" ht="20.25" customHeight="1" x14ac:dyDescent="0.35">
      <c r="A41" s="99" t="s">
        <v>276</v>
      </c>
      <c r="B41" s="283" t="s">
        <v>278</v>
      </c>
      <c r="C41" s="870">
        <v>295377.5</v>
      </c>
      <c r="D41" s="870">
        <v>299320.7</v>
      </c>
      <c r="E41" s="114">
        <v>925</v>
      </c>
    </row>
    <row r="42" spans="1:5" x14ac:dyDescent="0.35">
      <c r="A42" s="99"/>
      <c r="B42" s="427" t="s">
        <v>279</v>
      </c>
      <c r="C42" s="870">
        <v>541241.9</v>
      </c>
      <c r="D42" s="870">
        <v>533717.1</v>
      </c>
      <c r="E42" s="114">
        <v>925</v>
      </c>
    </row>
    <row r="43" spans="1:5" ht="198" x14ac:dyDescent="0.35">
      <c r="A43" s="99"/>
      <c r="B43" s="428" t="s">
        <v>507</v>
      </c>
      <c r="C43" s="871">
        <v>2291.5</v>
      </c>
      <c r="D43" s="871">
        <v>2262.3000000000002</v>
      </c>
      <c r="E43" s="114">
        <v>925</v>
      </c>
    </row>
    <row r="44" spans="1:5" ht="90" x14ac:dyDescent="0.35">
      <c r="A44" s="99"/>
      <c r="B44" s="283" t="s">
        <v>465</v>
      </c>
      <c r="C44" s="871">
        <v>5790.9</v>
      </c>
      <c r="D44" s="871">
        <v>6022</v>
      </c>
      <c r="E44" s="114">
        <v>925</v>
      </c>
    </row>
    <row r="45" spans="1:5" ht="126" x14ac:dyDescent="0.35">
      <c r="A45" s="99"/>
      <c r="B45" s="283" t="s">
        <v>563</v>
      </c>
      <c r="C45" s="871">
        <v>1921.1</v>
      </c>
      <c r="D45" s="871">
        <v>1875.2</v>
      </c>
      <c r="E45" s="114">
        <v>925</v>
      </c>
    </row>
    <row r="46" spans="1:5" s="90" customFormat="1" ht="90" x14ac:dyDescent="0.3">
      <c r="A46" s="82" t="s">
        <v>426</v>
      </c>
      <c r="B46" s="108" t="s">
        <v>275</v>
      </c>
      <c r="C46" s="112">
        <f>C47</f>
        <v>8438.2000000000007</v>
      </c>
      <c r="D46" s="112">
        <f>D47</f>
        <v>8438.2000000000007</v>
      </c>
      <c r="E46" s="114"/>
    </row>
    <row r="47" spans="1:5" ht="93" customHeight="1" x14ac:dyDescent="0.35">
      <c r="A47" s="82" t="s">
        <v>419</v>
      </c>
      <c r="B47" s="108" t="s">
        <v>8</v>
      </c>
      <c r="C47" s="112">
        <v>8438.2000000000007</v>
      </c>
      <c r="D47" s="112">
        <v>8438.2000000000007</v>
      </c>
      <c r="E47" s="115">
        <v>925</v>
      </c>
    </row>
    <row r="48" spans="1:5" ht="72" x14ac:dyDescent="0.35">
      <c r="A48" s="82" t="s">
        <v>567</v>
      </c>
      <c r="B48" s="108" t="s">
        <v>568</v>
      </c>
      <c r="C48" s="112">
        <f>C49</f>
        <v>12425.5</v>
      </c>
      <c r="D48" s="112">
        <f>D49</f>
        <v>12425.5</v>
      </c>
      <c r="E48" s="115"/>
    </row>
    <row r="49" spans="1:5" ht="72" x14ac:dyDescent="0.35">
      <c r="A49" s="82" t="s">
        <v>569</v>
      </c>
      <c r="B49" s="108" t="s">
        <v>570</v>
      </c>
      <c r="C49" s="112">
        <v>12425.5</v>
      </c>
      <c r="D49" s="112">
        <v>12425.5</v>
      </c>
      <c r="E49" s="115">
        <v>921</v>
      </c>
    </row>
    <row r="50" spans="1:5" ht="72" x14ac:dyDescent="0.35">
      <c r="A50" s="83" t="s">
        <v>427</v>
      </c>
      <c r="B50" s="277" t="s">
        <v>405</v>
      </c>
      <c r="C50" s="111">
        <f>C51</f>
        <v>17.7</v>
      </c>
      <c r="D50" s="111">
        <f>D51</f>
        <v>11.3</v>
      </c>
    </row>
    <row r="51" spans="1:5" ht="75" customHeight="1" x14ac:dyDescent="0.35">
      <c r="A51" s="83" t="s">
        <v>416</v>
      </c>
      <c r="B51" s="277" t="s">
        <v>393</v>
      </c>
      <c r="C51" s="111">
        <v>17.7</v>
      </c>
      <c r="D51" s="111">
        <v>11.3</v>
      </c>
      <c r="E51" s="114">
        <v>902</v>
      </c>
    </row>
    <row r="52" spans="1:5" ht="144" x14ac:dyDescent="0.35">
      <c r="A52" s="82" t="s">
        <v>524</v>
      </c>
      <c r="B52" s="108" t="s">
        <v>622</v>
      </c>
      <c r="C52" s="112">
        <f>C53</f>
        <v>35752.9</v>
      </c>
      <c r="D52" s="112">
        <f>D53</f>
        <v>0</v>
      </c>
      <c r="E52" s="246"/>
    </row>
    <row r="53" spans="1:5" ht="144" x14ac:dyDescent="0.35">
      <c r="A53" s="82" t="s">
        <v>525</v>
      </c>
      <c r="B53" s="108" t="s">
        <v>621</v>
      </c>
      <c r="C53" s="112">
        <v>35752.9</v>
      </c>
      <c r="D53" s="112">
        <v>0</v>
      </c>
      <c r="E53" s="115">
        <v>925</v>
      </c>
    </row>
    <row r="54" spans="1:5" ht="36" x14ac:dyDescent="0.35">
      <c r="A54" s="83" t="s">
        <v>573</v>
      </c>
      <c r="B54" s="277" t="s">
        <v>572</v>
      </c>
      <c r="C54" s="112">
        <f>C55</f>
        <v>80128.3</v>
      </c>
      <c r="D54" s="112">
        <f>D55</f>
        <v>82207</v>
      </c>
      <c r="E54" s="115"/>
    </row>
    <row r="55" spans="1:5" ht="36" x14ac:dyDescent="0.35">
      <c r="A55" s="83" t="s">
        <v>574</v>
      </c>
      <c r="B55" s="277" t="s">
        <v>575</v>
      </c>
      <c r="C55" s="112">
        <f>4217.2+75911.1</f>
        <v>80128.3</v>
      </c>
      <c r="D55" s="112">
        <f>4217.2+77989.8</f>
        <v>82207</v>
      </c>
      <c r="E55" s="115"/>
    </row>
    <row r="56" spans="1:5" ht="25.8" customHeight="1" x14ac:dyDescent="0.35">
      <c r="A56" s="116"/>
      <c r="B56" s="160"/>
      <c r="C56" s="161"/>
      <c r="D56" s="161"/>
    </row>
    <row r="57" spans="1:5" ht="25.8" customHeight="1" x14ac:dyDescent="0.35">
      <c r="A57" s="101"/>
      <c r="B57" s="102"/>
      <c r="C57" s="103"/>
    </row>
    <row r="58" spans="1:5" x14ac:dyDescent="0.35">
      <c r="A58" s="755" t="s">
        <v>398</v>
      </c>
      <c r="B58" s="86"/>
      <c r="C58" s="87"/>
      <c r="D58" s="104"/>
      <c r="E58" s="79"/>
    </row>
    <row r="59" spans="1:5" x14ac:dyDescent="0.35">
      <c r="A59" s="755" t="s">
        <v>399</v>
      </c>
      <c r="B59" s="86"/>
      <c r="C59" s="87"/>
      <c r="D59" s="104"/>
      <c r="E59" s="79"/>
    </row>
    <row r="60" spans="1:5" x14ac:dyDescent="0.35">
      <c r="A60" s="756" t="s">
        <v>400</v>
      </c>
      <c r="B60" s="86"/>
      <c r="C60" s="79"/>
      <c r="D60" s="757" t="s">
        <v>411</v>
      </c>
      <c r="E60" s="79"/>
    </row>
    <row r="61" spans="1:5" x14ac:dyDescent="0.35">
      <c r="A61" s="740"/>
    </row>
    <row r="394" spans="9:10" x14ac:dyDescent="0.35">
      <c r="I394" s="79">
        <v>135.4</v>
      </c>
      <c r="J394" s="79">
        <v>140.9</v>
      </c>
    </row>
    <row r="395" spans="9:10" x14ac:dyDescent="0.35">
      <c r="I395" s="79">
        <v>27088.9</v>
      </c>
      <c r="J395" s="79">
        <v>28171.4</v>
      </c>
    </row>
  </sheetData>
  <autoFilter ref="A10:J55"/>
  <mergeCells count="4">
    <mergeCell ref="C8:D8"/>
    <mergeCell ref="A8:A9"/>
    <mergeCell ref="B8:B9"/>
    <mergeCell ref="A5:D5"/>
  </mergeCells>
  <printOptions horizontalCentered="1"/>
  <pageMargins left="1.1811023622047245" right="0.39370078740157483" top="0.6692913385826772" bottom="0.39370078740157483" header="0.31496062992125984" footer="0"/>
  <pageSetup paperSize="9" scale="62" orientation="portrait" blackAndWhite="1" r:id="rId1"/>
  <headerFooter differentFirst="1">
    <oddHeader>&amp;C&amp;"Times New Roman,обычный"&amp;P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48"/>
  <sheetViews>
    <sheetView zoomScale="90" zoomScaleNormal="90" zoomScaleSheetLayoutView="85" workbookViewId="0">
      <selection activeCell="C15" sqref="C15"/>
    </sheetView>
  </sheetViews>
  <sheetFormatPr defaultColWidth="9.109375" defaultRowHeight="18" x14ac:dyDescent="0.35"/>
  <cols>
    <col min="1" max="1" width="28.109375" style="242" customWidth="1"/>
    <col min="2" max="2" width="78.6640625" style="242" customWidth="1"/>
    <col min="3" max="3" width="16" style="319" customWidth="1"/>
    <col min="4" max="4" width="17.44140625" style="319" customWidth="1"/>
    <col min="5" max="5" width="15.109375" style="319" customWidth="1"/>
    <col min="6" max="6" width="14.33203125" style="329" customWidth="1"/>
    <col min="7" max="7" width="14.5546875" style="242" customWidth="1"/>
    <col min="8" max="8" width="20.6640625" style="242" customWidth="1"/>
    <col min="9" max="9" width="30.6640625" style="242" customWidth="1"/>
    <col min="10" max="16384" width="9.109375" style="242"/>
  </cols>
  <sheetData>
    <row r="1" spans="1:8" s="79" customFormat="1" x14ac:dyDescent="0.35">
      <c r="C1" s="84" t="s">
        <v>531</v>
      </c>
      <c r="E1" s="114"/>
    </row>
    <row r="2" spans="1:8" s="79" customFormat="1" x14ac:dyDescent="0.35">
      <c r="C2" s="205" t="s">
        <v>576</v>
      </c>
      <c r="E2" s="114"/>
    </row>
    <row r="3" spans="1:8" s="79" customFormat="1" x14ac:dyDescent="0.35">
      <c r="C3" s="205"/>
      <c r="E3" s="114"/>
    </row>
    <row r="5" spans="1:8" ht="84.6" customHeight="1" x14ac:dyDescent="0.35">
      <c r="A5" s="903" t="s">
        <v>637</v>
      </c>
      <c r="B5" s="903"/>
      <c r="C5" s="903"/>
      <c r="D5" s="330"/>
      <c r="E5" s="330"/>
      <c r="F5" s="330"/>
      <c r="G5" s="331"/>
      <c r="H5" s="331"/>
    </row>
    <row r="6" spans="1:8" ht="14.25" customHeight="1" x14ac:dyDescent="0.35">
      <c r="A6" s="332"/>
      <c r="B6" s="332"/>
      <c r="C6" s="330"/>
      <c r="D6" s="330"/>
      <c r="E6" s="330"/>
      <c r="F6" s="330"/>
      <c r="G6" s="331"/>
      <c r="H6" s="331"/>
    </row>
    <row r="7" spans="1:8" x14ac:dyDescent="0.35">
      <c r="C7" s="234" t="s">
        <v>21</v>
      </c>
      <c r="F7" s="234"/>
    </row>
    <row r="8" spans="1:8" s="79" customFormat="1" x14ac:dyDescent="0.35">
      <c r="A8" s="83" t="s">
        <v>13</v>
      </c>
      <c r="B8" s="83" t="s">
        <v>14</v>
      </c>
      <c r="C8" s="94" t="s">
        <v>15</v>
      </c>
      <c r="D8" s="91"/>
    </row>
    <row r="9" spans="1:8" s="79" customFormat="1" x14ac:dyDescent="0.35">
      <c r="A9" s="83">
        <v>1</v>
      </c>
      <c r="B9" s="83">
        <v>2</v>
      </c>
      <c r="C9" s="96">
        <v>3</v>
      </c>
      <c r="D9" s="91"/>
    </row>
    <row r="10" spans="1:8" s="79" customFormat="1" x14ac:dyDescent="0.35">
      <c r="A10" s="85" t="s">
        <v>16</v>
      </c>
      <c r="B10" s="97" t="s">
        <v>327</v>
      </c>
      <c r="C10" s="98">
        <f>C11</f>
        <v>2779.2</v>
      </c>
      <c r="D10" s="113"/>
    </row>
    <row r="11" spans="1:8" s="79" customFormat="1" ht="36" x14ac:dyDescent="0.35">
      <c r="A11" s="83" t="s">
        <v>17</v>
      </c>
      <c r="B11" s="108" t="s">
        <v>18</v>
      </c>
      <c r="C11" s="111">
        <f>C12</f>
        <v>2779.2</v>
      </c>
      <c r="D11" s="113"/>
    </row>
    <row r="12" spans="1:8" x14ac:dyDescent="0.35">
      <c r="A12" s="129" t="s">
        <v>430</v>
      </c>
      <c r="B12" s="279" t="s">
        <v>453</v>
      </c>
      <c r="C12" s="333">
        <f>C13</f>
        <v>2779.2</v>
      </c>
      <c r="D12" s="242"/>
      <c r="E12" s="242"/>
      <c r="F12" s="242"/>
    </row>
    <row r="13" spans="1:8" ht="72" x14ac:dyDescent="0.35">
      <c r="A13" s="129" t="s">
        <v>454</v>
      </c>
      <c r="B13" s="279" t="s">
        <v>455</v>
      </c>
      <c r="C13" s="333">
        <f>C14</f>
        <v>2779.2</v>
      </c>
      <c r="D13" s="242"/>
      <c r="E13" s="242"/>
      <c r="F13" s="242"/>
    </row>
    <row r="14" spans="1:8" ht="72" x14ac:dyDescent="0.35">
      <c r="A14" s="129" t="s">
        <v>418</v>
      </c>
      <c r="B14" s="279" t="s">
        <v>5</v>
      </c>
      <c r="C14" s="333">
        <f>C15+C28+C39</f>
        <v>2779.2</v>
      </c>
      <c r="D14" s="242"/>
      <c r="E14" s="242"/>
      <c r="F14" s="242"/>
    </row>
    <row r="15" spans="1:8" ht="23.25" customHeight="1" x14ac:dyDescent="0.35">
      <c r="A15" s="129"/>
      <c r="B15" s="279" t="s">
        <v>235</v>
      </c>
      <c r="C15" s="238">
        <f>SUM(C16:C27)</f>
        <v>1167.0999999999999</v>
      </c>
      <c r="D15" s="429" t="s">
        <v>526</v>
      </c>
      <c r="E15" s="242"/>
      <c r="F15" s="242"/>
    </row>
    <row r="16" spans="1:8" x14ac:dyDescent="0.35">
      <c r="A16" s="129"/>
      <c r="B16" s="584" t="s">
        <v>330</v>
      </c>
      <c r="C16" s="334">
        <v>665.5</v>
      </c>
      <c r="D16" s="430"/>
      <c r="E16" s="242"/>
      <c r="F16" s="242"/>
    </row>
    <row r="17" spans="1:6" x14ac:dyDescent="0.35">
      <c r="A17" s="129"/>
      <c r="B17" s="584" t="s">
        <v>331</v>
      </c>
      <c r="C17" s="334">
        <v>80.8</v>
      </c>
      <c r="D17" s="430"/>
      <c r="E17" s="242"/>
      <c r="F17" s="242"/>
    </row>
    <row r="18" spans="1:6" x14ac:dyDescent="0.35">
      <c r="A18" s="129"/>
      <c r="B18" s="584" t="s">
        <v>332</v>
      </c>
      <c r="C18" s="334">
        <v>207.3</v>
      </c>
      <c r="D18" s="430"/>
      <c r="E18" s="242"/>
      <c r="F18" s="242"/>
    </row>
    <row r="19" spans="1:6" x14ac:dyDescent="0.35">
      <c r="A19" s="129"/>
      <c r="B19" s="584" t="s">
        <v>333</v>
      </c>
      <c r="C19" s="334">
        <v>36</v>
      </c>
      <c r="D19" s="430"/>
      <c r="E19" s="242"/>
      <c r="F19" s="242"/>
    </row>
    <row r="20" spans="1:6" x14ac:dyDescent="0.35">
      <c r="A20" s="129"/>
      <c r="B20" s="584" t="s">
        <v>260</v>
      </c>
      <c r="C20" s="334">
        <v>28.8</v>
      </c>
      <c r="D20" s="430"/>
      <c r="E20" s="242"/>
      <c r="F20" s="242"/>
    </row>
    <row r="21" spans="1:6" x14ac:dyDescent="0.35">
      <c r="A21" s="129"/>
      <c r="B21" s="584" t="s">
        <v>334</v>
      </c>
      <c r="C21" s="334">
        <v>21</v>
      </c>
      <c r="D21" s="430"/>
      <c r="E21" s="242"/>
      <c r="F21" s="242"/>
    </row>
    <row r="22" spans="1:6" x14ac:dyDescent="0.35">
      <c r="A22" s="129"/>
      <c r="B22" s="584" t="s">
        <v>335</v>
      </c>
      <c r="C22" s="334">
        <v>25.9</v>
      </c>
      <c r="D22" s="430"/>
      <c r="E22" s="242"/>
      <c r="F22" s="242"/>
    </row>
    <row r="23" spans="1:6" x14ac:dyDescent="0.35">
      <c r="A23" s="129"/>
      <c r="B23" s="584" t="s">
        <v>262</v>
      </c>
      <c r="C23" s="334">
        <v>39.9</v>
      </c>
      <c r="D23" s="430"/>
      <c r="E23" s="242"/>
      <c r="F23" s="242"/>
    </row>
    <row r="24" spans="1:6" x14ac:dyDescent="0.35">
      <c r="A24" s="129"/>
      <c r="B24" s="584" t="s">
        <v>263</v>
      </c>
      <c r="C24" s="334">
        <v>14.3</v>
      </c>
      <c r="D24" s="430"/>
      <c r="E24" s="242"/>
      <c r="F24" s="242"/>
    </row>
    <row r="25" spans="1:6" x14ac:dyDescent="0.35">
      <c r="A25" s="129"/>
      <c r="B25" s="584" t="s">
        <v>264</v>
      </c>
      <c r="C25" s="334">
        <v>6.2</v>
      </c>
      <c r="D25" s="430"/>
      <c r="E25" s="242"/>
      <c r="F25" s="242"/>
    </row>
    <row r="26" spans="1:6" x14ac:dyDescent="0.35">
      <c r="A26" s="129"/>
      <c r="B26" s="584" t="s">
        <v>265</v>
      </c>
      <c r="C26" s="334">
        <v>21.6</v>
      </c>
      <c r="D26" s="430"/>
      <c r="E26" s="242"/>
      <c r="F26" s="242"/>
    </row>
    <row r="27" spans="1:6" x14ac:dyDescent="0.35">
      <c r="A27" s="129"/>
      <c r="B27" s="584" t="s">
        <v>266</v>
      </c>
      <c r="C27" s="334">
        <v>19.8</v>
      </c>
      <c r="D27" s="430"/>
      <c r="E27" s="242"/>
      <c r="F27" s="242"/>
    </row>
    <row r="28" spans="1:6" ht="36" x14ac:dyDescent="0.35">
      <c r="A28" s="129"/>
      <c r="B28" s="279" t="s">
        <v>214</v>
      </c>
      <c r="C28" s="238">
        <f>SUM(C29:C38)</f>
        <v>577</v>
      </c>
      <c r="D28" s="429" t="s">
        <v>527</v>
      </c>
      <c r="E28" s="242"/>
      <c r="F28" s="242"/>
    </row>
    <row r="29" spans="1:6" x14ac:dyDescent="0.35">
      <c r="A29" s="129"/>
      <c r="B29" s="584" t="s">
        <v>331</v>
      </c>
      <c r="C29" s="595">
        <v>90</v>
      </c>
      <c r="D29" s="430"/>
      <c r="E29" s="242"/>
      <c r="F29" s="242"/>
    </row>
    <row r="30" spans="1:6" x14ac:dyDescent="0.35">
      <c r="A30" s="129"/>
      <c r="B30" s="584" t="s">
        <v>333</v>
      </c>
      <c r="C30" s="595">
        <v>70</v>
      </c>
      <c r="D30" s="430"/>
      <c r="E30" s="242"/>
      <c r="F30" s="242"/>
    </row>
    <row r="31" spans="1:6" x14ac:dyDescent="0.35">
      <c r="A31" s="129"/>
      <c r="B31" s="584" t="s">
        <v>260</v>
      </c>
      <c r="C31" s="595">
        <v>130</v>
      </c>
      <c r="D31" s="430"/>
      <c r="E31" s="242"/>
      <c r="F31" s="242"/>
    </row>
    <row r="32" spans="1:6" x14ac:dyDescent="0.35">
      <c r="A32" s="129"/>
      <c r="B32" s="584" t="s">
        <v>334</v>
      </c>
      <c r="C32" s="595">
        <v>72</v>
      </c>
      <c r="D32" s="430"/>
      <c r="E32" s="242"/>
      <c r="F32" s="242"/>
    </row>
    <row r="33" spans="1:6" x14ac:dyDescent="0.35">
      <c r="A33" s="129"/>
      <c r="B33" s="584" t="s">
        <v>335</v>
      </c>
      <c r="C33" s="595">
        <v>30</v>
      </c>
      <c r="D33" s="430"/>
      <c r="E33" s="242"/>
      <c r="F33" s="242"/>
    </row>
    <row r="34" spans="1:6" x14ac:dyDescent="0.35">
      <c r="A34" s="129"/>
      <c r="B34" s="584" t="s">
        <v>262</v>
      </c>
      <c r="C34" s="595">
        <v>15</v>
      </c>
      <c r="D34" s="430"/>
      <c r="E34" s="242"/>
      <c r="F34" s="242"/>
    </row>
    <row r="35" spans="1:6" x14ac:dyDescent="0.35">
      <c r="A35" s="129"/>
      <c r="B35" s="584" t="s">
        <v>263</v>
      </c>
      <c r="C35" s="595">
        <v>75</v>
      </c>
      <c r="D35" s="430"/>
      <c r="E35" s="242"/>
      <c r="F35" s="242"/>
    </row>
    <row r="36" spans="1:6" x14ac:dyDescent="0.35">
      <c r="A36" s="129"/>
      <c r="B36" s="584" t="s">
        <v>264</v>
      </c>
      <c r="C36" s="334">
        <v>5</v>
      </c>
      <c r="D36" s="430"/>
      <c r="E36" s="242"/>
      <c r="F36" s="242"/>
    </row>
    <row r="37" spans="1:6" x14ac:dyDescent="0.35">
      <c r="A37" s="129"/>
      <c r="B37" s="584" t="s">
        <v>265</v>
      </c>
      <c r="C37" s="595">
        <v>70</v>
      </c>
      <c r="D37" s="430"/>
      <c r="E37" s="242"/>
      <c r="F37" s="242"/>
    </row>
    <row r="38" spans="1:6" x14ac:dyDescent="0.35">
      <c r="A38" s="129"/>
      <c r="B38" s="584" t="s">
        <v>266</v>
      </c>
      <c r="C38" s="595">
        <v>20</v>
      </c>
      <c r="D38" s="430"/>
      <c r="E38" s="242"/>
      <c r="F38" s="242"/>
    </row>
    <row r="39" spans="1:6" s="701" customFormat="1" ht="21" customHeight="1" x14ac:dyDescent="0.35">
      <c r="A39" s="697"/>
      <c r="B39" s="717" t="s">
        <v>616</v>
      </c>
      <c r="C39" s="698">
        <f>SUM(C40:C44)</f>
        <v>1035.0999999999999</v>
      </c>
      <c r="D39" s="699"/>
      <c r="E39" s="700"/>
    </row>
    <row r="40" spans="1:6" s="701" customFormat="1" x14ac:dyDescent="0.35">
      <c r="A40" s="734"/>
      <c r="B40" s="584" t="s">
        <v>331</v>
      </c>
      <c r="C40" s="334">
        <v>219.4</v>
      </c>
      <c r="D40" s="699"/>
      <c r="E40" s="700"/>
    </row>
    <row r="41" spans="1:6" s="701" customFormat="1" x14ac:dyDescent="0.35">
      <c r="A41" s="734"/>
      <c r="B41" s="584" t="s">
        <v>332</v>
      </c>
      <c r="C41" s="334">
        <v>556.1</v>
      </c>
      <c r="D41" s="699"/>
      <c r="E41" s="700"/>
    </row>
    <row r="42" spans="1:6" s="701" customFormat="1" x14ac:dyDescent="0.35">
      <c r="A42" s="734"/>
      <c r="B42" s="584" t="s">
        <v>333</v>
      </c>
      <c r="C42" s="334">
        <v>102.8</v>
      </c>
      <c r="D42" s="699"/>
      <c r="E42" s="700"/>
    </row>
    <row r="43" spans="1:6" s="701" customFormat="1" x14ac:dyDescent="0.35">
      <c r="A43" s="734"/>
      <c r="B43" s="584" t="s">
        <v>334</v>
      </c>
      <c r="C43" s="334">
        <v>78.8</v>
      </c>
      <c r="D43" s="699"/>
      <c r="E43" s="700"/>
    </row>
    <row r="44" spans="1:6" s="701" customFormat="1" x14ac:dyDescent="0.35">
      <c r="A44" s="734"/>
      <c r="B44" s="584" t="s">
        <v>266</v>
      </c>
      <c r="C44" s="334">
        <v>78</v>
      </c>
      <c r="D44" s="699"/>
      <c r="E44" s="700"/>
    </row>
    <row r="45" spans="1:6" ht="30.6" customHeight="1" x14ac:dyDescent="0.35">
      <c r="A45" s="583"/>
      <c r="B45" s="335"/>
      <c r="C45" s="336"/>
      <c r="D45" s="430"/>
      <c r="E45" s="242"/>
      <c r="F45" s="242"/>
    </row>
    <row r="46" spans="1:6" x14ac:dyDescent="0.35">
      <c r="A46" s="551" t="s">
        <v>398</v>
      </c>
      <c r="C46" s="158" t="s">
        <v>411</v>
      </c>
      <c r="D46" s="323"/>
      <c r="E46" s="323"/>
      <c r="F46" s="338"/>
    </row>
    <row r="47" spans="1:6" x14ac:dyDescent="0.35">
      <c r="A47" s="551" t="s">
        <v>399</v>
      </c>
    </row>
    <row r="48" spans="1:6" x14ac:dyDescent="0.35">
      <c r="A48" s="552" t="s">
        <v>400</v>
      </c>
    </row>
  </sheetData>
  <mergeCells count="1">
    <mergeCell ref="A5:C5"/>
  </mergeCells>
  <printOptions horizontalCentered="1"/>
  <pageMargins left="1.1811023622047245" right="0.39370078740157483" top="0.6692913385826772" bottom="0.19685039370078741" header="0" footer="0"/>
  <pageSetup paperSize="9" scale="69" fitToHeight="0" orientation="portrait" blackAndWhite="1" r:id="rId1"/>
  <headerFooter differentFirst="1" alignWithMargins="0">
    <oddHeader>&amp;C&amp;"Times New Roman,обычный"&amp;12&amp;P</oddHead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63"/>
  <sheetViews>
    <sheetView zoomScale="90" zoomScaleNormal="90" zoomScaleSheetLayoutView="80" workbookViewId="0">
      <selection activeCell="H12" sqref="H12"/>
    </sheetView>
  </sheetViews>
  <sheetFormatPr defaultColWidth="9.109375" defaultRowHeight="18" x14ac:dyDescent="0.35"/>
  <cols>
    <col min="1" max="1" width="6.109375" style="356" customWidth="1"/>
    <col min="2" max="2" width="9.109375" style="356" customWidth="1"/>
    <col min="3" max="3" width="59.88671875" style="356" customWidth="1"/>
    <col min="4" max="4" width="18.6640625" style="357" customWidth="1"/>
    <col min="5" max="5" width="15.33203125" style="356" customWidth="1"/>
    <col min="6" max="6" width="14.33203125" style="356" customWidth="1"/>
    <col min="7" max="7" width="11.109375" style="356" customWidth="1"/>
    <col min="8" max="9" width="11.33203125" style="356" customWidth="1"/>
    <col min="10" max="16384" width="9.109375" style="356"/>
  </cols>
  <sheetData>
    <row r="1" spans="1:9" x14ac:dyDescent="0.35">
      <c r="F1" s="205" t="s">
        <v>670</v>
      </c>
    </row>
    <row r="2" spans="1:9" x14ac:dyDescent="0.35">
      <c r="F2" s="205" t="s">
        <v>576</v>
      </c>
    </row>
    <row r="3" spans="1:9" x14ac:dyDescent="0.35">
      <c r="F3" s="205"/>
    </row>
    <row r="5" spans="1:9" x14ac:dyDescent="0.35">
      <c r="A5" s="907" t="s">
        <v>158</v>
      </c>
      <c r="B5" s="907"/>
      <c r="C5" s="907"/>
      <c r="D5" s="907"/>
      <c r="E5" s="907"/>
      <c r="F5" s="907"/>
    </row>
    <row r="6" spans="1:9" x14ac:dyDescent="0.35">
      <c r="A6" s="907" t="s">
        <v>638</v>
      </c>
      <c r="B6" s="907"/>
      <c r="C6" s="907"/>
      <c r="D6" s="907"/>
      <c r="E6" s="907"/>
      <c r="F6" s="907"/>
    </row>
    <row r="7" spans="1:9" x14ac:dyDescent="0.35">
      <c r="D7" s="356"/>
    </row>
    <row r="8" spans="1:9" x14ac:dyDescent="0.35">
      <c r="D8" s="356"/>
      <c r="F8" s="358" t="s">
        <v>21</v>
      </c>
    </row>
    <row r="9" spans="1:9" ht="22.95" customHeight="1" x14ac:dyDescent="0.35">
      <c r="A9" s="908" t="s">
        <v>159</v>
      </c>
      <c r="B9" s="910" t="s">
        <v>346</v>
      </c>
      <c r="C9" s="910" t="s">
        <v>23</v>
      </c>
      <c r="D9" s="904" t="s">
        <v>15</v>
      </c>
      <c r="E9" s="905"/>
      <c r="F9" s="906"/>
    </row>
    <row r="10" spans="1:9" x14ac:dyDescent="0.35">
      <c r="A10" s="909"/>
      <c r="B10" s="911"/>
      <c r="C10" s="911"/>
      <c r="D10" s="235" t="s">
        <v>519</v>
      </c>
      <c r="E10" s="235" t="s">
        <v>588</v>
      </c>
      <c r="F10" s="235" t="s">
        <v>635</v>
      </c>
    </row>
    <row r="11" spans="1:9" x14ac:dyDescent="0.35">
      <c r="A11" s="285">
        <v>1</v>
      </c>
      <c r="B11" s="285">
        <v>2</v>
      </c>
      <c r="C11" s="285">
        <v>3</v>
      </c>
      <c r="D11" s="286">
        <v>4</v>
      </c>
      <c r="E11" s="378">
        <v>5</v>
      </c>
      <c r="F11" s="378">
        <v>6</v>
      </c>
    </row>
    <row r="12" spans="1:9" x14ac:dyDescent="0.35">
      <c r="A12" s="304"/>
      <c r="B12" s="304"/>
      <c r="C12" s="360" t="s">
        <v>160</v>
      </c>
      <c r="D12" s="361">
        <f>D14+D21+D24+D28+D32+D39+D42+D54+D47+D56+D52</f>
        <v>2178146.4</v>
      </c>
      <c r="E12" s="361">
        <f>E14+E21+E24+E28+E32+E39+E42+E54+E47+E56</f>
        <v>2047841.6999999997</v>
      </c>
      <c r="F12" s="361">
        <f>F14+F21+F24+F28+F32+F39+F42+F54+F47+F56</f>
        <v>1959738.9</v>
      </c>
      <c r="G12" s="362">
        <f>D12-'прил8 (ведом 24)'!K11</f>
        <v>0</v>
      </c>
      <c r="H12" s="362">
        <f>E12-'прил9 (ведом 25-26)'!K13</f>
        <v>0</v>
      </c>
      <c r="I12" s="362">
        <f>F12-'прил9 (ведом 25-26)'!L13</f>
        <v>0</v>
      </c>
    </row>
    <row r="13" spans="1:9" x14ac:dyDescent="0.35">
      <c r="A13" s="304"/>
      <c r="B13" s="304"/>
      <c r="C13" s="363" t="s">
        <v>161</v>
      </c>
      <c r="D13" s="253"/>
      <c r="E13" s="373"/>
      <c r="F13" s="359"/>
    </row>
    <row r="14" spans="1:9" x14ac:dyDescent="0.35">
      <c r="A14" s="288">
        <v>1</v>
      </c>
      <c r="B14" s="364" t="s">
        <v>162</v>
      </c>
      <c r="C14" s="365" t="s">
        <v>35</v>
      </c>
      <c r="D14" s="290">
        <f>SUM(D15:D20)</f>
        <v>258710.9</v>
      </c>
      <c r="E14" s="290">
        <f>SUM(E15:E20)</f>
        <v>251784.7</v>
      </c>
      <c r="F14" s="290">
        <f>SUM(F15:F20)</f>
        <v>242621.6</v>
      </c>
    </row>
    <row r="15" spans="1:9" ht="54" x14ac:dyDescent="0.35">
      <c r="A15" s="291"/>
      <c r="B15" s="251" t="s">
        <v>163</v>
      </c>
      <c r="C15" s="252" t="s">
        <v>164</v>
      </c>
      <c r="D15" s="253">
        <f>'прил8 (ведом 24)'!K690</f>
        <v>2638.4</v>
      </c>
      <c r="E15" s="248">
        <f>'прил9 (ведом 25-26)'!K555</f>
        <v>2716.7</v>
      </c>
      <c r="F15" s="248">
        <f>'прил9 (ведом 25-26)'!L555</f>
        <v>2716.7</v>
      </c>
    </row>
    <row r="16" spans="1:9" ht="72" x14ac:dyDescent="0.35">
      <c r="A16" s="291"/>
      <c r="B16" s="251" t="s">
        <v>165</v>
      </c>
      <c r="C16" s="252" t="s">
        <v>50</v>
      </c>
      <c r="D16" s="253">
        <f>'прил8 (ведом 24)'!K691</f>
        <v>84995.700000000012</v>
      </c>
      <c r="E16" s="248">
        <f>'прил9 (ведом 25-26)'!K556</f>
        <v>87997.5</v>
      </c>
      <c r="F16" s="248">
        <f>'прил9 (ведом 25-26)'!L556</f>
        <v>87997.5</v>
      </c>
    </row>
    <row r="17" spans="1:8" x14ac:dyDescent="0.35">
      <c r="A17" s="291"/>
      <c r="B17" s="251" t="s">
        <v>412</v>
      </c>
      <c r="C17" s="265" t="s">
        <v>407</v>
      </c>
      <c r="D17" s="253">
        <f>'прил8 (ведом 24)'!K692</f>
        <v>20.3</v>
      </c>
      <c r="E17" s="248">
        <f>'прил9 (ведом 25-26)'!K557</f>
        <v>17.7</v>
      </c>
      <c r="F17" s="248">
        <f>'прил9 (ведом 25-26)'!L557</f>
        <v>11.3</v>
      </c>
    </row>
    <row r="18" spans="1:8" ht="54" x14ac:dyDescent="0.35">
      <c r="A18" s="291"/>
      <c r="B18" s="251" t="s">
        <v>166</v>
      </c>
      <c r="C18" s="252" t="s">
        <v>129</v>
      </c>
      <c r="D18" s="253">
        <f>'прил8 (ведом 24)'!K693</f>
        <v>39332.5</v>
      </c>
      <c r="E18" s="248">
        <f>'прил9 (ведом 25-26)'!K558</f>
        <v>40553.700000000004</v>
      </c>
      <c r="F18" s="248">
        <f>'прил9 (ведом 25-26)'!L558</f>
        <v>40554.6</v>
      </c>
    </row>
    <row r="19" spans="1:8" x14ac:dyDescent="0.35">
      <c r="A19" s="291"/>
      <c r="B19" s="251" t="s">
        <v>167</v>
      </c>
      <c r="C19" s="252" t="s">
        <v>65</v>
      </c>
      <c r="D19" s="253">
        <f>'прил8 (ведом 24)'!K694</f>
        <v>37729.199999999997</v>
      </c>
      <c r="E19" s="248">
        <f>'прил9 (ведом 25-26)'!K559</f>
        <v>25000</v>
      </c>
      <c r="F19" s="248">
        <f>'прил9 (ведом 25-26)'!L559</f>
        <v>15000</v>
      </c>
    </row>
    <row r="20" spans="1:8" x14ac:dyDescent="0.35">
      <c r="A20" s="291"/>
      <c r="B20" s="251" t="s">
        <v>168</v>
      </c>
      <c r="C20" s="252" t="s">
        <v>69</v>
      </c>
      <c r="D20" s="253">
        <f>'прил8 (ведом 24)'!K695</f>
        <v>93994.799999999988</v>
      </c>
      <c r="E20" s="248">
        <f>'прил9 (ведом 25-26)'!K560</f>
        <v>95499.1</v>
      </c>
      <c r="F20" s="248">
        <f>'прил9 (ведом 25-26)'!L560</f>
        <v>96341.5</v>
      </c>
    </row>
    <row r="21" spans="1:8" ht="35.4" x14ac:dyDescent="0.35">
      <c r="A21" s="288">
        <v>2</v>
      </c>
      <c r="B21" s="364" t="s">
        <v>169</v>
      </c>
      <c r="C21" s="365" t="s">
        <v>77</v>
      </c>
      <c r="D21" s="290">
        <f>SUM(D22:D23)</f>
        <v>22399.1</v>
      </c>
      <c r="E21" s="290">
        <f>SUM(E22:E23)</f>
        <v>14790.1</v>
      </c>
      <c r="F21" s="290">
        <f>SUM(F22:F23)</f>
        <v>14790.6</v>
      </c>
    </row>
    <row r="22" spans="1:8" ht="54" x14ac:dyDescent="0.35">
      <c r="A22" s="291"/>
      <c r="B22" s="251" t="s">
        <v>484</v>
      </c>
      <c r="C22" s="252" t="s">
        <v>485</v>
      </c>
      <c r="D22" s="253">
        <f>'прил8 (ведом 24)'!K698</f>
        <v>9900.2999999999993</v>
      </c>
      <c r="E22" s="248">
        <f>'прил9 (ведом 25-26)'!K563</f>
        <v>362.29999999999995</v>
      </c>
      <c r="F22" s="248">
        <f>'прил9 (ведом 25-26)'!L563</f>
        <v>362.29999999999995</v>
      </c>
    </row>
    <row r="23" spans="1:8" ht="36" x14ac:dyDescent="0.35">
      <c r="A23" s="291"/>
      <c r="B23" s="251" t="s">
        <v>170</v>
      </c>
      <c r="C23" s="252" t="s">
        <v>86</v>
      </c>
      <c r="D23" s="253">
        <f>'прил8 (ведом 24)'!K699</f>
        <v>12498.8</v>
      </c>
      <c r="E23" s="248">
        <f>'прил9 (ведом 25-26)'!K564</f>
        <v>14427.800000000001</v>
      </c>
      <c r="F23" s="248">
        <f>'прил9 (ведом 25-26)'!L564</f>
        <v>14428.300000000001</v>
      </c>
    </row>
    <row r="24" spans="1:8" x14ac:dyDescent="0.35">
      <c r="A24" s="288">
        <v>3</v>
      </c>
      <c r="B24" s="364" t="s">
        <v>171</v>
      </c>
      <c r="C24" s="365" t="s">
        <v>91</v>
      </c>
      <c r="D24" s="290">
        <f>SUM(D25:D27)</f>
        <v>34401.599999999999</v>
      </c>
      <c r="E24" s="290">
        <f>SUM(E25:E27)</f>
        <v>32348.299999999996</v>
      </c>
      <c r="F24" s="290">
        <f>SUM(F25:F27)</f>
        <v>32769.4</v>
      </c>
      <c r="H24" s="550"/>
    </row>
    <row r="25" spans="1:8" x14ac:dyDescent="0.35">
      <c r="A25" s="288"/>
      <c r="B25" s="251" t="s">
        <v>172</v>
      </c>
      <c r="C25" s="252" t="s">
        <v>92</v>
      </c>
      <c r="D25" s="253">
        <f>'прил8 (ведом 24)'!K702</f>
        <v>24038.799999999999</v>
      </c>
      <c r="E25" s="248">
        <f>'прил9 (ведом 25-26)'!K567</f>
        <v>24038.799999999999</v>
      </c>
      <c r="F25" s="248">
        <f>'прил9 (ведом 25-26)'!L567</f>
        <v>24170.7</v>
      </c>
    </row>
    <row r="26" spans="1:8" x14ac:dyDescent="0.35">
      <c r="A26" s="291"/>
      <c r="B26" s="251" t="s">
        <v>173</v>
      </c>
      <c r="C26" s="252" t="s">
        <v>97</v>
      </c>
      <c r="D26" s="253">
        <f>'прил8 (ведом 24)'!K703</f>
        <v>6844.9</v>
      </c>
      <c r="E26" s="248">
        <f>'прил9 (ведом 25-26)'!K568</f>
        <v>7183.4</v>
      </c>
      <c r="F26" s="248">
        <f>'прил9 (ведом 25-26)'!L568</f>
        <v>7472.6</v>
      </c>
    </row>
    <row r="27" spans="1:8" ht="36" x14ac:dyDescent="0.35">
      <c r="A27" s="291"/>
      <c r="B27" s="251" t="s">
        <v>174</v>
      </c>
      <c r="C27" s="252" t="s">
        <v>105</v>
      </c>
      <c r="D27" s="253">
        <f>'прил8 (ведом 24)'!K704</f>
        <v>3517.8999999999996</v>
      </c>
      <c r="E27" s="248">
        <f>'прил9 (ведом 25-26)'!K569</f>
        <v>1126.0999999999999</v>
      </c>
      <c r="F27" s="248">
        <f>'прил9 (ведом 25-26)'!L569</f>
        <v>1126.0999999999999</v>
      </c>
      <c r="G27" s="550"/>
    </row>
    <row r="28" spans="1:8" x14ac:dyDescent="0.35">
      <c r="A28" s="288">
        <v>4</v>
      </c>
      <c r="B28" s="364" t="s">
        <v>175</v>
      </c>
      <c r="C28" s="365" t="s">
        <v>176</v>
      </c>
      <c r="D28" s="290">
        <f>SUM(D29:D31)</f>
        <v>69617.8</v>
      </c>
      <c r="E28" s="290">
        <f t="shared" ref="E28:F28" si="0">SUM(E29:E31)</f>
        <v>0</v>
      </c>
      <c r="F28" s="290">
        <f t="shared" si="0"/>
        <v>0</v>
      </c>
    </row>
    <row r="29" spans="1:8" x14ac:dyDescent="0.35">
      <c r="A29" s="291"/>
      <c r="B29" s="251" t="s">
        <v>536</v>
      </c>
      <c r="C29" s="252" t="s">
        <v>497</v>
      </c>
      <c r="D29" s="253">
        <f>'прил8 (ведом 24)'!K707</f>
        <v>0</v>
      </c>
      <c r="E29" s="253">
        <f>'прил9 (ведом 25-26)'!K572</f>
        <v>0</v>
      </c>
      <c r="F29" s="253">
        <f>'прил9 (ведом 25-26)'!L572</f>
        <v>0</v>
      </c>
    </row>
    <row r="30" spans="1:8" x14ac:dyDescent="0.35">
      <c r="A30" s="288"/>
      <c r="B30" s="251" t="s">
        <v>357</v>
      </c>
      <c r="C30" s="252" t="s">
        <v>355</v>
      </c>
      <c r="D30" s="253">
        <f>'прил8 (ведом 24)'!K708</f>
        <v>63486.700000000004</v>
      </c>
      <c r="E30" s="253">
        <f>'прил9 (ведом 25-26)'!K573</f>
        <v>0</v>
      </c>
      <c r="F30" s="253">
        <f>'прил9 (ведом 25-26)'!L573</f>
        <v>0</v>
      </c>
    </row>
    <row r="31" spans="1:8" x14ac:dyDescent="0.35">
      <c r="A31" s="288"/>
      <c r="B31" s="251" t="s">
        <v>605</v>
      </c>
      <c r="C31" s="702" t="s">
        <v>603</v>
      </c>
      <c r="D31" s="253">
        <f>'прил8 (ведом 24)'!K710</f>
        <v>6131.1</v>
      </c>
      <c r="E31" s="253">
        <f>'прил9 (ведом 25-26)'!K574</f>
        <v>0</v>
      </c>
      <c r="F31" s="253">
        <f>'прил9 (ведом 25-26)'!L574</f>
        <v>0</v>
      </c>
    </row>
    <row r="32" spans="1:8" x14ac:dyDescent="0.35">
      <c r="A32" s="288">
        <v>5</v>
      </c>
      <c r="B32" s="364" t="s">
        <v>177</v>
      </c>
      <c r="C32" s="365" t="s">
        <v>178</v>
      </c>
      <c r="D32" s="290">
        <f>SUM(D33:D38)</f>
        <v>1472692.4000000001</v>
      </c>
      <c r="E32" s="290">
        <f>SUM(E33:E38)</f>
        <v>1473789.5999999999</v>
      </c>
      <c r="F32" s="290">
        <f>SUM(F33:F38)</f>
        <v>1350327.9</v>
      </c>
    </row>
    <row r="33" spans="1:6" x14ac:dyDescent="0.35">
      <c r="A33" s="291"/>
      <c r="B33" s="251" t="s">
        <v>179</v>
      </c>
      <c r="C33" s="252" t="s">
        <v>180</v>
      </c>
      <c r="D33" s="253">
        <f>'прил8 (ведом 24)'!K713</f>
        <v>429951</v>
      </c>
      <c r="E33" s="253">
        <f>'прил9 (ведом 25-26)'!K577</f>
        <v>438087.69999999995</v>
      </c>
      <c r="F33" s="253">
        <f>'прил9 (ведом 25-26)'!L577</f>
        <v>435135.5</v>
      </c>
    </row>
    <row r="34" spans="1:6" x14ac:dyDescent="0.35">
      <c r="A34" s="291"/>
      <c r="B34" s="251" t="s">
        <v>181</v>
      </c>
      <c r="C34" s="252" t="s">
        <v>182</v>
      </c>
      <c r="D34" s="253">
        <f>'прил8 (ведом 24)'!K714</f>
        <v>781265.6</v>
      </c>
      <c r="E34" s="253">
        <f>'прил9 (ведом 25-26)'!K578</f>
        <v>777789</v>
      </c>
      <c r="F34" s="253">
        <f>'прил9 (ведом 25-26)'!L578</f>
        <v>658207.5</v>
      </c>
    </row>
    <row r="35" spans="1:6" x14ac:dyDescent="0.35">
      <c r="A35" s="291"/>
      <c r="B35" s="251" t="s">
        <v>370</v>
      </c>
      <c r="C35" s="252" t="s">
        <v>371</v>
      </c>
      <c r="D35" s="253">
        <f>'прил8 (ведом 24)'!K715</f>
        <v>158976.79999999999</v>
      </c>
      <c r="E35" s="253">
        <f>'прил9 (ведом 25-26)'!K579</f>
        <v>156388.29999999999</v>
      </c>
      <c r="F35" s="253">
        <f>'прил9 (ведом 25-26)'!L579</f>
        <v>155294.1</v>
      </c>
    </row>
    <row r="36" spans="1:6" ht="36" x14ac:dyDescent="0.35">
      <c r="A36" s="291"/>
      <c r="B36" s="251" t="s">
        <v>548</v>
      </c>
      <c r="C36" s="252" t="s">
        <v>549</v>
      </c>
      <c r="D36" s="253">
        <f>'прил8 (ведом 24)'!K716</f>
        <v>265.5</v>
      </c>
      <c r="E36" s="253">
        <f>'прил9 (ведом 25-26)'!K580</f>
        <v>179.89999999999998</v>
      </c>
      <c r="F36" s="253">
        <f>'прил9 (ведом 25-26)'!L580</f>
        <v>179.89999999999998</v>
      </c>
    </row>
    <row r="37" spans="1:6" x14ac:dyDescent="0.35">
      <c r="A37" s="288"/>
      <c r="B37" s="251" t="s">
        <v>183</v>
      </c>
      <c r="C37" s="252" t="s">
        <v>372</v>
      </c>
      <c r="D37" s="253">
        <f>'прил8 (ведом 24)'!K717</f>
        <v>5362.4</v>
      </c>
      <c r="E37" s="253">
        <f>'прил9 (ведом 25-26)'!K581</f>
        <v>4526.8999999999996</v>
      </c>
      <c r="F37" s="253">
        <f>'прил9 (ведом 25-26)'!L581</f>
        <v>4526.8999999999996</v>
      </c>
    </row>
    <row r="38" spans="1:6" x14ac:dyDescent="0.35">
      <c r="A38" s="291"/>
      <c r="B38" s="251" t="s">
        <v>184</v>
      </c>
      <c r="C38" s="252" t="s">
        <v>185</v>
      </c>
      <c r="D38" s="253">
        <f>'прил8 (ведом 24)'!K718</f>
        <v>96871.1</v>
      </c>
      <c r="E38" s="253">
        <f>'прил9 (ведом 25-26)'!K582</f>
        <v>96817.8</v>
      </c>
      <c r="F38" s="253">
        <f>'прил9 (ведом 25-26)'!L582</f>
        <v>96983.999999999985</v>
      </c>
    </row>
    <row r="39" spans="1:6" x14ac:dyDescent="0.35">
      <c r="A39" s="288">
        <v>6</v>
      </c>
      <c r="B39" s="364" t="s">
        <v>186</v>
      </c>
      <c r="C39" s="365" t="s">
        <v>187</v>
      </c>
      <c r="D39" s="290">
        <f>SUM(D40:D41)</f>
        <v>48875</v>
      </c>
      <c r="E39" s="290">
        <f>SUM(E40:E41)</f>
        <v>44261.7</v>
      </c>
      <c r="F39" s="290">
        <f>SUM(F40:F41)</f>
        <v>43791</v>
      </c>
    </row>
    <row r="40" spans="1:6" x14ac:dyDescent="0.35">
      <c r="A40" s="291"/>
      <c r="B40" s="251" t="s">
        <v>188</v>
      </c>
      <c r="C40" s="252" t="s">
        <v>189</v>
      </c>
      <c r="D40" s="253">
        <f>'прил8 (ведом 24)'!K721</f>
        <v>35026.1</v>
      </c>
      <c r="E40" s="253">
        <f>'прил9 (ведом 25-26)'!K585</f>
        <v>32107</v>
      </c>
      <c r="F40" s="253">
        <f>'прил9 (ведом 25-26)'!L585</f>
        <v>31631.599999999999</v>
      </c>
    </row>
    <row r="41" spans="1:6" ht="18.75" customHeight="1" x14ac:dyDescent="0.35">
      <c r="A41" s="291"/>
      <c r="B41" s="251" t="s">
        <v>190</v>
      </c>
      <c r="C41" s="252" t="s">
        <v>191</v>
      </c>
      <c r="D41" s="253">
        <f>'прил8 (ведом 24)'!K722</f>
        <v>13848.900000000001</v>
      </c>
      <c r="E41" s="248">
        <f>'прил9 (ведом 25-26)'!K586</f>
        <v>12154.7</v>
      </c>
      <c r="F41" s="248">
        <f>'прил9 (ведом 25-26)'!L586</f>
        <v>12159.400000000001</v>
      </c>
    </row>
    <row r="42" spans="1:6" s="366" customFormat="1" ht="17.399999999999999" x14ac:dyDescent="0.3">
      <c r="A42" s="288">
        <v>7</v>
      </c>
      <c r="B42" s="288">
        <v>1000</v>
      </c>
      <c r="C42" s="365" t="s">
        <v>118</v>
      </c>
      <c r="D42" s="290">
        <f>SUM(D43:D46)</f>
        <v>160689.59999999998</v>
      </c>
      <c r="E42" s="290">
        <f>SUM(E43:E46)</f>
        <v>127499.89999999998</v>
      </c>
      <c r="F42" s="290">
        <f>SUM(F43:F46)</f>
        <v>123365.9</v>
      </c>
    </row>
    <row r="43" spans="1:6" x14ac:dyDescent="0.35">
      <c r="A43" s="291"/>
      <c r="B43" s="291">
        <v>1001</v>
      </c>
      <c r="C43" s="252" t="s">
        <v>377</v>
      </c>
      <c r="D43" s="253">
        <f>'прил8 (ведом 24)'!K725</f>
        <v>3000</v>
      </c>
      <c r="E43" s="253">
        <f>'прил9 (ведом 25-26)'!K589</f>
        <v>1500</v>
      </c>
      <c r="F43" s="253">
        <f>'прил9 (ведом 25-26)'!L589</f>
        <v>1500</v>
      </c>
    </row>
    <row r="44" spans="1:6" x14ac:dyDescent="0.35">
      <c r="A44" s="291"/>
      <c r="B44" s="291">
        <v>1003</v>
      </c>
      <c r="C44" s="252" t="s">
        <v>628</v>
      </c>
      <c r="D44" s="253">
        <f>'прил8 (ведом 24)'!K726</f>
        <v>0</v>
      </c>
      <c r="E44" s="253">
        <v>0</v>
      </c>
      <c r="F44" s="253">
        <v>0</v>
      </c>
    </row>
    <row r="45" spans="1:6" x14ac:dyDescent="0.35">
      <c r="A45" s="291"/>
      <c r="B45" s="291">
        <v>1004</v>
      </c>
      <c r="C45" s="252" t="s">
        <v>192</v>
      </c>
      <c r="D45" s="253">
        <f>'прил8 (ведом 24)'!K727</f>
        <v>147354.09999999998</v>
      </c>
      <c r="E45" s="253">
        <f>'прил9 (ведом 25-26)'!K590</f>
        <v>115480.49999999999</v>
      </c>
      <c r="F45" s="253">
        <f>'прил9 (ведом 25-26)'!L590</f>
        <v>110820.79999999999</v>
      </c>
    </row>
    <row r="46" spans="1:6" x14ac:dyDescent="0.35">
      <c r="A46" s="291"/>
      <c r="B46" s="291">
        <v>1006</v>
      </c>
      <c r="C46" s="252" t="s">
        <v>193</v>
      </c>
      <c r="D46" s="253">
        <f>'прил8 (ведом 24)'!K728</f>
        <v>10335.5</v>
      </c>
      <c r="E46" s="253">
        <f>'прил9 (ведом 25-26)'!K591</f>
        <v>10519.4</v>
      </c>
      <c r="F46" s="253">
        <f>'прил9 (ведом 25-26)'!L591</f>
        <v>11045.1</v>
      </c>
    </row>
    <row r="47" spans="1:6" x14ac:dyDescent="0.35">
      <c r="A47" s="288">
        <v>8</v>
      </c>
      <c r="B47" s="367">
        <v>1100</v>
      </c>
      <c r="C47" s="360" t="s">
        <v>194</v>
      </c>
      <c r="D47" s="290">
        <f>SUM(D48:D51)</f>
        <v>101723.99999999999</v>
      </c>
      <c r="E47" s="290">
        <f>SUM(E48:E51)</f>
        <v>46853.100000000006</v>
      </c>
      <c r="F47" s="290">
        <f>SUM(F48:F51)</f>
        <v>46123.199999999997</v>
      </c>
    </row>
    <row r="48" spans="1:6" x14ac:dyDescent="0.35">
      <c r="A48" s="291"/>
      <c r="B48" s="368">
        <v>1101</v>
      </c>
      <c r="C48" s="369" t="s">
        <v>382</v>
      </c>
      <c r="D48" s="253">
        <f>'прил8 (ведом 24)'!K731</f>
        <v>16648.800000000003</v>
      </c>
      <c r="E48" s="253">
        <f>'прил9 (ведом 25-26)'!K594</f>
        <v>4767.8999999999996</v>
      </c>
      <c r="F48" s="253">
        <f>'прил9 (ведом 25-26)'!L594</f>
        <v>4787.5999999999995</v>
      </c>
    </row>
    <row r="49" spans="1:8" x14ac:dyDescent="0.35">
      <c r="A49" s="288"/>
      <c r="B49" s="251" t="s">
        <v>195</v>
      </c>
      <c r="C49" s="293" t="s">
        <v>196</v>
      </c>
      <c r="D49" s="253">
        <f>'прил8 (ведом 24)'!K732</f>
        <v>30762.1</v>
      </c>
      <c r="E49" s="253">
        <f>'прил9 (ведом 25-26)'!K595</f>
        <v>910.6</v>
      </c>
      <c r="F49" s="253">
        <f>'прил9 (ведом 25-26)'!L595</f>
        <v>910.6</v>
      </c>
    </row>
    <row r="50" spans="1:8" x14ac:dyDescent="0.35">
      <c r="A50" s="288"/>
      <c r="B50" s="251" t="s">
        <v>624</v>
      </c>
      <c r="C50" s="293" t="s">
        <v>623</v>
      </c>
      <c r="D50" s="253">
        <f>'прил8 (ведом 24)'!K733</f>
        <v>51224.399999999994</v>
      </c>
      <c r="E50" s="253">
        <f>'прил9 (ведом 25-26)'!K596</f>
        <v>37994.800000000003</v>
      </c>
      <c r="F50" s="253">
        <f>'прил9 (ведом 25-26)'!L596</f>
        <v>37244.1</v>
      </c>
    </row>
    <row r="51" spans="1:8" ht="36" x14ac:dyDescent="0.35">
      <c r="A51" s="291"/>
      <c r="B51" s="251" t="s">
        <v>197</v>
      </c>
      <c r="C51" s="298" t="s">
        <v>198</v>
      </c>
      <c r="D51" s="253">
        <f>'прил8 (ведом 24)'!K734</f>
        <v>3088.7000000000003</v>
      </c>
      <c r="E51" s="248">
        <f>'прил9 (ведом 25-26)'!K597</f>
        <v>3179.7999999999997</v>
      </c>
      <c r="F51" s="248">
        <f>'прил9 (ведом 25-26)'!L597</f>
        <v>3180.9</v>
      </c>
    </row>
    <row r="52" spans="1:8" ht="35.4" x14ac:dyDescent="0.35">
      <c r="A52" s="288">
        <v>9</v>
      </c>
      <c r="B52" s="364" t="s">
        <v>682</v>
      </c>
      <c r="C52" s="868" t="s">
        <v>676</v>
      </c>
      <c r="D52" s="290">
        <f>D53</f>
        <v>36</v>
      </c>
      <c r="E52" s="290">
        <f t="shared" ref="E52:F52" si="1">E53</f>
        <v>0</v>
      </c>
      <c r="F52" s="290">
        <f t="shared" si="1"/>
        <v>0</v>
      </c>
    </row>
    <row r="53" spans="1:8" ht="36" x14ac:dyDescent="0.35">
      <c r="A53" s="291"/>
      <c r="B53" s="251" t="s">
        <v>683</v>
      </c>
      <c r="C53" s="298" t="s">
        <v>677</v>
      </c>
      <c r="D53" s="253">
        <f>'прил8 (ведом 24)'!K737</f>
        <v>36</v>
      </c>
      <c r="E53" s="248">
        <v>0</v>
      </c>
      <c r="F53" s="248">
        <v>0</v>
      </c>
    </row>
    <row r="54" spans="1:8" ht="52.8" x14ac:dyDescent="0.35">
      <c r="A54" s="288">
        <v>10</v>
      </c>
      <c r="B54" s="367">
        <v>1400</v>
      </c>
      <c r="C54" s="365" t="s">
        <v>199</v>
      </c>
      <c r="D54" s="370">
        <f>SUM(D55:D55)</f>
        <v>9000</v>
      </c>
      <c r="E54" s="370">
        <f>SUM(E55:E55)</f>
        <v>9000</v>
      </c>
      <c r="F54" s="370">
        <f>SUM(F55:F55)</f>
        <v>9000</v>
      </c>
    </row>
    <row r="55" spans="1:8" ht="54" x14ac:dyDescent="0.35">
      <c r="A55" s="371"/>
      <c r="B55" s="368">
        <v>1401</v>
      </c>
      <c r="C55" s="252" t="s">
        <v>200</v>
      </c>
      <c r="D55" s="372">
        <f>'прил8 (ведом 24)'!K740</f>
        <v>9000</v>
      </c>
      <c r="E55" s="296">
        <f>'прил9 (ведом 25-26)'!K603</f>
        <v>9000</v>
      </c>
      <c r="F55" s="296">
        <f>'прил9 (ведом 25-26)'!L603</f>
        <v>9000</v>
      </c>
    </row>
    <row r="56" spans="1:8" s="254" customFormat="1" ht="17.399999999999999" x14ac:dyDescent="0.3">
      <c r="A56" s="287">
        <v>11</v>
      </c>
      <c r="B56" s="289"/>
      <c r="C56" s="249" t="s">
        <v>384</v>
      </c>
      <c r="D56" s="294">
        <f>SUM(D57:D57)</f>
        <v>0</v>
      </c>
      <c r="E56" s="294">
        <f>SUM(E57:E57)</f>
        <v>47514.299999999996</v>
      </c>
      <c r="F56" s="294">
        <f>SUM(F57:F57)</f>
        <v>96949.3</v>
      </c>
    </row>
    <row r="57" spans="1:8" s="254" customFormat="1" x14ac:dyDescent="0.35">
      <c r="A57" s="295"/>
      <c r="B57" s="292"/>
      <c r="C57" s="250" t="s">
        <v>384</v>
      </c>
      <c r="D57" s="296">
        <v>0</v>
      </c>
      <c r="E57" s="296">
        <f>'прил9 (ведом 25-26)'!K606</f>
        <v>47514.299999999996</v>
      </c>
      <c r="F57" s="296">
        <f>'прил9 (ведом 25-26)'!L606</f>
        <v>96949.3</v>
      </c>
    </row>
    <row r="59" spans="1:8" ht="22.95" customHeight="1" x14ac:dyDescent="0.35"/>
    <row r="60" spans="1:8" s="377" customFormat="1" x14ac:dyDescent="0.35">
      <c r="A60" s="758" t="s">
        <v>398</v>
      </c>
      <c r="B60" s="374"/>
      <c r="C60" s="375"/>
      <c r="D60" s="375"/>
      <c r="E60" s="375"/>
      <c r="F60" s="375"/>
      <c r="G60" s="88"/>
      <c r="H60" s="376"/>
    </row>
    <row r="61" spans="1:8" s="377" customFormat="1" x14ac:dyDescent="0.35">
      <c r="A61" s="758" t="s">
        <v>399</v>
      </c>
      <c r="B61" s="374"/>
      <c r="C61" s="375"/>
      <c r="D61" s="375"/>
      <c r="E61" s="375"/>
      <c r="F61" s="375"/>
      <c r="G61" s="88"/>
      <c r="H61" s="376"/>
    </row>
    <row r="62" spans="1:8" s="377" customFormat="1" x14ac:dyDescent="0.35">
      <c r="A62" s="759" t="s">
        <v>400</v>
      </c>
      <c r="B62" s="374"/>
      <c r="E62" s="375"/>
      <c r="F62" s="757" t="s">
        <v>411</v>
      </c>
    </row>
    <row r="63" spans="1:8" x14ac:dyDescent="0.35">
      <c r="A63" s="739"/>
    </row>
  </sheetData>
  <autoFilter ref="A1:A62"/>
  <mergeCells count="6">
    <mergeCell ref="D9:F9"/>
    <mergeCell ref="A5:F5"/>
    <mergeCell ref="A6:F6"/>
    <mergeCell ref="A9:A10"/>
    <mergeCell ref="B9:B10"/>
    <mergeCell ref="C9:C10"/>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J515"/>
  <sheetViews>
    <sheetView zoomScale="80" zoomScaleNormal="80" zoomScaleSheetLayoutView="80" workbookViewId="0">
      <pane xSplit="1" ySplit="3" topLeftCell="B73" activePane="bottomRight" state="frozen"/>
      <selection activeCell="D38" sqref="D38"/>
      <selection pane="topRight" activeCell="D38" sqref="D38"/>
      <selection pane="bottomLeft" activeCell="D38" sqref="D38"/>
      <selection pane="bottomRight" activeCell="H76" sqref="H76"/>
    </sheetView>
  </sheetViews>
  <sheetFormatPr defaultColWidth="9.109375" defaultRowHeight="15.6" x14ac:dyDescent="0.3"/>
  <cols>
    <col min="1" max="1" width="4.5546875" style="433" customWidth="1"/>
    <col min="2" max="2" width="62.44140625" style="505" customWidth="1"/>
    <col min="3" max="3" width="3.109375" style="506" customWidth="1"/>
    <col min="4" max="4" width="2" style="506" customWidth="1"/>
    <col min="5" max="5" width="3.109375" style="506" customWidth="1"/>
    <col min="6" max="6" width="8.6640625" style="506" customWidth="1"/>
    <col min="7" max="7" width="5.5546875" style="504" customWidth="1"/>
    <col min="8" max="8" width="15.6640625" style="434" customWidth="1"/>
    <col min="9" max="9" width="9.109375" style="90"/>
    <col min="10" max="10" width="17.6640625" style="90" customWidth="1"/>
    <col min="11" max="14" width="9.109375" style="90"/>
    <col min="15" max="15" width="58.6640625" style="90" customWidth="1"/>
    <col min="16" max="16384" width="9.109375" style="90"/>
  </cols>
  <sheetData>
    <row r="1" spans="1:10" ht="18" x14ac:dyDescent="0.35">
      <c r="H1" s="205" t="s">
        <v>532</v>
      </c>
    </row>
    <row r="2" spans="1:10" ht="18" x14ac:dyDescent="0.35">
      <c r="H2" s="205" t="s">
        <v>576</v>
      </c>
    </row>
    <row r="3" spans="1:10" ht="18" x14ac:dyDescent="0.35">
      <c r="H3" s="205"/>
    </row>
    <row r="5" spans="1:10" ht="72" customHeight="1" x14ac:dyDescent="0.3">
      <c r="A5" s="912" t="s">
        <v>639</v>
      </c>
      <c r="B5" s="912"/>
      <c r="C5" s="912"/>
      <c r="D5" s="912"/>
      <c r="E5" s="912"/>
      <c r="F5" s="912"/>
      <c r="G5" s="912"/>
      <c r="H5" s="912"/>
    </row>
    <row r="6" spans="1:10" x14ac:dyDescent="0.3">
      <c r="A6" s="90"/>
      <c r="B6" s="90"/>
      <c r="C6" s="433"/>
      <c r="D6" s="433"/>
      <c r="E6" s="433"/>
      <c r="F6" s="433"/>
      <c r="G6" s="434"/>
    </row>
    <row r="7" spans="1:10" ht="18" x14ac:dyDescent="0.35">
      <c r="A7" s="435"/>
      <c r="B7" s="86"/>
      <c r="C7" s="87"/>
      <c r="D7" s="87"/>
      <c r="E7" s="87"/>
      <c r="F7" s="87"/>
      <c r="G7" s="90"/>
      <c r="H7" s="508" t="s">
        <v>21</v>
      </c>
    </row>
    <row r="8" spans="1:10" ht="37.200000000000003" customHeight="1" x14ac:dyDescent="0.3">
      <c r="A8" s="745" t="s">
        <v>22</v>
      </c>
      <c r="B8" s="746" t="s">
        <v>23</v>
      </c>
      <c r="C8" s="913" t="s">
        <v>27</v>
      </c>
      <c r="D8" s="914"/>
      <c r="E8" s="914"/>
      <c r="F8" s="915"/>
      <c r="G8" s="746" t="s">
        <v>28</v>
      </c>
      <c r="H8" s="509" t="s">
        <v>15</v>
      </c>
    </row>
    <row r="9" spans="1:10" ht="18" x14ac:dyDescent="0.35">
      <c r="A9" s="285">
        <v>1</v>
      </c>
      <c r="B9" s="438">
        <v>2</v>
      </c>
      <c r="C9" s="916" t="s">
        <v>29</v>
      </c>
      <c r="D9" s="917"/>
      <c r="E9" s="917"/>
      <c r="F9" s="918"/>
      <c r="G9" s="297" t="s">
        <v>30</v>
      </c>
      <c r="H9" s="286">
        <v>5</v>
      </c>
    </row>
    <row r="10" spans="1:10" ht="19.5" customHeight="1" x14ac:dyDescent="0.35">
      <c r="A10" s="439"/>
      <c r="B10" s="440" t="s">
        <v>201</v>
      </c>
      <c r="C10" s="441"/>
      <c r="D10" s="441"/>
      <c r="E10" s="441"/>
      <c r="F10" s="441"/>
      <c r="G10" s="442"/>
      <c r="H10" s="443">
        <f>H11+H132+H186+H227+H254+H285+H309+H344+H389+H398+H404+H414+H420+H426+H483+H495+H379+H477</f>
        <v>2178146.4000000004</v>
      </c>
      <c r="J10" s="510">
        <f>H10-'прил8 (ведом 24)'!K11</f>
        <v>0</v>
      </c>
    </row>
    <row r="11" spans="1:10" s="449" customFormat="1" ht="52.2" x14ac:dyDescent="0.3">
      <c r="A11" s="445">
        <v>1</v>
      </c>
      <c r="B11" s="611" t="s">
        <v>204</v>
      </c>
      <c r="C11" s="446" t="s">
        <v>38</v>
      </c>
      <c r="D11" s="446" t="s">
        <v>41</v>
      </c>
      <c r="E11" s="446" t="s">
        <v>42</v>
      </c>
      <c r="F11" s="447" t="s">
        <v>43</v>
      </c>
      <c r="G11" s="448"/>
      <c r="H11" s="313">
        <f>H12+H72+H94</f>
        <v>1398923.4000000001</v>
      </c>
    </row>
    <row r="12" spans="1:10" ht="18" x14ac:dyDescent="0.35">
      <c r="A12" s="439"/>
      <c r="B12" s="612" t="s">
        <v>205</v>
      </c>
      <c r="C12" s="742" t="s">
        <v>38</v>
      </c>
      <c r="D12" s="742" t="s">
        <v>44</v>
      </c>
      <c r="E12" s="742" t="s">
        <v>42</v>
      </c>
      <c r="F12" s="743" t="s">
        <v>43</v>
      </c>
      <c r="G12" s="297"/>
      <c r="H12" s="267">
        <f>H13+H29</f>
        <v>1217220.1000000001</v>
      </c>
    </row>
    <row r="13" spans="1:10" ht="18" x14ac:dyDescent="0.35">
      <c r="A13" s="439"/>
      <c r="B13" s="612" t="s">
        <v>283</v>
      </c>
      <c r="C13" s="258" t="s">
        <v>38</v>
      </c>
      <c r="D13" s="259" t="s">
        <v>44</v>
      </c>
      <c r="E13" s="259" t="s">
        <v>36</v>
      </c>
      <c r="F13" s="260" t="s">
        <v>43</v>
      </c>
      <c r="G13" s="297"/>
      <c r="H13" s="267">
        <f>H22+H25+H27+H14+H18+H16+H20</f>
        <v>438333.60000000003</v>
      </c>
    </row>
    <row r="14" spans="1:10" ht="36" x14ac:dyDescent="0.35">
      <c r="A14" s="439"/>
      <c r="B14" s="612" t="s">
        <v>487</v>
      </c>
      <c r="C14" s="258" t="s">
        <v>38</v>
      </c>
      <c r="D14" s="259" t="s">
        <v>44</v>
      </c>
      <c r="E14" s="259" t="s">
        <v>36</v>
      </c>
      <c r="F14" s="260" t="s">
        <v>90</v>
      </c>
      <c r="G14" s="73"/>
      <c r="H14" s="267">
        <f>H15</f>
        <v>114625</v>
      </c>
    </row>
    <row r="15" spans="1:10" ht="36" x14ac:dyDescent="0.35">
      <c r="A15" s="439"/>
      <c r="B15" s="612" t="s">
        <v>75</v>
      </c>
      <c r="C15" s="258" t="s">
        <v>38</v>
      </c>
      <c r="D15" s="259" t="s">
        <v>44</v>
      </c>
      <c r="E15" s="259" t="s">
        <v>36</v>
      </c>
      <c r="F15" s="260" t="s">
        <v>90</v>
      </c>
      <c r="G15" s="73" t="s">
        <v>76</v>
      </c>
      <c r="H15" s="267">
        <f>'прил8 (ведом 24)'!K348</f>
        <v>114625</v>
      </c>
    </row>
    <row r="16" spans="1:10" ht="18" x14ac:dyDescent="0.35">
      <c r="A16" s="439"/>
      <c r="B16" s="613" t="s">
        <v>488</v>
      </c>
      <c r="C16" s="258" t="s">
        <v>38</v>
      </c>
      <c r="D16" s="259" t="s">
        <v>44</v>
      </c>
      <c r="E16" s="259" t="s">
        <v>36</v>
      </c>
      <c r="F16" s="260" t="s">
        <v>404</v>
      </c>
      <c r="G16" s="73"/>
      <c r="H16" s="267">
        <f>H17</f>
        <v>6544.2</v>
      </c>
    </row>
    <row r="17" spans="1:8" ht="36" x14ac:dyDescent="0.35">
      <c r="A17" s="439"/>
      <c r="B17" s="613" t="s">
        <v>75</v>
      </c>
      <c r="C17" s="258" t="s">
        <v>38</v>
      </c>
      <c r="D17" s="259" t="s">
        <v>44</v>
      </c>
      <c r="E17" s="259" t="s">
        <v>36</v>
      </c>
      <c r="F17" s="260" t="s">
        <v>404</v>
      </c>
      <c r="G17" s="73" t="s">
        <v>76</v>
      </c>
      <c r="H17" s="267">
        <f>'прил8 (ведом 24)'!K350</f>
        <v>6544.2</v>
      </c>
    </row>
    <row r="18" spans="1:8" ht="36" x14ac:dyDescent="0.35">
      <c r="A18" s="439"/>
      <c r="B18" s="613" t="s">
        <v>206</v>
      </c>
      <c r="C18" s="258" t="s">
        <v>38</v>
      </c>
      <c r="D18" s="259" t="s">
        <v>44</v>
      </c>
      <c r="E18" s="259" t="s">
        <v>36</v>
      </c>
      <c r="F18" s="260" t="s">
        <v>289</v>
      </c>
      <c r="G18" s="73"/>
      <c r="H18" s="267">
        <f>H19</f>
        <v>32079.7</v>
      </c>
    </row>
    <row r="19" spans="1:8" ht="36" x14ac:dyDescent="0.35">
      <c r="A19" s="439"/>
      <c r="B19" s="613" t="s">
        <v>75</v>
      </c>
      <c r="C19" s="258" t="s">
        <v>38</v>
      </c>
      <c r="D19" s="259" t="s">
        <v>44</v>
      </c>
      <c r="E19" s="259" t="s">
        <v>36</v>
      </c>
      <c r="F19" s="260" t="s">
        <v>289</v>
      </c>
      <c r="G19" s="73" t="s">
        <v>76</v>
      </c>
      <c r="H19" s="267">
        <f>'прил8 (ведом 24)'!K352</f>
        <v>32079.7</v>
      </c>
    </row>
    <row r="20" spans="1:8" ht="36" x14ac:dyDescent="0.35">
      <c r="A20" s="439"/>
      <c r="B20" s="616" t="s">
        <v>207</v>
      </c>
      <c r="C20" s="785" t="s">
        <v>38</v>
      </c>
      <c r="D20" s="786" t="s">
        <v>44</v>
      </c>
      <c r="E20" s="786" t="s">
        <v>36</v>
      </c>
      <c r="F20" s="787" t="s">
        <v>290</v>
      </c>
      <c r="G20" s="73"/>
      <c r="H20" s="267">
        <f>H21</f>
        <v>615.70000000000005</v>
      </c>
    </row>
    <row r="21" spans="1:8" ht="50.25" customHeight="1" x14ac:dyDescent="0.35">
      <c r="A21" s="439"/>
      <c r="B21" s="613" t="s">
        <v>75</v>
      </c>
      <c r="C21" s="258" t="s">
        <v>38</v>
      </c>
      <c r="D21" s="259" t="s">
        <v>44</v>
      </c>
      <c r="E21" s="259" t="s">
        <v>36</v>
      </c>
      <c r="F21" s="260" t="s">
        <v>290</v>
      </c>
      <c r="G21" s="73" t="s">
        <v>76</v>
      </c>
      <c r="H21" s="261">
        <f>'прил8 (ведом 24)'!K354</f>
        <v>615.70000000000005</v>
      </c>
    </row>
    <row r="22" spans="1:8" ht="120" customHeight="1" x14ac:dyDescent="0.35">
      <c r="A22" s="439"/>
      <c r="B22" s="612" t="s">
        <v>299</v>
      </c>
      <c r="C22" s="258" t="s">
        <v>38</v>
      </c>
      <c r="D22" s="259" t="s">
        <v>44</v>
      </c>
      <c r="E22" s="259" t="s">
        <v>36</v>
      </c>
      <c r="F22" s="260" t="s">
        <v>300</v>
      </c>
      <c r="G22" s="73"/>
      <c r="H22" s="267">
        <f>SUM(H23:H24)</f>
        <v>8438.2000000000007</v>
      </c>
    </row>
    <row r="23" spans="1:8" ht="36" x14ac:dyDescent="0.35">
      <c r="A23" s="439"/>
      <c r="B23" s="612" t="s">
        <v>54</v>
      </c>
      <c r="C23" s="258" t="s">
        <v>38</v>
      </c>
      <c r="D23" s="259" t="s">
        <v>44</v>
      </c>
      <c r="E23" s="259" t="s">
        <v>36</v>
      </c>
      <c r="F23" s="260" t="s">
        <v>300</v>
      </c>
      <c r="G23" s="73" t="s">
        <v>55</v>
      </c>
      <c r="H23" s="267">
        <f>'прил8 (ведом 24)'!K473</f>
        <v>124.7</v>
      </c>
    </row>
    <row r="24" spans="1:8" ht="18" x14ac:dyDescent="0.35">
      <c r="A24" s="439"/>
      <c r="B24" s="615" t="s">
        <v>119</v>
      </c>
      <c r="C24" s="258" t="s">
        <v>38</v>
      </c>
      <c r="D24" s="259" t="s">
        <v>44</v>
      </c>
      <c r="E24" s="259" t="s">
        <v>36</v>
      </c>
      <c r="F24" s="260" t="s">
        <v>300</v>
      </c>
      <c r="G24" s="73" t="s">
        <v>120</v>
      </c>
      <c r="H24" s="267">
        <f>'прил8 (ведом 24)'!K474</f>
        <v>8313.5</v>
      </c>
    </row>
    <row r="25" spans="1:8" ht="162" x14ac:dyDescent="0.35">
      <c r="A25" s="439"/>
      <c r="B25" s="612" t="s">
        <v>284</v>
      </c>
      <c r="C25" s="258" t="s">
        <v>38</v>
      </c>
      <c r="D25" s="259" t="s">
        <v>44</v>
      </c>
      <c r="E25" s="259" t="s">
        <v>36</v>
      </c>
      <c r="F25" s="260" t="s">
        <v>285</v>
      </c>
      <c r="G25" s="73"/>
      <c r="H25" s="267">
        <f>H26</f>
        <v>630.6</v>
      </c>
    </row>
    <row r="26" spans="1:8" ht="36" x14ac:dyDescent="0.35">
      <c r="A26" s="439"/>
      <c r="B26" s="612" t="s">
        <v>75</v>
      </c>
      <c r="C26" s="258" t="s">
        <v>38</v>
      </c>
      <c r="D26" s="259" t="s">
        <v>44</v>
      </c>
      <c r="E26" s="259" t="s">
        <v>36</v>
      </c>
      <c r="F26" s="260" t="s">
        <v>285</v>
      </c>
      <c r="G26" s="73" t="s">
        <v>76</v>
      </c>
      <c r="H26" s="267">
        <f>'прил8 (ведом 24)'!K356</f>
        <v>630.6</v>
      </c>
    </row>
    <row r="27" spans="1:8" ht="90" x14ac:dyDescent="0.35">
      <c r="A27" s="439"/>
      <c r="B27" s="612" t="s">
        <v>367</v>
      </c>
      <c r="C27" s="258" t="s">
        <v>38</v>
      </c>
      <c r="D27" s="259" t="s">
        <v>44</v>
      </c>
      <c r="E27" s="259" t="s">
        <v>36</v>
      </c>
      <c r="F27" s="260" t="s">
        <v>286</v>
      </c>
      <c r="G27" s="73"/>
      <c r="H27" s="267">
        <f>H28</f>
        <v>275400.2</v>
      </c>
    </row>
    <row r="28" spans="1:8" ht="36" x14ac:dyDescent="0.35">
      <c r="A28" s="439"/>
      <c r="B28" s="615" t="s">
        <v>75</v>
      </c>
      <c r="C28" s="258" t="s">
        <v>38</v>
      </c>
      <c r="D28" s="259" t="s">
        <v>44</v>
      </c>
      <c r="E28" s="259" t="s">
        <v>36</v>
      </c>
      <c r="F28" s="260" t="s">
        <v>286</v>
      </c>
      <c r="G28" s="73" t="s">
        <v>76</v>
      </c>
      <c r="H28" s="267">
        <f>'прил8 (ведом 24)'!K358</f>
        <v>275400.2</v>
      </c>
    </row>
    <row r="29" spans="1:8" ht="18" x14ac:dyDescent="0.35">
      <c r="A29" s="439"/>
      <c r="B29" s="612" t="s">
        <v>288</v>
      </c>
      <c r="C29" s="258" t="s">
        <v>38</v>
      </c>
      <c r="D29" s="259" t="s">
        <v>44</v>
      </c>
      <c r="E29" s="259" t="s">
        <v>38</v>
      </c>
      <c r="F29" s="260" t="s">
        <v>43</v>
      </c>
      <c r="G29" s="73"/>
      <c r="H29" s="267">
        <f>H37+H40+H48+H52+H56+H30+H35+H61+H45+H43+H68+H64+H66+H59</f>
        <v>778886.5</v>
      </c>
    </row>
    <row r="30" spans="1:8" ht="36" x14ac:dyDescent="0.35">
      <c r="A30" s="439"/>
      <c r="B30" s="612" t="s">
        <v>487</v>
      </c>
      <c r="C30" s="258" t="s">
        <v>38</v>
      </c>
      <c r="D30" s="259" t="s">
        <v>44</v>
      </c>
      <c r="E30" s="259" t="s">
        <v>38</v>
      </c>
      <c r="F30" s="260" t="s">
        <v>90</v>
      </c>
      <c r="G30" s="73"/>
      <c r="H30" s="267">
        <f>SUM(H31:H34)</f>
        <v>82248.399999999994</v>
      </c>
    </row>
    <row r="31" spans="1:8" ht="90" x14ac:dyDescent="0.35">
      <c r="A31" s="439"/>
      <c r="B31" s="613" t="s">
        <v>48</v>
      </c>
      <c r="C31" s="258" t="s">
        <v>38</v>
      </c>
      <c r="D31" s="259" t="s">
        <v>44</v>
      </c>
      <c r="E31" s="259" t="s">
        <v>38</v>
      </c>
      <c r="F31" s="260" t="s">
        <v>90</v>
      </c>
      <c r="G31" s="73" t="s">
        <v>49</v>
      </c>
      <c r="H31" s="267">
        <f>'прил8 (ведом 24)'!K369</f>
        <v>451</v>
      </c>
    </row>
    <row r="32" spans="1:8" ht="36" x14ac:dyDescent="0.35">
      <c r="A32" s="439"/>
      <c r="B32" s="613" t="s">
        <v>54</v>
      </c>
      <c r="C32" s="258" t="s">
        <v>38</v>
      </c>
      <c r="D32" s="259" t="s">
        <v>44</v>
      </c>
      <c r="E32" s="259" t="s">
        <v>38</v>
      </c>
      <c r="F32" s="260" t="s">
        <v>90</v>
      </c>
      <c r="G32" s="73" t="s">
        <v>55</v>
      </c>
      <c r="H32" s="267">
        <f>'прил8 (ведом 24)'!K370</f>
        <v>7739.7</v>
      </c>
    </row>
    <row r="33" spans="1:8" ht="36" x14ac:dyDescent="0.35">
      <c r="A33" s="439"/>
      <c r="B33" s="612" t="s">
        <v>75</v>
      </c>
      <c r="C33" s="258" t="s">
        <v>38</v>
      </c>
      <c r="D33" s="259" t="s">
        <v>44</v>
      </c>
      <c r="E33" s="259" t="s">
        <v>38</v>
      </c>
      <c r="F33" s="260" t="s">
        <v>90</v>
      </c>
      <c r="G33" s="73" t="s">
        <v>76</v>
      </c>
      <c r="H33" s="267">
        <f>'прил8 (ведом 24)'!K371</f>
        <v>73707.899999999994</v>
      </c>
    </row>
    <row r="34" spans="1:8" ht="18" x14ac:dyDescent="0.35">
      <c r="A34" s="439"/>
      <c r="B34" s="612" t="s">
        <v>56</v>
      </c>
      <c r="C34" s="258" t="s">
        <v>38</v>
      </c>
      <c r="D34" s="259" t="s">
        <v>44</v>
      </c>
      <c r="E34" s="259" t="s">
        <v>38</v>
      </c>
      <c r="F34" s="260" t="s">
        <v>90</v>
      </c>
      <c r="G34" s="73" t="s">
        <v>57</v>
      </c>
      <c r="H34" s="267">
        <f>'прил8 (ведом 24)'!K372</f>
        <v>349.8</v>
      </c>
    </row>
    <row r="35" spans="1:8" ht="18" x14ac:dyDescent="0.35">
      <c r="A35" s="439"/>
      <c r="B35" s="613" t="s">
        <v>488</v>
      </c>
      <c r="C35" s="258" t="s">
        <v>38</v>
      </c>
      <c r="D35" s="259" t="s">
        <v>44</v>
      </c>
      <c r="E35" s="259" t="s">
        <v>38</v>
      </c>
      <c r="F35" s="260" t="s">
        <v>404</v>
      </c>
      <c r="G35" s="73"/>
      <c r="H35" s="267">
        <f>SUM(H36:H36)</f>
        <v>5986.3</v>
      </c>
    </row>
    <row r="36" spans="1:8" ht="36" x14ac:dyDescent="0.35">
      <c r="A36" s="439"/>
      <c r="B36" s="612" t="s">
        <v>75</v>
      </c>
      <c r="C36" s="258" t="s">
        <v>38</v>
      </c>
      <c r="D36" s="259" t="s">
        <v>44</v>
      </c>
      <c r="E36" s="259" t="s">
        <v>38</v>
      </c>
      <c r="F36" s="260" t="s">
        <v>404</v>
      </c>
      <c r="G36" s="73" t="s">
        <v>76</v>
      </c>
      <c r="H36" s="267">
        <f>'прил8 (ведом 24)'!K374</f>
        <v>5986.3</v>
      </c>
    </row>
    <row r="37" spans="1:8" ht="36" x14ac:dyDescent="0.35">
      <c r="A37" s="439"/>
      <c r="B37" s="612" t="s">
        <v>206</v>
      </c>
      <c r="C37" s="258" t="s">
        <v>38</v>
      </c>
      <c r="D37" s="259" t="s">
        <v>44</v>
      </c>
      <c r="E37" s="259" t="s">
        <v>38</v>
      </c>
      <c r="F37" s="260" t="s">
        <v>289</v>
      </c>
      <c r="G37" s="73"/>
      <c r="H37" s="267">
        <f>SUM(H38:H39)</f>
        <v>29646</v>
      </c>
    </row>
    <row r="38" spans="1:8" ht="36" x14ac:dyDescent="0.35">
      <c r="A38" s="439"/>
      <c r="B38" s="613" t="s">
        <v>54</v>
      </c>
      <c r="C38" s="258" t="s">
        <v>38</v>
      </c>
      <c r="D38" s="259" t="s">
        <v>44</v>
      </c>
      <c r="E38" s="259" t="s">
        <v>38</v>
      </c>
      <c r="F38" s="260" t="s">
        <v>289</v>
      </c>
      <c r="G38" s="73" t="s">
        <v>55</v>
      </c>
      <c r="H38" s="267">
        <f>'прил8 (ведом 24)'!K376</f>
        <v>4392</v>
      </c>
    </row>
    <row r="39" spans="1:8" ht="36" x14ac:dyDescent="0.35">
      <c r="A39" s="439"/>
      <c r="B39" s="612" t="s">
        <v>75</v>
      </c>
      <c r="C39" s="258" t="s">
        <v>38</v>
      </c>
      <c r="D39" s="259" t="s">
        <v>44</v>
      </c>
      <c r="E39" s="259" t="s">
        <v>38</v>
      </c>
      <c r="F39" s="260" t="s">
        <v>289</v>
      </c>
      <c r="G39" s="73" t="s">
        <v>76</v>
      </c>
      <c r="H39" s="267">
        <f>'прил8 (ведом 24)'!K377</f>
        <v>25254</v>
      </c>
    </row>
    <row r="40" spans="1:8" ht="36" x14ac:dyDescent="0.35">
      <c r="A40" s="439"/>
      <c r="B40" s="612" t="s">
        <v>207</v>
      </c>
      <c r="C40" s="258" t="s">
        <v>38</v>
      </c>
      <c r="D40" s="259" t="s">
        <v>44</v>
      </c>
      <c r="E40" s="259" t="s">
        <v>38</v>
      </c>
      <c r="F40" s="260" t="s">
        <v>290</v>
      </c>
      <c r="G40" s="73"/>
      <c r="H40" s="267">
        <f>SUM(H41:H42)</f>
        <v>23904.1</v>
      </c>
    </row>
    <row r="41" spans="1:8" ht="36" x14ac:dyDescent="0.35">
      <c r="A41" s="439"/>
      <c r="B41" s="613" t="s">
        <v>54</v>
      </c>
      <c r="C41" s="258" t="s">
        <v>38</v>
      </c>
      <c r="D41" s="259" t="s">
        <v>44</v>
      </c>
      <c r="E41" s="259" t="s">
        <v>38</v>
      </c>
      <c r="F41" s="260" t="s">
        <v>290</v>
      </c>
      <c r="G41" s="73" t="s">
        <v>55</v>
      </c>
      <c r="H41" s="267">
        <f>'прил8 (ведом 24)'!K379</f>
        <v>609.1</v>
      </c>
    </row>
    <row r="42" spans="1:8" ht="36" x14ac:dyDescent="0.35">
      <c r="A42" s="439"/>
      <c r="B42" s="612" t="s">
        <v>75</v>
      </c>
      <c r="C42" s="258" t="s">
        <v>38</v>
      </c>
      <c r="D42" s="259" t="s">
        <v>44</v>
      </c>
      <c r="E42" s="259" t="s">
        <v>38</v>
      </c>
      <c r="F42" s="260" t="s">
        <v>290</v>
      </c>
      <c r="G42" s="73" t="s">
        <v>76</v>
      </c>
      <c r="H42" s="267">
        <f>'прил8 (ведом 24)'!K380</f>
        <v>23295</v>
      </c>
    </row>
    <row r="43" spans="1:8" ht="54" x14ac:dyDescent="0.35">
      <c r="A43" s="439"/>
      <c r="B43" s="613" t="s">
        <v>537</v>
      </c>
      <c r="C43" s="258" t="s">
        <v>38</v>
      </c>
      <c r="D43" s="259" t="s">
        <v>44</v>
      </c>
      <c r="E43" s="259" t="s">
        <v>38</v>
      </c>
      <c r="F43" s="260" t="s">
        <v>538</v>
      </c>
      <c r="G43" s="73"/>
      <c r="H43" s="261">
        <f>H44</f>
        <v>30</v>
      </c>
    </row>
    <row r="44" spans="1:8" ht="36" x14ac:dyDescent="0.35">
      <c r="A44" s="439"/>
      <c r="B44" s="613" t="s">
        <v>75</v>
      </c>
      <c r="C44" s="258" t="s">
        <v>38</v>
      </c>
      <c r="D44" s="259" t="s">
        <v>44</v>
      </c>
      <c r="E44" s="259" t="s">
        <v>38</v>
      </c>
      <c r="F44" s="260" t="s">
        <v>538</v>
      </c>
      <c r="G44" s="73" t="s">
        <v>76</v>
      </c>
      <c r="H44" s="261">
        <f>'прил8 (ведом 24)'!K382</f>
        <v>30</v>
      </c>
    </row>
    <row r="45" spans="1:8" ht="234" x14ac:dyDescent="0.35">
      <c r="A45" s="439"/>
      <c r="B45" s="613" t="s">
        <v>593</v>
      </c>
      <c r="C45" s="258" t="s">
        <v>38</v>
      </c>
      <c r="D45" s="259" t="s">
        <v>44</v>
      </c>
      <c r="E45" s="259" t="s">
        <v>38</v>
      </c>
      <c r="F45" s="260" t="s">
        <v>539</v>
      </c>
      <c r="G45" s="73"/>
      <c r="H45" s="267">
        <f>H46+H47</f>
        <v>35752.899999999994</v>
      </c>
    </row>
    <row r="46" spans="1:8" ht="90" x14ac:dyDescent="0.35">
      <c r="A46" s="439"/>
      <c r="B46" s="613" t="s">
        <v>48</v>
      </c>
      <c r="C46" s="258" t="s">
        <v>38</v>
      </c>
      <c r="D46" s="259" t="s">
        <v>44</v>
      </c>
      <c r="E46" s="259" t="s">
        <v>38</v>
      </c>
      <c r="F46" s="260" t="s">
        <v>539</v>
      </c>
      <c r="G46" s="73" t="s">
        <v>49</v>
      </c>
      <c r="H46" s="267">
        <f>'прил8 (ведом 24)'!K384</f>
        <v>2734.2</v>
      </c>
    </row>
    <row r="47" spans="1:8" ht="36" x14ac:dyDescent="0.35">
      <c r="A47" s="439"/>
      <c r="B47" s="613" t="s">
        <v>75</v>
      </c>
      <c r="C47" s="258" t="s">
        <v>38</v>
      </c>
      <c r="D47" s="259" t="s">
        <v>44</v>
      </c>
      <c r="E47" s="259" t="s">
        <v>38</v>
      </c>
      <c r="F47" s="260" t="s">
        <v>539</v>
      </c>
      <c r="G47" s="73" t="s">
        <v>76</v>
      </c>
      <c r="H47" s="267">
        <f>'прил8 (ведом 24)'!K385</f>
        <v>33018.699999999997</v>
      </c>
    </row>
    <row r="48" spans="1:8" ht="162" x14ac:dyDescent="0.35">
      <c r="A48" s="439"/>
      <c r="B48" s="612" t="s">
        <v>284</v>
      </c>
      <c r="C48" s="258" t="s">
        <v>38</v>
      </c>
      <c r="D48" s="259" t="s">
        <v>44</v>
      </c>
      <c r="E48" s="259" t="s">
        <v>38</v>
      </c>
      <c r="F48" s="260" t="s">
        <v>285</v>
      </c>
      <c r="G48" s="73"/>
      <c r="H48" s="267">
        <f>SUM(H49:H51)</f>
        <v>1468.6</v>
      </c>
    </row>
    <row r="49" spans="1:8" ht="90" x14ac:dyDescent="0.35">
      <c r="A49" s="439"/>
      <c r="B49" s="613" t="s">
        <v>48</v>
      </c>
      <c r="C49" s="258" t="s">
        <v>38</v>
      </c>
      <c r="D49" s="259" t="s">
        <v>44</v>
      </c>
      <c r="E49" s="259" t="s">
        <v>38</v>
      </c>
      <c r="F49" s="260" t="s">
        <v>285</v>
      </c>
      <c r="G49" s="73" t="s">
        <v>49</v>
      </c>
      <c r="H49" s="267">
        <f>'прил8 (ведом 24)'!K387</f>
        <v>77.599999999999994</v>
      </c>
    </row>
    <row r="50" spans="1:8" ht="18" x14ac:dyDescent="0.35">
      <c r="A50" s="439"/>
      <c r="B50" s="613" t="s">
        <v>119</v>
      </c>
      <c r="C50" s="258" t="s">
        <v>38</v>
      </c>
      <c r="D50" s="259" t="s">
        <v>44</v>
      </c>
      <c r="E50" s="259" t="s">
        <v>38</v>
      </c>
      <c r="F50" s="260" t="s">
        <v>285</v>
      </c>
      <c r="G50" s="73" t="s">
        <v>120</v>
      </c>
      <c r="H50" s="267">
        <f>'прил8 (ведом 24)'!K388</f>
        <v>5.5</v>
      </c>
    </row>
    <row r="51" spans="1:8" ht="36" x14ac:dyDescent="0.35">
      <c r="A51" s="439"/>
      <c r="B51" s="612" t="s">
        <v>75</v>
      </c>
      <c r="C51" s="258" t="s">
        <v>38</v>
      </c>
      <c r="D51" s="259" t="s">
        <v>44</v>
      </c>
      <c r="E51" s="259" t="s">
        <v>38</v>
      </c>
      <c r="F51" s="260" t="s">
        <v>285</v>
      </c>
      <c r="G51" s="73" t="s">
        <v>76</v>
      </c>
      <c r="H51" s="267">
        <f>'прил8 (ведом 24)'!K389</f>
        <v>1385.5</v>
      </c>
    </row>
    <row r="52" spans="1:8" ht="90" x14ac:dyDescent="0.35">
      <c r="A52" s="439"/>
      <c r="B52" s="612" t="s">
        <v>367</v>
      </c>
      <c r="C52" s="258" t="s">
        <v>38</v>
      </c>
      <c r="D52" s="259" t="s">
        <v>44</v>
      </c>
      <c r="E52" s="259" t="s">
        <v>38</v>
      </c>
      <c r="F52" s="260" t="s">
        <v>286</v>
      </c>
      <c r="G52" s="73"/>
      <c r="H52" s="267">
        <f>SUM(H53:H55)</f>
        <v>496035.4</v>
      </c>
    </row>
    <row r="53" spans="1:8" ht="90" x14ac:dyDescent="0.35">
      <c r="A53" s="439"/>
      <c r="B53" s="612" t="s">
        <v>48</v>
      </c>
      <c r="C53" s="258" t="s">
        <v>38</v>
      </c>
      <c r="D53" s="259" t="s">
        <v>44</v>
      </c>
      <c r="E53" s="259" t="s">
        <v>38</v>
      </c>
      <c r="F53" s="260" t="s">
        <v>286</v>
      </c>
      <c r="G53" s="73" t="s">
        <v>49</v>
      </c>
      <c r="H53" s="267">
        <f>'прил8 (ведом 24)'!K391</f>
        <v>30000</v>
      </c>
    </row>
    <row r="54" spans="1:8" ht="36" x14ac:dyDescent="0.35">
      <c r="A54" s="439"/>
      <c r="B54" s="612" t="s">
        <v>54</v>
      </c>
      <c r="C54" s="258" t="s">
        <v>38</v>
      </c>
      <c r="D54" s="259" t="s">
        <v>44</v>
      </c>
      <c r="E54" s="259" t="s">
        <v>38</v>
      </c>
      <c r="F54" s="260" t="s">
        <v>286</v>
      </c>
      <c r="G54" s="73" t="s">
        <v>55</v>
      </c>
      <c r="H54" s="267">
        <f>'прил8 (ведом 24)'!K392</f>
        <v>2062</v>
      </c>
    </row>
    <row r="55" spans="1:8" ht="36" x14ac:dyDescent="0.35">
      <c r="A55" s="439"/>
      <c r="B55" s="612" t="s">
        <v>75</v>
      </c>
      <c r="C55" s="258" t="s">
        <v>38</v>
      </c>
      <c r="D55" s="259" t="s">
        <v>44</v>
      </c>
      <c r="E55" s="259" t="s">
        <v>38</v>
      </c>
      <c r="F55" s="260" t="s">
        <v>286</v>
      </c>
      <c r="G55" s="73" t="s">
        <v>76</v>
      </c>
      <c r="H55" s="267">
        <f>'прил8 (ведом 24)'!K393</f>
        <v>463973.4</v>
      </c>
    </row>
    <row r="56" spans="1:8" ht="72" x14ac:dyDescent="0.35">
      <c r="A56" s="439"/>
      <c r="B56" s="612" t="s">
        <v>208</v>
      </c>
      <c r="C56" s="742" t="s">
        <v>38</v>
      </c>
      <c r="D56" s="742" t="s">
        <v>44</v>
      </c>
      <c r="E56" s="742" t="s">
        <v>38</v>
      </c>
      <c r="F56" s="743" t="s">
        <v>291</v>
      </c>
      <c r="G56" s="297"/>
      <c r="H56" s="267">
        <f>SUM(H57:H58)</f>
        <v>2391.3000000000002</v>
      </c>
    </row>
    <row r="57" spans="1:8" ht="36" x14ac:dyDescent="0.35">
      <c r="A57" s="439"/>
      <c r="B57" s="613" t="s">
        <v>54</v>
      </c>
      <c r="C57" s="258" t="s">
        <v>38</v>
      </c>
      <c r="D57" s="259" t="s">
        <v>44</v>
      </c>
      <c r="E57" s="259" t="s">
        <v>38</v>
      </c>
      <c r="F57" s="260" t="s">
        <v>291</v>
      </c>
      <c r="G57" s="73" t="s">
        <v>55</v>
      </c>
      <c r="H57" s="267">
        <f>'прил8 (ведом 24)'!K395</f>
        <v>102.4</v>
      </c>
    </row>
    <row r="58" spans="1:8" ht="36" x14ac:dyDescent="0.35">
      <c r="A58" s="439"/>
      <c r="B58" s="612" t="s">
        <v>75</v>
      </c>
      <c r="C58" s="742" t="s">
        <v>38</v>
      </c>
      <c r="D58" s="742" t="s">
        <v>44</v>
      </c>
      <c r="E58" s="742" t="s">
        <v>38</v>
      </c>
      <c r="F58" s="743" t="s">
        <v>291</v>
      </c>
      <c r="G58" s="297" t="s">
        <v>76</v>
      </c>
      <c r="H58" s="267">
        <f>'прил8 (ведом 24)'!K396</f>
        <v>2288.9</v>
      </c>
    </row>
    <row r="59" spans="1:8" ht="126" x14ac:dyDescent="0.35">
      <c r="A59" s="439"/>
      <c r="B59" s="616" t="s">
        <v>565</v>
      </c>
      <c r="C59" s="258" t="s">
        <v>38</v>
      </c>
      <c r="D59" s="259" t="s">
        <v>44</v>
      </c>
      <c r="E59" s="259" t="s">
        <v>38</v>
      </c>
      <c r="F59" s="260" t="s">
        <v>564</v>
      </c>
      <c r="G59" s="297"/>
      <c r="H59" s="267">
        <f>H60</f>
        <v>1845.6</v>
      </c>
    </row>
    <row r="60" spans="1:8" ht="36" x14ac:dyDescent="0.35">
      <c r="A60" s="439"/>
      <c r="B60" s="613" t="s">
        <v>75</v>
      </c>
      <c r="C60" s="258" t="s">
        <v>38</v>
      </c>
      <c r="D60" s="259" t="s">
        <v>44</v>
      </c>
      <c r="E60" s="259" t="s">
        <v>38</v>
      </c>
      <c r="F60" s="260" t="s">
        <v>564</v>
      </c>
      <c r="G60" s="73" t="s">
        <v>76</v>
      </c>
      <c r="H60" s="267">
        <f>'прил8 (ведом 24)'!K398</f>
        <v>1845.6</v>
      </c>
    </row>
    <row r="61" spans="1:8" ht="72" x14ac:dyDescent="0.35">
      <c r="A61" s="439"/>
      <c r="B61" s="613" t="s">
        <v>479</v>
      </c>
      <c r="C61" s="258" t="s">
        <v>38</v>
      </c>
      <c r="D61" s="259" t="s">
        <v>44</v>
      </c>
      <c r="E61" s="259" t="s">
        <v>38</v>
      </c>
      <c r="F61" s="260" t="s">
        <v>478</v>
      </c>
      <c r="G61" s="73"/>
      <c r="H61" s="267">
        <f>H62+H63</f>
        <v>63320.5</v>
      </c>
    </row>
    <row r="62" spans="1:8" ht="36" x14ac:dyDescent="0.35">
      <c r="A62" s="439"/>
      <c r="B62" s="613" t="s">
        <v>54</v>
      </c>
      <c r="C62" s="258" t="s">
        <v>38</v>
      </c>
      <c r="D62" s="259" t="s">
        <v>44</v>
      </c>
      <c r="E62" s="259" t="s">
        <v>38</v>
      </c>
      <c r="F62" s="260" t="s">
        <v>478</v>
      </c>
      <c r="G62" s="73" t="s">
        <v>55</v>
      </c>
      <c r="H62" s="267">
        <f>'прил8 (ведом 24)'!K400</f>
        <v>1665.3</v>
      </c>
    </row>
    <row r="63" spans="1:8" ht="36" x14ac:dyDescent="0.35">
      <c r="A63" s="439"/>
      <c r="B63" s="613" t="s">
        <v>75</v>
      </c>
      <c r="C63" s="258" t="s">
        <v>38</v>
      </c>
      <c r="D63" s="259" t="s">
        <v>44</v>
      </c>
      <c r="E63" s="259" t="s">
        <v>38</v>
      </c>
      <c r="F63" s="260" t="s">
        <v>478</v>
      </c>
      <c r="G63" s="73" t="s">
        <v>76</v>
      </c>
      <c r="H63" s="267">
        <f>'прил8 (ведом 24)'!K401</f>
        <v>61655.199999999997</v>
      </c>
    </row>
    <row r="64" spans="1:8" ht="108" x14ac:dyDescent="0.35">
      <c r="A64" s="439"/>
      <c r="B64" s="706" t="s">
        <v>518</v>
      </c>
      <c r="C64" s="471" t="s">
        <v>38</v>
      </c>
      <c r="D64" s="472" t="s">
        <v>44</v>
      </c>
      <c r="E64" s="472" t="s">
        <v>38</v>
      </c>
      <c r="F64" s="473" t="s">
        <v>517</v>
      </c>
      <c r="G64" s="531"/>
      <c r="H64" s="267">
        <f>H65</f>
        <v>17968.199999999997</v>
      </c>
    </row>
    <row r="65" spans="1:8" ht="36" x14ac:dyDescent="0.35">
      <c r="A65" s="439"/>
      <c r="B65" s="706" t="s">
        <v>202</v>
      </c>
      <c r="C65" s="714" t="s">
        <v>38</v>
      </c>
      <c r="D65" s="715" t="s">
        <v>44</v>
      </c>
      <c r="E65" s="715" t="s">
        <v>38</v>
      </c>
      <c r="F65" s="716" t="s">
        <v>517</v>
      </c>
      <c r="G65" s="531" t="s">
        <v>203</v>
      </c>
      <c r="H65" s="267">
        <f>'прил8 (ведом 24)'!K301</f>
        <v>17968.199999999997</v>
      </c>
    </row>
    <row r="66" spans="1:8" ht="252" x14ac:dyDescent="0.35">
      <c r="A66" s="439"/>
      <c r="B66" s="683" t="s">
        <v>672</v>
      </c>
      <c r="C66" s="807" t="s">
        <v>38</v>
      </c>
      <c r="D66" s="808" t="s">
        <v>44</v>
      </c>
      <c r="E66" s="808" t="s">
        <v>38</v>
      </c>
      <c r="F66" s="809" t="s">
        <v>671</v>
      </c>
      <c r="G66" s="806"/>
      <c r="H66" s="267">
        <f>H67</f>
        <v>3900.6</v>
      </c>
    </row>
    <row r="67" spans="1:8" ht="36" x14ac:dyDescent="0.35">
      <c r="A67" s="439"/>
      <c r="B67" s="805" t="s">
        <v>75</v>
      </c>
      <c r="C67" s="807" t="s">
        <v>38</v>
      </c>
      <c r="D67" s="808" t="s">
        <v>44</v>
      </c>
      <c r="E67" s="808" t="s">
        <v>38</v>
      </c>
      <c r="F67" s="809" t="s">
        <v>671</v>
      </c>
      <c r="G67" s="806" t="s">
        <v>76</v>
      </c>
      <c r="H67" s="267">
        <f>'прил8 (ведом 24)'!K403</f>
        <v>3900.6</v>
      </c>
    </row>
    <row r="68" spans="1:8" ht="72" x14ac:dyDescent="0.35">
      <c r="A68" s="439"/>
      <c r="B68" s="613" t="s">
        <v>562</v>
      </c>
      <c r="C68" s="258" t="s">
        <v>38</v>
      </c>
      <c r="D68" s="259" t="s">
        <v>44</v>
      </c>
      <c r="E68" s="259" t="s">
        <v>38</v>
      </c>
      <c r="F68" s="260" t="s">
        <v>561</v>
      </c>
      <c r="G68" s="73"/>
      <c r="H68" s="267">
        <f>H69+H70+H71</f>
        <v>14388.6</v>
      </c>
    </row>
    <row r="69" spans="1:8" ht="36" x14ac:dyDescent="0.35">
      <c r="A69" s="439"/>
      <c r="B69" s="613" t="s">
        <v>54</v>
      </c>
      <c r="C69" s="258" t="s">
        <v>38</v>
      </c>
      <c r="D69" s="259" t="s">
        <v>44</v>
      </c>
      <c r="E69" s="259" t="s">
        <v>38</v>
      </c>
      <c r="F69" s="260" t="s">
        <v>561</v>
      </c>
      <c r="G69" s="73" t="s">
        <v>55</v>
      </c>
      <c r="H69" s="267">
        <f>'прил8 (ведом 24)'!K405</f>
        <v>149.9</v>
      </c>
    </row>
    <row r="70" spans="1:8" ht="18" x14ac:dyDescent="0.35">
      <c r="A70" s="439"/>
      <c r="B70" s="613" t="s">
        <v>119</v>
      </c>
      <c r="C70" s="258" t="s">
        <v>38</v>
      </c>
      <c r="D70" s="259" t="s">
        <v>44</v>
      </c>
      <c r="E70" s="259" t="s">
        <v>38</v>
      </c>
      <c r="F70" s="260" t="s">
        <v>561</v>
      </c>
      <c r="G70" s="73" t="s">
        <v>120</v>
      </c>
      <c r="H70" s="267">
        <f>'прил8 (ведом 24)'!K406</f>
        <v>97.8</v>
      </c>
    </row>
    <row r="71" spans="1:8" ht="36" x14ac:dyDescent="0.35">
      <c r="A71" s="439"/>
      <c r="B71" s="613" t="s">
        <v>75</v>
      </c>
      <c r="C71" s="258" t="s">
        <v>38</v>
      </c>
      <c r="D71" s="259" t="s">
        <v>44</v>
      </c>
      <c r="E71" s="259" t="s">
        <v>38</v>
      </c>
      <c r="F71" s="260" t="s">
        <v>561</v>
      </c>
      <c r="G71" s="73" t="s">
        <v>76</v>
      </c>
      <c r="H71" s="267">
        <f>'прил8 (ведом 24)'!K407</f>
        <v>14140.9</v>
      </c>
    </row>
    <row r="72" spans="1:8" ht="18" x14ac:dyDescent="0.35">
      <c r="A72" s="439"/>
      <c r="B72" s="612" t="s">
        <v>209</v>
      </c>
      <c r="C72" s="258" t="s">
        <v>38</v>
      </c>
      <c r="D72" s="259" t="s">
        <v>88</v>
      </c>
      <c r="E72" s="259" t="s">
        <v>42</v>
      </c>
      <c r="F72" s="260" t="s">
        <v>43</v>
      </c>
      <c r="G72" s="297"/>
      <c r="H72" s="267">
        <f>H73+H91</f>
        <v>86404.799999999988</v>
      </c>
    </row>
    <row r="73" spans="1:8" ht="36" x14ac:dyDescent="0.35">
      <c r="A73" s="439"/>
      <c r="B73" s="612" t="s">
        <v>292</v>
      </c>
      <c r="C73" s="258" t="s">
        <v>38</v>
      </c>
      <c r="D73" s="259" t="s">
        <v>88</v>
      </c>
      <c r="E73" s="259" t="s">
        <v>36</v>
      </c>
      <c r="F73" s="260" t="s">
        <v>43</v>
      </c>
      <c r="G73" s="297"/>
      <c r="H73" s="267">
        <f>H74+H86+H81+H88+H84+H79</f>
        <v>86350.799999999988</v>
      </c>
    </row>
    <row r="74" spans="1:8" ht="36" x14ac:dyDescent="0.35">
      <c r="A74" s="439"/>
      <c r="B74" s="612" t="s">
        <v>487</v>
      </c>
      <c r="C74" s="258" t="s">
        <v>38</v>
      </c>
      <c r="D74" s="259" t="s">
        <v>88</v>
      </c>
      <c r="E74" s="259" t="s">
        <v>36</v>
      </c>
      <c r="F74" s="260" t="s">
        <v>90</v>
      </c>
      <c r="G74" s="73"/>
      <c r="H74" s="267">
        <f>SUM(H75:H78)</f>
        <v>66507.7</v>
      </c>
    </row>
    <row r="75" spans="1:8" ht="90" x14ac:dyDescent="0.35">
      <c r="A75" s="439"/>
      <c r="B75" s="613" t="s">
        <v>48</v>
      </c>
      <c r="C75" s="258" t="s">
        <v>38</v>
      </c>
      <c r="D75" s="259" t="s">
        <v>88</v>
      </c>
      <c r="E75" s="259" t="s">
        <v>36</v>
      </c>
      <c r="F75" s="260" t="s">
        <v>90</v>
      </c>
      <c r="G75" s="73" t="s">
        <v>49</v>
      </c>
      <c r="H75" s="267">
        <f>'прил8 (ведом 24)'!K417</f>
        <v>17038.2</v>
      </c>
    </row>
    <row r="76" spans="1:8" ht="36" x14ac:dyDescent="0.35">
      <c r="A76" s="439"/>
      <c r="B76" s="613" t="s">
        <v>54</v>
      </c>
      <c r="C76" s="258" t="s">
        <v>38</v>
      </c>
      <c r="D76" s="259" t="s">
        <v>88</v>
      </c>
      <c r="E76" s="259" t="s">
        <v>36</v>
      </c>
      <c r="F76" s="260" t="s">
        <v>90</v>
      </c>
      <c r="G76" s="73" t="s">
        <v>55</v>
      </c>
      <c r="H76" s="267">
        <f>'прил8 (ведом 24)'!K481+'прил8 (ведом 24)'!K418</f>
        <v>3558.1000000000004</v>
      </c>
    </row>
    <row r="77" spans="1:8" ht="36" x14ac:dyDescent="0.35">
      <c r="A77" s="439"/>
      <c r="B77" s="612" t="s">
        <v>75</v>
      </c>
      <c r="C77" s="258" t="s">
        <v>38</v>
      </c>
      <c r="D77" s="259" t="s">
        <v>88</v>
      </c>
      <c r="E77" s="259" t="s">
        <v>36</v>
      </c>
      <c r="F77" s="260" t="s">
        <v>90</v>
      </c>
      <c r="G77" s="73" t="s">
        <v>76</v>
      </c>
      <c r="H77" s="267">
        <f>'прил8 (ведом 24)'!K419</f>
        <v>45608.2</v>
      </c>
    </row>
    <row r="78" spans="1:8" ht="18" x14ac:dyDescent="0.35">
      <c r="A78" s="439"/>
      <c r="B78" s="613" t="s">
        <v>56</v>
      </c>
      <c r="C78" s="258" t="s">
        <v>38</v>
      </c>
      <c r="D78" s="259" t="s">
        <v>88</v>
      </c>
      <c r="E78" s="259" t="s">
        <v>36</v>
      </c>
      <c r="F78" s="260" t="s">
        <v>90</v>
      </c>
      <c r="G78" s="73" t="s">
        <v>57</v>
      </c>
      <c r="H78" s="267">
        <f>'прил8 (ведом 24)'!K420</f>
        <v>303.2</v>
      </c>
    </row>
    <row r="79" spans="1:8" ht="18" x14ac:dyDescent="0.35">
      <c r="A79" s="439"/>
      <c r="B79" s="616" t="s">
        <v>488</v>
      </c>
      <c r="C79" s="748" t="s">
        <v>38</v>
      </c>
      <c r="D79" s="749" t="s">
        <v>88</v>
      </c>
      <c r="E79" s="749" t="s">
        <v>36</v>
      </c>
      <c r="F79" s="750" t="s">
        <v>404</v>
      </c>
      <c r="G79" s="55"/>
      <c r="H79" s="267">
        <f>H80</f>
        <v>972.4</v>
      </c>
    </row>
    <row r="80" spans="1:8" ht="36" x14ac:dyDescent="0.35">
      <c r="A80" s="439"/>
      <c r="B80" s="616" t="s">
        <v>75</v>
      </c>
      <c r="C80" s="748" t="s">
        <v>38</v>
      </c>
      <c r="D80" s="749" t="s">
        <v>88</v>
      </c>
      <c r="E80" s="749" t="s">
        <v>36</v>
      </c>
      <c r="F80" s="750" t="s">
        <v>404</v>
      </c>
      <c r="G80" s="55" t="s">
        <v>76</v>
      </c>
      <c r="H80" s="267">
        <f>'прил8 (ведом 24)'!K422</f>
        <v>972.4</v>
      </c>
    </row>
    <row r="81" spans="1:8" ht="36" x14ac:dyDescent="0.35">
      <c r="A81" s="439"/>
      <c r="B81" s="613" t="s">
        <v>206</v>
      </c>
      <c r="C81" s="258" t="s">
        <v>38</v>
      </c>
      <c r="D81" s="259" t="s">
        <v>88</v>
      </c>
      <c r="E81" s="259" t="s">
        <v>36</v>
      </c>
      <c r="F81" s="260" t="s">
        <v>289</v>
      </c>
      <c r="G81" s="73"/>
      <c r="H81" s="267">
        <f>SUM(H82:H83)</f>
        <v>5490</v>
      </c>
    </row>
    <row r="82" spans="1:8" ht="36" x14ac:dyDescent="0.35">
      <c r="A82" s="439"/>
      <c r="B82" s="613" t="s">
        <v>54</v>
      </c>
      <c r="C82" s="258" t="s">
        <v>38</v>
      </c>
      <c r="D82" s="259" t="s">
        <v>88</v>
      </c>
      <c r="E82" s="259" t="s">
        <v>36</v>
      </c>
      <c r="F82" s="260" t="s">
        <v>289</v>
      </c>
      <c r="G82" s="73" t="s">
        <v>55</v>
      </c>
      <c r="H82" s="267">
        <f>'прил8 (ведом 24)'!K424</f>
        <v>1098</v>
      </c>
    </row>
    <row r="83" spans="1:8" ht="36" x14ac:dyDescent="0.35">
      <c r="A83" s="439"/>
      <c r="B83" s="617" t="s">
        <v>75</v>
      </c>
      <c r="C83" s="258" t="s">
        <v>38</v>
      </c>
      <c r="D83" s="259" t="s">
        <v>88</v>
      </c>
      <c r="E83" s="259" t="s">
        <v>36</v>
      </c>
      <c r="F83" s="260" t="s">
        <v>289</v>
      </c>
      <c r="G83" s="73" t="s">
        <v>76</v>
      </c>
      <c r="H83" s="267">
        <f>'прил8 (ведом 24)'!K425</f>
        <v>4392</v>
      </c>
    </row>
    <row r="84" spans="1:8" ht="36" x14ac:dyDescent="0.35">
      <c r="A84" s="439"/>
      <c r="B84" s="613" t="s">
        <v>207</v>
      </c>
      <c r="C84" s="258" t="s">
        <v>38</v>
      </c>
      <c r="D84" s="259" t="s">
        <v>88</v>
      </c>
      <c r="E84" s="259" t="s">
        <v>36</v>
      </c>
      <c r="F84" s="260" t="s">
        <v>290</v>
      </c>
      <c r="G84" s="73"/>
      <c r="H84" s="267">
        <f>H85</f>
        <v>272.39999999999998</v>
      </c>
    </row>
    <row r="85" spans="1:8" ht="36" x14ac:dyDescent="0.35">
      <c r="A85" s="439"/>
      <c r="B85" s="617" t="s">
        <v>75</v>
      </c>
      <c r="C85" s="258" t="s">
        <v>38</v>
      </c>
      <c r="D85" s="259" t="s">
        <v>88</v>
      </c>
      <c r="E85" s="259" t="s">
        <v>36</v>
      </c>
      <c r="F85" s="260" t="s">
        <v>290</v>
      </c>
      <c r="G85" s="73" t="s">
        <v>76</v>
      </c>
      <c r="H85" s="267">
        <f>'прил8 (ведом 24)'!K427</f>
        <v>272.39999999999998</v>
      </c>
    </row>
    <row r="86" spans="1:8" ht="162" x14ac:dyDescent="0.35">
      <c r="A86" s="439"/>
      <c r="B86" s="612" t="s">
        <v>284</v>
      </c>
      <c r="C86" s="258" t="s">
        <v>38</v>
      </c>
      <c r="D86" s="259" t="s">
        <v>88</v>
      </c>
      <c r="E86" s="259" t="s">
        <v>36</v>
      </c>
      <c r="F86" s="260" t="s">
        <v>285</v>
      </c>
      <c r="G86" s="73"/>
      <c r="H86" s="267">
        <f>H87</f>
        <v>108.3</v>
      </c>
    </row>
    <row r="87" spans="1:8" ht="36" x14ac:dyDescent="0.35">
      <c r="A87" s="439"/>
      <c r="B87" s="613" t="s">
        <v>75</v>
      </c>
      <c r="C87" s="258" t="s">
        <v>38</v>
      </c>
      <c r="D87" s="259" t="s">
        <v>88</v>
      </c>
      <c r="E87" s="259" t="s">
        <v>36</v>
      </c>
      <c r="F87" s="260" t="s">
        <v>285</v>
      </c>
      <c r="G87" s="73" t="s">
        <v>76</v>
      </c>
      <c r="H87" s="267">
        <f>'прил8 (ведом 24)'!K429</f>
        <v>108.3</v>
      </c>
    </row>
    <row r="88" spans="1:8" ht="90" x14ac:dyDescent="0.35">
      <c r="A88" s="439"/>
      <c r="B88" s="613" t="s">
        <v>367</v>
      </c>
      <c r="C88" s="258" t="s">
        <v>38</v>
      </c>
      <c r="D88" s="259" t="s">
        <v>88</v>
      </c>
      <c r="E88" s="259" t="s">
        <v>36</v>
      </c>
      <c r="F88" s="260" t="s">
        <v>286</v>
      </c>
      <c r="G88" s="73"/>
      <c r="H88" s="267">
        <f>SUM(H89:H90)</f>
        <v>13000</v>
      </c>
    </row>
    <row r="89" spans="1:8" ht="90" x14ac:dyDescent="0.35">
      <c r="A89" s="439"/>
      <c r="B89" s="616" t="s">
        <v>48</v>
      </c>
      <c r="C89" s="748" t="s">
        <v>38</v>
      </c>
      <c r="D89" s="749" t="s">
        <v>88</v>
      </c>
      <c r="E89" s="749" t="s">
        <v>36</v>
      </c>
      <c r="F89" s="750" t="s">
        <v>286</v>
      </c>
      <c r="G89" s="55" t="s">
        <v>49</v>
      </c>
      <c r="H89" s="267">
        <f>'прил8 (ведом 24)'!K431</f>
        <v>900</v>
      </c>
    </row>
    <row r="90" spans="1:8" ht="36" x14ac:dyDescent="0.35">
      <c r="A90" s="439"/>
      <c r="B90" s="613" t="s">
        <v>75</v>
      </c>
      <c r="C90" s="258" t="s">
        <v>38</v>
      </c>
      <c r="D90" s="259" t="s">
        <v>88</v>
      </c>
      <c r="E90" s="259" t="s">
        <v>36</v>
      </c>
      <c r="F90" s="260" t="s">
        <v>286</v>
      </c>
      <c r="G90" s="73" t="s">
        <v>76</v>
      </c>
      <c r="H90" s="267">
        <f>'прил8 (ведом 24)'!K432</f>
        <v>12100</v>
      </c>
    </row>
    <row r="91" spans="1:8" ht="18" x14ac:dyDescent="0.35">
      <c r="A91" s="439"/>
      <c r="B91" s="613" t="s">
        <v>293</v>
      </c>
      <c r="C91" s="258" t="s">
        <v>38</v>
      </c>
      <c r="D91" s="259" t="s">
        <v>88</v>
      </c>
      <c r="E91" s="259" t="s">
        <v>38</v>
      </c>
      <c r="F91" s="260" t="s">
        <v>43</v>
      </c>
      <c r="G91" s="73"/>
      <c r="H91" s="267">
        <f>H92</f>
        <v>54</v>
      </c>
    </row>
    <row r="92" spans="1:8" ht="36" x14ac:dyDescent="0.35">
      <c r="A92" s="439"/>
      <c r="B92" s="613" t="s">
        <v>294</v>
      </c>
      <c r="C92" s="258" t="s">
        <v>38</v>
      </c>
      <c r="D92" s="259" t="s">
        <v>88</v>
      </c>
      <c r="E92" s="259" t="s">
        <v>38</v>
      </c>
      <c r="F92" s="260" t="s">
        <v>295</v>
      </c>
      <c r="G92" s="73"/>
      <c r="H92" s="267">
        <f>H93</f>
        <v>54</v>
      </c>
    </row>
    <row r="93" spans="1:8" ht="18" x14ac:dyDescent="0.35">
      <c r="A93" s="439"/>
      <c r="B93" s="613" t="s">
        <v>119</v>
      </c>
      <c r="C93" s="258" t="s">
        <v>38</v>
      </c>
      <c r="D93" s="259" t="s">
        <v>88</v>
      </c>
      <c r="E93" s="259" t="s">
        <v>38</v>
      </c>
      <c r="F93" s="260" t="s">
        <v>295</v>
      </c>
      <c r="G93" s="73" t="s">
        <v>120</v>
      </c>
      <c r="H93" s="267">
        <f>'прил8 (ведом 24)'!K444</f>
        <v>54</v>
      </c>
    </row>
    <row r="94" spans="1:8" ht="36" x14ac:dyDescent="0.35">
      <c r="A94" s="439"/>
      <c r="B94" s="612" t="s">
        <v>211</v>
      </c>
      <c r="C94" s="258" t="s">
        <v>38</v>
      </c>
      <c r="D94" s="259" t="s">
        <v>29</v>
      </c>
      <c r="E94" s="259" t="s">
        <v>42</v>
      </c>
      <c r="F94" s="260" t="s">
        <v>43</v>
      </c>
      <c r="G94" s="297"/>
      <c r="H94" s="267">
        <f>H95+H117+H122+H125+H128+H110</f>
        <v>95298.500000000015</v>
      </c>
    </row>
    <row r="95" spans="1:8" ht="36" x14ac:dyDescent="0.35">
      <c r="A95" s="439"/>
      <c r="B95" s="612" t="s">
        <v>298</v>
      </c>
      <c r="C95" s="258" t="s">
        <v>38</v>
      </c>
      <c r="D95" s="259" t="s">
        <v>29</v>
      </c>
      <c r="E95" s="259" t="s">
        <v>36</v>
      </c>
      <c r="F95" s="260" t="s">
        <v>43</v>
      </c>
      <c r="G95" s="297"/>
      <c r="H95" s="267">
        <f>H96+H100+H115+H112+H105+H108</f>
        <v>86968.400000000009</v>
      </c>
    </row>
    <row r="96" spans="1:8" ht="36" x14ac:dyDescent="0.35">
      <c r="A96" s="439"/>
      <c r="B96" s="612" t="s">
        <v>46</v>
      </c>
      <c r="C96" s="258" t="s">
        <v>38</v>
      </c>
      <c r="D96" s="259" t="s">
        <v>29</v>
      </c>
      <c r="E96" s="259" t="s">
        <v>36</v>
      </c>
      <c r="F96" s="260" t="s">
        <v>47</v>
      </c>
      <c r="G96" s="73"/>
      <c r="H96" s="267">
        <f>SUM(H97:H99)</f>
        <v>13659.9</v>
      </c>
    </row>
    <row r="97" spans="1:8" ht="90" x14ac:dyDescent="0.35">
      <c r="A97" s="439"/>
      <c r="B97" s="612" t="s">
        <v>48</v>
      </c>
      <c r="C97" s="258" t="s">
        <v>38</v>
      </c>
      <c r="D97" s="259" t="s">
        <v>29</v>
      </c>
      <c r="E97" s="259" t="s">
        <v>36</v>
      </c>
      <c r="F97" s="260" t="s">
        <v>47</v>
      </c>
      <c r="G97" s="73" t="s">
        <v>49</v>
      </c>
      <c r="H97" s="267">
        <f>'прил8 (ведом 24)'!K448</f>
        <v>12837.9</v>
      </c>
    </row>
    <row r="98" spans="1:8" ht="36" x14ac:dyDescent="0.35">
      <c r="A98" s="439"/>
      <c r="B98" s="612" t="s">
        <v>54</v>
      </c>
      <c r="C98" s="258" t="s">
        <v>38</v>
      </c>
      <c r="D98" s="259" t="s">
        <v>29</v>
      </c>
      <c r="E98" s="259" t="s">
        <v>36</v>
      </c>
      <c r="F98" s="260" t="s">
        <v>47</v>
      </c>
      <c r="G98" s="73" t="s">
        <v>55</v>
      </c>
      <c r="H98" s="267">
        <f>'прил8 (ведом 24)'!K449</f>
        <v>805.5</v>
      </c>
    </row>
    <row r="99" spans="1:8" ht="18" x14ac:dyDescent="0.35">
      <c r="A99" s="439"/>
      <c r="B99" s="612" t="s">
        <v>56</v>
      </c>
      <c r="C99" s="258" t="s">
        <v>38</v>
      </c>
      <c r="D99" s="259" t="s">
        <v>29</v>
      </c>
      <c r="E99" s="259" t="s">
        <v>36</v>
      </c>
      <c r="F99" s="260" t="s">
        <v>47</v>
      </c>
      <c r="G99" s="73" t="s">
        <v>57</v>
      </c>
      <c r="H99" s="267">
        <f>'прил8 (ведом 24)'!K450</f>
        <v>16.5</v>
      </c>
    </row>
    <row r="100" spans="1:8" ht="36" x14ac:dyDescent="0.35">
      <c r="A100" s="439"/>
      <c r="B100" s="819" t="s">
        <v>487</v>
      </c>
      <c r="C100" s="820" t="s">
        <v>38</v>
      </c>
      <c r="D100" s="821" t="s">
        <v>29</v>
      </c>
      <c r="E100" s="821" t="s">
        <v>36</v>
      </c>
      <c r="F100" s="822" t="s">
        <v>90</v>
      </c>
      <c r="G100" s="823"/>
      <c r="H100" s="824">
        <f>SUM(H101:H104)</f>
        <v>62965.599999999999</v>
      </c>
    </row>
    <row r="101" spans="1:8" ht="90" x14ac:dyDescent="0.35">
      <c r="A101" s="439"/>
      <c r="B101" s="819" t="s">
        <v>48</v>
      </c>
      <c r="C101" s="820" t="s">
        <v>38</v>
      </c>
      <c r="D101" s="821" t="s">
        <v>29</v>
      </c>
      <c r="E101" s="821" t="s">
        <v>36</v>
      </c>
      <c r="F101" s="822" t="s">
        <v>90</v>
      </c>
      <c r="G101" s="823" t="s">
        <v>49</v>
      </c>
      <c r="H101" s="824">
        <f>'прил8 (ведом 24)'!K452</f>
        <v>38846.199999999997</v>
      </c>
    </row>
    <row r="102" spans="1:8" ht="36" x14ac:dyDescent="0.35">
      <c r="A102" s="439"/>
      <c r="B102" s="819" t="s">
        <v>54</v>
      </c>
      <c r="C102" s="820" t="s">
        <v>38</v>
      </c>
      <c r="D102" s="821" t="s">
        <v>29</v>
      </c>
      <c r="E102" s="821" t="s">
        <v>36</v>
      </c>
      <c r="F102" s="822" t="s">
        <v>90</v>
      </c>
      <c r="G102" s="823" t="s">
        <v>55</v>
      </c>
      <c r="H102" s="824">
        <f>'прил8 (ведом 24)'!K453</f>
        <v>3258.2</v>
      </c>
    </row>
    <row r="103" spans="1:8" ht="36" x14ac:dyDescent="0.35">
      <c r="A103" s="439"/>
      <c r="B103" s="613" t="s">
        <v>75</v>
      </c>
      <c r="C103" s="258" t="s">
        <v>38</v>
      </c>
      <c r="D103" s="259" t="s">
        <v>29</v>
      </c>
      <c r="E103" s="259" t="s">
        <v>36</v>
      </c>
      <c r="F103" s="260" t="s">
        <v>90</v>
      </c>
      <c r="G103" s="73" t="s">
        <v>76</v>
      </c>
      <c r="H103" s="267">
        <f>'прил8 (ведом 24)'!K454</f>
        <v>20856.400000000001</v>
      </c>
    </row>
    <row r="104" spans="1:8" ht="18" x14ac:dyDescent="0.35">
      <c r="A104" s="439"/>
      <c r="B104" s="612" t="s">
        <v>56</v>
      </c>
      <c r="C104" s="258" t="s">
        <v>38</v>
      </c>
      <c r="D104" s="259" t="s">
        <v>29</v>
      </c>
      <c r="E104" s="259" t="s">
        <v>36</v>
      </c>
      <c r="F104" s="260" t="s">
        <v>90</v>
      </c>
      <c r="G104" s="73" t="s">
        <v>57</v>
      </c>
      <c r="H104" s="267">
        <f>'прил8 (ведом 24)'!K455</f>
        <v>4.8</v>
      </c>
    </row>
    <row r="105" spans="1:8" ht="36" x14ac:dyDescent="0.35">
      <c r="A105" s="439"/>
      <c r="B105" s="613" t="s">
        <v>207</v>
      </c>
      <c r="C105" s="258" t="s">
        <v>38</v>
      </c>
      <c r="D105" s="259" t="s">
        <v>29</v>
      </c>
      <c r="E105" s="259" t="s">
        <v>36</v>
      </c>
      <c r="F105" s="260" t="s">
        <v>290</v>
      </c>
      <c r="G105" s="73"/>
      <c r="H105" s="267">
        <f>H106+H107</f>
        <v>323.8</v>
      </c>
    </row>
    <row r="106" spans="1:8" ht="36" x14ac:dyDescent="0.35">
      <c r="A106" s="439"/>
      <c r="B106" s="613" t="s">
        <v>54</v>
      </c>
      <c r="C106" s="258" t="s">
        <v>38</v>
      </c>
      <c r="D106" s="259" t="s">
        <v>29</v>
      </c>
      <c r="E106" s="259" t="s">
        <v>36</v>
      </c>
      <c r="F106" s="260" t="s">
        <v>290</v>
      </c>
      <c r="G106" s="73" t="s">
        <v>55</v>
      </c>
      <c r="H106" s="267">
        <f>'прил8 (ведом 24)'!K457</f>
        <v>10</v>
      </c>
    </row>
    <row r="107" spans="1:8" ht="36" x14ac:dyDescent="0.35">
      <c r="A107" s="439"/>
      <c r="B107" s="616" t="s">
        <v>75</v>
      </c>
      <c r="C107" s="748" t="s">
        <v>38</v>
      </c>
      <c r="D107" s="749" t="s">
        <v>29</v>
      </c>
      <c r="E107" s="749" t="s">
        <v>36</v>
      </c>
      <c r="F107" s="750" t="s">
        <v>290</v>
      </c>
      <c r="G107" s="55" t="s">
        <v>76</v>
      </c>
      <c r="H107" s="267">
        <f>'прил8 (ведом 24)'!K458</f>
        <v>313.8</v>
      </c>
    </row>
    <row r="108" spans="1:8" ht="36" x14ac:dyDescent="0.35">
      <c r="A108" s="439"/>
      <c r="B108" s="810" t="s">
        <v>551</v>
      </c>
      <c r="C108" s="811" t="s">
        <v>38</v>
      </c>
      <c r="D108" s="812" t="s">
        <v>29</v>
      </c>
      <c r="E108" s="812" t="s">
        <v>36</v>
      </c>
      <c r="F108" s="813" t="s">
        <v>550</v>
      </c>
      <c r="G108" s="814"/>
      <c r="H108" s="824">
        <f>H109</f>
        <v>4.5</v>
      </c>
    </row>
    <row r="109" spans="1:8" ht="36" x14ac:dyDescent="0.35">
      <c r="A109" s="439"/>
      <c r="B109" s="800" t="s">
        <v>54</v>
      </c>
      <c r="C109" s="865" t="s">
        <v>38</v>
      </c>
      <c r="D109" s="866" t="s">
        <v>29</v>
      </c>
      <c r="E109" s="866" t="s">
        <v>36</v>
      </c>
      <c r="F109" s="867" t="s">
        <v>550</v>
      </c>
      <c r="G109" s="818" t="s">
        <v>55</v>
      </c>
      <c r="H109" s="824">
        <f>'прил8 (ведом 24)'!K438</f>
        <v>4.5</v>
      </c>
    </row>
    <row r="110" spans="1:8" ht="54" x14ac:dyDescent="0.35">
      <c r="A110" s="439"/>
      <c r="B110" s="804" t="s">
        <v>403</v>
      </c>
      <c r="C110" s="832" t="s">
        <v>38</v>
      </c>
      <c r="D110" s="833" t="s">
        <v>29</v>
      </c>
      <c r="E110" s="833" t="s">
        <v>36</v>
      </c>
      <c r="F110" s="834" t="s">
        <v>402</v>
      </c>
      <c r="G110" s="835"/>
      <c r="H110" s="824">
        <f>H111</f>
        <v>65.7</v>
      </c>
    </row>
    <row r="111" spans="1:8" ht="36" x14ac:dyDescent="0.35">
      <c r="A111" s="439"/>
      <c r="B111" s="804" t="s">
        <v>54</v>
      </c>
      <c r="C111" s="832" t="s">
        <v>38</v>
      </c>
      <c r="D111" s="833" t="s">
        <v>29</v>
      </c>
      <c r="E111" s="833" t="s">
        <v>36</v>
      </c>
      <c r="F111" s="834" t="s">
        <v>402</v>
      </c>
      <c r="G111" s="835" t="s">
        <v>55</v>
      </c>
      <c r="H111" s="824">
        <f>'прил8 (ведом 24)'!K332</f>
        <v>65.7</v>
      </c>
    </row>
    <row r="112" spans="1:8" ht="90" x14ac:dyDescent="0.35">
      <c r="A112" s="439"/>
      <c r="B112" s="613" t="s">
        <v>367</v>
      </c>
      <c r="C112" s="258" t="s">
        <v>38</v>
      </c>
      <c r="D112" s="259" t="s">
        <v>29</v>
      </c>
      <c r="E112" s="259" t="s">
        <v>36</v>
      </c>
      <c r="F112" s="260" t="s">
        <v>286</v>
      </c>
      <c r="G112" s="73"/>
      <c r="H112" s="267">
        <f>H113+H114</f>
        <v>7635.5</v>
      </c>
    </row>
    <row r="113" spans="1:8" ht="90" x14ac:dyDescent="0.35">
      <c r="A113" s="439"/>
      <c r="B113" s="613" t="s">
        <v>48</v>
      </c>
      <c r="C113" s="258" t="s">
        <v>38</v>
      </c>
      <c r="D113" s="259" t="s">
        <v>29</v>
      </c>
      <c r="E113" s="259" t="s">
        <v>36</v>
      </c>
      <c r="F113" s="260" t="s">
        <v>286</v>
      </c>
      <c r="G113" s="73" t="s">
        <v>49</v>
      </c>
      <c r="H113" s="267">
        <f>'прил8 (ведом 24)'!K460</f>
        <v>7200</v>
      </c>
    </row>
    <row r="114" spans="1:8" ht="36" x14ac:dyDescent="0.35">
      <c r="A114" s="439"/>
      <c r="B114" s="616" t="s">
        <v>54</v>
      </c>
      <c r="C114" s="748" t="s">
        <v>38</v>
      </c>
      <c r="D114" s="749" t="s">
        <v>29</v>
      </c>
      <c r="E114" s="749" t="s">
        <v>36</v>
      </c>
      <c r="F114" s="750" t="s">
        <v>286</v>
      </c>
      <c r="G114" s="55" t="s">
        <v>55</v>
      </c>
      <c r="H114" s="267">
        <f>'прил8 (ведом 24)'!K461</f>
        <v>435.5</v>
      </c>
    </row>
    <row r="115" spans="1:8" ht="216" x14ac:dyDescent="0.35">
      <c r="A115" s="439"/>
      <c r="B115" s="613" t="s">
        <v>457</v>
      </c>
      <c r="C115" s="258" t="s">
        <v>38</v>
      </c>
      <c r="D115" s="259" t="s">
        <v>29</v>
      </c>
      <c r="E115" s="259" t="s">
        <v>36</v>
      </c>
      <c r="F115" s="260" t="s">
        <v>368</v>
      </c>
      <c r="G115" s="73"/>
      <c r="H115" s="267">
        <f>SUM(H116:H116)</f>
        <v>2379.1</v>
      </c>
    </row>
    <row r="116" spans="1:8" ht="36" x14ac:dyDescent="0.35">
      <c r="A116" s="439"/>
      <c r="B116" s="612" t="s">
        <v>75</v>
      </c>
      <c r="C116" s="258" t="s">
        <v>38</v>
      </c>
      <c r="D116" s="259" t="s">
        <v>29</v>
      </c>
      <c r="E116" s="259" t="s">
        <v>36</v>
      </c>
      <c r="F116" s="260" t="s">
        <v>368</v>
      </c>
      <c r="G116" s="73" t="s">
        <v>76</v>
      </c>
      <c r="H116" s="267">
        <f>'прил8 (ведом 24)'!K411</f>
        <v>2379.1</v>
      </c>
    </row>
    <row r="117" spans="1:8" ht="36" x14ac:dyDescent="0.35">
      <c r="A117" s="439"/>
      <c r="B117" s="613" t="s">
        <v>297</v>
      </c>
      <c r="C117" s="258" t="s">
        <v>38</v>
      </c>
      <c r="D117" s="259" t="s">
        <v>29</v>
      </c>
      <c r="E117" s="259" t="s">
        <v>38</v>
      </c>
      <c r="F117" s="260" t="s">
        <v>43</v>
      </c>
      <c r="G117" s="73"/>
      <c r="H117" s="267">
        <f>H118+H120</f>
        <v>7811.3</v>
      </c>
    </row>
    <row r="118" spans="1:8" ht="36" x14ac:dyDescent="0.35">
      <c r="A118" s="439"/>
      <c r="B118" s="613" t="s">
        <v>493</v>
      </c>
      <c r="C118" s="258" t="s">
        <v>38</v>
      </c>
      <c r="D118" s="259" t="s">
        <v>29</v>
      </c>
      <c r="E118" s="259" t="s">
        <v>38</v>
      </c>
      <c r="F118" s="260" t="s">
        <v>492</v>
      </c>
      <c r="G118" s="73"/>
      <c r="H118" s="267">
        <f>H119</f>
        <v>2243.3000000000002</v>
      </c>
    </row>
    <row r="119" spans="1:8" ht="36" x14ac:dyDescent="0.35">
      <c r="A119" s="439"/>
      <c r="B119" s="613" t="s">
        <v>75</v>
      </c>
      <c r="C119" s="258" t="s">
        <v>38</v>
      </c>
      <c r="D119" s="259" t="s">
        <v>29</v>
      </c>
      <c r="E119" s="259" t="s">
        <v>38</v>
      </c>
      <c r="F119" s="260" t="s">
        <v>492</v>
      </c>
      <c r="G119" s="73" t="s">
        <v>76</v>
      </c>
      <c r="H119" s="267">
        <f>'прил8 (ведом 24)'!K464</f>
        <v>2243.3000000000002</v>
      </c>
    </row>
    <row r="120" spans="1:8" ht="108" x14ac:dyDescent="0.35">
      <c r="A120" s="439"/>
      <c r="B120" s="613" t="s">
        <v>464</v>
      </c>
      <c r="C120" s="258" t="s">
        <v>38</v>
      </c>
      <c r="D120" s="259" t="s">
        <v>29</v>
      </c>
      <c r="E120" s="259" t="s">
        <v>38</v>
      </c>
      <c r="F120" s="260" t="s">
        <v>463</v>
      </c>
      <c r="G120" s="73"/>
      <c r="H120" s="267">
        <f>H121</f>
        <v>5568</v>
      </c>
    </row>
    <row r="121" spans="1:8" ht="36" x14ac:dyDescent="0.35">
      <c r="A121" s="439"/>
      <c r="B121" s="613" t="s">
        <v>75</v>
      </c>
      <c r="C121" s="258" t="s">
        <v>38</v>
      </c>
      <c r="D121" s="259" t="s">
        <v>29</v>
      </c>
      <c r="E121" s="259" t="s">
        <v>38</v>
      </c>
      <c r="F121" s="260" t="s">
        <v>463</v>
      </c>
      <c r="G121" s="73" t="s">
        <v>76</v>
      </c>
      <c r="H121" s="267">
        <f>'прил8 (ведом 24)'!K466</f>
        <v>5568</v>
      </c>
    </row>
    <row r="122" spans="1:8" ht="36" x14ac:dyDescent="0.35">
      <c r="A122" s="439"/>
      <c r="B122" s="618" t="s">
        <v>373</v>
      </c>
      <c r="C122" s="741" t="s">
        <v>38</v>
      </c>
      <c r="D122" s="742" t="s">
        <v>29</v>
      </c>
      <c r="E122" s="742" t="s">
        <v>62</v>
      </c>
      <c r="F122" s="743" t="s">
        <v>43</v>
      </c>
      <c r="G122" s="297"/>
      <c r="H122" s="267">
        <f>H123</f>
        <v>231.3</v>
      </c>
    </row>
    <row r="123" spans="1:8" ht="54" x14ac:dyDescent="0.35">
      <c r="A123" s="439"/>
      <c r="B123" s="618" t="s">
        <v>495</v>
      </c>
      <c r="C123" s="741" t="s">
        <v>38</v>
      </c>
      <c r="D123" s="742" t="s">
        <v>29</v>
      </c>
      <c r="E123" s="742" t="s">
        <v>62</v>
      </c>
      <c r="F123" s="743" t="s">
        <v>104</v>
      </c>
      <c r="G123" s="297"/>
      <c r="H123" s="267">
        <f>H124</f>
        <v>231.3</v>
      </c>
    </row>
    <row r="124" spans="1:8" ht="36" x14ac:dyDescent="0.35">
      <c r="A124" s="439"/>
      <c r="B124" s="618" t="s">
        <v>54</v>
      </c>
      <c r="C124" s="741" t="s">
        <v>38</v>
      </c>
      <c r="D124" s="742" t="s">
        <v>29</v>
      </c>
      <c r="E124" s="742" t="s">
        <v>62</v>
      </c>
      <c r="F124" s="743" t="s">
        <v>104</v>
      </c>
      <c r="G124" s="297" t="s">
        <v>55</v>
      </c>
      <c r="H124" s="267">
        <f>'прил8 (ведом 24)'!K335</f>
        <v>231.3</v>
      </c>
    </row>
    <row r="125" spans="1:8" ht="36" x14ac:dyDescent="0.35">
      <c r="A125" s="439"/>
      <c r="B125" s="618" t="s">
        <v>491</v>
      </c>
      <c r="C125" s="741" t="s">
        <v>38</v>
      </c>
      <c r="D125" s="742" t="s">
        <v>29</v>
      </c>
      <c r="E125" s="742" t="s">
        <v>51</v>
      </c>
      <c r="F125" s="743" t="s">
        <v>43</v>
      </c>
      <c r="G125" s="297"/>
      <c r="H125" s="267">
        <f>H126</f>
        <v>107</v>
      </c>
    </row>
    <row r="126" spans="1:8" ht="18" x14ac:dyDescent="0.35">
      <c r="A126" s="439"/>
      <c r="B126" s="618" t="s">
        <v>496</v>
      </c>
      <c r="C126" s="741" t="s">
        <v>38</v>
      </c>
      <c r="D126" s="742" t="s">
        <v>29</v>
      </c>
      <c r="E126" s="742" t="s">
        <v>51</v>
      </c>
      <c r="F126" s="743" t="s">
        <v>490</v>
      </c>
      <c r="G126" s="297"/>
      <c r="H126" s="267">
        <f>H127</f>
        <v>107</v>
      </c>
    </row>
    <row r="127" spans="1:8" ht="36" x14ac:dyDescent="0.35">
      <c r="A127" s="439"/>
      <c r="B127" s="618" t="s">
        <v>54</v>
      </c>
      <c r="C127" s="741" t="s">
        <v>38</v>
      </c>
      <c r="D127" s="742" t="s">
        <v>29</v>
      </c>
      <c r="E127" s="742" t="s">
        <v>51</v>
      </c>
      <c r="F127" s="743" t="s">
        <v>490</v>
      </c>
      <c r="G127" s="297" t="s">
        <v>55</v>
      </c>
      <c r="H127" s="267">
        <f>'прил8 (ведом 24)'!K338</f>
        <v>107</v>
      </c>
    </row>
    <row r="128" spans="1:8" ht="36" x14ac:dyDescent="0.35">
      <c r="A128" s="439"/>
      <c r="B128" s="618" t="s">
        <v>494</v>
      </c>
      <c r="C128" s="741" t="s">
        <v>38</v>
      </c>
      <c r="D128" s="742" t="s">
        <v>29</v>
      </c>
      <c r="E128" s="742" t="s">
        <v>64</v>
      </c>
      <c r="F128" s="743" t="s">
        <v>43</v>
      </c>
      <c r="G128" s="297"/>
      <c r="H128" s="267">
        <f>H129</f>
        <v>114.8</v>
      </c>
    </row>
    <row r="129" spans="1:8" ht="36" x14ac:dyDescent="0.35">
      <c r="A129" s="439"/>
      <c r="B129" s="618" t="s">
        <v>126</v>
      </c>
      <c r="C129" s="741" t="s">
        <v>38</v>
      </c>
      <c r="D129" s="742" t="s">
        <v>29</v>
      </c>
      <c r="E129" s="742" t="s">
        <v>64</v>
      </c>
      <c r="F129" s="743" t="s">
        <v>89</v>
      </c>
      <c r="G129" s="297"/>
      <c r="H129" s="267">
        <f>H130</f>
        <v>114.8</v>
      </c>
    </row>
    <row r="130" spans="1:8" ht="36" x14ac:dyDescent="0.35">
      <c r="A130" s="439"/>
      <c r="B130" s="618" t="s">
        <v>54</v>
      </c>
      <c r="C130" s="741" t="s">
        <v>38</v>
      </c>
      <c r="D130" s="742" t="s">
        <v>29</v>
      </c>
      <c r="E130" s="742" t="s">
        <v>64</v>
      </c>
      <c r="F130" s="743" t="s">
        <v>89</v>
      </c>
      <c r="G130" s="297" t="s">
        <v>55</v>
      </c>
      <c r="H130" s="267">
        <f>'прил8 (ведом 24)'!K341</f>
        <v>114.8</v>
      </c>
    </row>
    <row r="131" spans="1:8" ht="18" x14ac:dyDescent="0.35">
      <c r="A131" s="439"/>
      <c r="B131" s="619"/>
      <c r="C131" s="741"/>
      <c r="D131" s="742"/>
      <c r="E131" s="742"/>
      <c r="F131" s="743"/>
      <c r="G131" s="297"/>
      <c r="H131" s="267"/>
    </row>
    <row r="132" spans="1:8" s="449" customFormat="1" ht="52.2" x14ac:dyDescent="0.3">
      <c r="A132" s="454">
        <v>2</v>
      </c>
      <c r="B132" s="611" t="s">
        <v>212</v>
      </c>
      <c r="C132" s="455" t="s">
        <v>62</v>
      </c>
      <c r="D132" s="455" t="s">
        <v>41</v>
      </c>
      <c r="E132" s="455" t="s">
        <v>42</v>
      </c>
      <c r="F132" s="456" t="s">
        <v>43</v>
      </c>
      <c r="G132" s="448"/>
      <c r="H132" s="313">
        <f>H133+H163+H170</f>
        <v>123635.8</v>
      </c>
    </row>
    <row r="133" spans="1:8" s="449" customFormat="1" ht="54" x14ac:dyDescent="0.35">
      <c r="A133" s="439"/>
      <c r="B133" s="620" t="s">
        <v>213</v>
      </c>
      <c r="C133" s="258" t="s">
        <v>62</v>
      </c>
      <c r="D133" s="259" t="s">
        <v>44</v>
      </c>
      <c r="E133" s="259" t="s">
        <v>42</v>
      </c>
      <c r="F133" s="260" t="s">
        <v>43</v>
      </c>
      <c r="G133" s="297"/>
      <c r="H133" s="267">
        <f>H134+H141+H144+H155+H160</f>
        <v>109245.8</v>
      </c>
    </row>
    <row r="134" spans="1:8" s="449" customFormat="1" ht="36" x14ac:dyDescent="0.35">
      <c r="A134" s="439"/>
      <c r="B134" s="620" t="s">
        <v>292</v>
      </c>
      <c r="C134" s="258" t="s">
        <v>62</v>
      </c>
      <c r="D134" s="259" t="s">
        <v>44</v>
      </c>
      <c r="E134" s="259" t="s">
        <v>36</v>
      </c>
      <c r="F134" s="260" t="s">
        <v>43</v>
      </c>
      <c r="G134" s="297"/>
      <c r="H134" s="267">
        <f>H135+H139+H137</f>
        <v>73922.2</v>
      </c>
    </row>
    <row r="135" spans="1:8" s="449" customFormat="1" ht="36" x14ac:dyDescent="0.35">
      <c r="A135" s="439"/>
      <c r="B135" s="612" t="s">
        <v>487</v>
      </c>
      <c r="C135" s="258" t="s">
        <v>62</v>
      </c>
      <c r="D135" s="259" t="s">
        <v>44</v>
      </c>
      <c r="E135" s="259" t="s">
        <v>36</v>
      </c>
      <c r="F135" s="260" t="s">
        <v>90</v>
      </c>
      <c r="G135" s="73"/>
      <c r="H135" s="267">
        <f>H136</f>
        <v>65654.899999999994</v>
      </c>
    </row>
    <row r="136" spans="1:8" s="449" customFormat="1" ht="36" x14ac:dyDescent="0.35">
      <c r="A136" s="439"/>
      <c r="B136" s="615" t="s">
        <v>75</v>
      </c>
      <c r="C136" s="258" t="s">
        <v>62</v>
      </c>
      <c r="D136" s="259" t="s">
        <v>44</v>
      </c>
      <c r="E136" s="259" t="s">
        <v>36</v>
      </c>
      <c r="F136" s="260" t="s">
        <v>90</v>
      </c>
      <c r="G136" s="73" t="s">
        <v>76</v>
      </c>
      <c r="H136" s="267">
        <f>'прил8 (ведом 24)'!K500</f>
        <v>65654.899999999994</v>
      </c>
    </row>
    <row r="137" spans="1:8" s="449" customFormat="1" ht="18" x14ac:dyDescent="0.35">
      <c r="A137" s="439"/>
      <c r="B137" s="621" t="s">
        <v>488</v>
      </c>
      <c r="C137" s="258" t="s">
        <v>62</v>
      </c>
      <c r="D137" s="259" t="s">
        <v>44</v>
      </c>
      <c r="E137" s="259" t="s">
        <v>36</v>
      </c>
      <c r="F137" s="260" t="s">
        <v>404</v>
      </c>
      <c r="G137" s="73"/>
      <c r="H137" s="267">
        <f>H138</f>
        <v>704.2</v>
      </c>
    </row>
    <row r="138" spans="1:8" s="449" customFormat="1" ht="36" x14ac:dyDescent="0.35">
      <c r="A138" s="439"/>
      <c r="B138" s="621" t="s">
        <v>75</v>
      </c>
      <c r="C138" s="258" t="s">
        <v>62</v>
      </c>
      <c r="D138" s="259" t="s">
        <v>44</v>
      </c>
      <c r="E138" s="259" t="s">
        <v>36</v>
      </c>
      <c r="F138" s="260" t="s">
        <v>404</v>
      </c>
      <c r="G138" s="73" t="s">
        <v>76</v>
      </c>
      <c r="H138" s="267">
        <f>'прил8 (ведом 24)'!K502</f>
        <v>704.2</v>
      </c>
    </row>
    <row r="139" spans="1:8" s="449" customFormat="1" ht="36" x14ac:dyDescent="0.35">
      <c r="A139" s="439"/>
      <c r="B139" s="621" t="s">
        <v>337</v>
      </c>
      <c r="C139" s="258" t="s">
        <v>62</v>
      </c>
      <c r="D139" s="259" t="s">
        <v>44</v>
      </c>
      <c r="E139" s="259" t="s">
        <v>36</v>
      </c>
      <c r="F139" s="260" t="s">
        <v>338</v>
      </c>
      <c r="G139" s="73"/>
      <c r="H139" s="267">
        <f>H140</f>
        <v>7563.1</v>
      </c>
    </row>
    <row r="140" spans="1:8" s="449" customFormat="1" ht="36" x14ac:dyDescent="0.35">
      <c r="A140" s="439"/>
      <c r="B140" s="621" t="s">
        <v>75</v>
      </c>
      <c r="C140" s="258" t="s">
        <v>62</v>
      </c>
      <c r="D140" s="259" t="s">
        <v>44</v>
      </c>
      <c r="E140" s="259" t="s">
        <v>36</v>
      </c>
      <c r="F140" s="260" t="s">
        <v>338</v>
      </c>
      <c r="G140" s="73" t="s">
        <v>76</v>
      </c>
      <c r="H140" s="267">
        <f>'прил8 (ведом 24)'!K504</f>
        <v>7563.1</v>
      </c>
    </row>
    <row r="141" spans="1:8" ht="18" x14ac:dyDescent="0.35">
      <c r="A141" s="511"/>
      <c r="B141" s="615" t="s">
        <v>293</v>
      </c>
      <c r="C141" s="258" t="s">
        <v>62</v>
      </c>
      <c r="D141" s="259" t="s">
        <v>44</v>
      </c>
      <c r="E141" s="259" t="s">
        <v>38</v>
      </c>
      <c r="F141" s="260" t="s">
        <v>43</v>
      </c>
      <c r="G141" s="73"/>
      <c r="H141" s="512">
        <f>H142</f>
        <v>450</v>
      </c>
    </row>
    <row r="142" spans="1:8" s="449" customFormat="1" ht="36" x14ac:dyDescent="0.35">
      <c r="A142" s="439"/>
      <c r="B142" s="615" t="s">
        <v>210</v>
      </c>
      <c r="C142" s="258" t="s">
        <v>62</v>
      </c>
      <c r="D142" s="259" t="s">
        <v>44</v>
      </c>
      <c r="E142" s="259" t="s">
        <v>38</v>
      </c>
      <c r="F142" s="260" t="s">
        <v>295</v>
      </c>
      <c r="G142" s="73"/>
      <c r="H142" s="267">
        <f>H143</f>
        <v>450</v>
      </c>
    </row>
    <row r="143" spans="1:8" s="449" customFormat="1" ht="18" x14ac:dyDescent="0.35">
      <c r="A143" s="439"/>
      <c r="B143" s="615" t="s">
        <v>119</v>
      </c>
      <c r="C143" s="258" t="s">
        <v>62</v>
      </c>
      <c r="D143" s="259" t="s">
        <v>44</v>
      </c>
      <c r="E143" s="259" t="s">
        <v>38</v>
      </c>
      <c r="F143" s="260" t="s">
        <v>295</v>
      </c>
      <c r="G143" s="73" t="s">
        <v>120</v>
      </c>
      <c r="H143" s="267">
        <f>'прил8 (ведом 24)'!K510</f>
        <v>450</v>
      </c>
    </row>
    <row r="144" spans="1:8" s="449" customFormat="1" ht="18" x14ac:dyDescent="0.35">
      <c r="A144" s="439"/>
      <c r="B144" s="612" t="s">
        <v>339</v>
      </c>
      <c r="C144" s="457" t="s">
        <v>62</v>
      </c>
      <c r="D144" s="458" t="s">
        <v>44</v>
      </c>
      <c r="E144" s="458" t="s">
        <v>62</v>
      </c>
      <c r="F144" s="459" t="s">
        <v>43</v>
      </c>
      <c r="G144" s="460"/>
      <c r="H144" s="267">
        <f>H145+H147+H149+H151+H153</f>
        <v>18316.8</v>
      </c>
    </row>
    <row r="145" spans="1:8" s="449" customFormat="1" ht="36" x14ac:dyDescent="0.35">
      <c r="A145" s="439"/>
      <c r="B145" s="612" t="s">
        <v>487</v>
      </c>
      <c r="C145" s="457" t="s">
        <v>62</v>
      </c>
      <c r="D145" s="458" t="s">
        <v>44</v>
      </c>
      <c r="E145" s="458" t="s">
        <v>62</v>
      </c>
      <c r="F145" s="459" t="s">
        <v>90</v>
      </c>
      <c r="G145" s="460"/>
      <c r="H145" s="267">
        <f>H146</f>
        <v>15591.1</v>
      </c>
    </row>
    <row r="146" spans="1:8" s="449" customFormat="1" ht="36" x14ac:dyDescent="0.35">
      <c r="A146" s="439"/>
      <c r="B146" s="615" t="s">
        <v>75</v>
      </c>
      <c r="C146" s="258" t="s">
        <v>62</v>
      </c>
      <c r="D146" s="259" t="s">
        <v>44</v>
      </c>
      <c r="E146" s="259" t="s">
        <v>62</v>
      </c>
      <c r="F146" s="260" t="s">
        <v>90</v>
      </c>
      <c r="G146" s="73" t="s">
        <v>76</v>
      </c>
      <c r="H146" s="267">
        <f>'прил8 (ведом 24)'!K520</f>
        <v>15591.1</v>
      </c>
    </row>
    <row r="147" spans="1:8" s="449" customFormat="1" ht="18" x14ac:dyDescent="0.35">
      <c r="A147" s="439"/>
      <c r="B147" s="622" t="s">
        <v>488</v>
      </c>
      <c r="C147" s="748" t="s">
        <v>62</v>
      </c>
      <c r="D147" s="749" t="s">
        <v>44</v>
      </c>
      <c r="E147" s="749" t="s">
        <v>62</v>
      </c>
      <c r="F147" s="750" t="s">
        <v>404</v>
      </c>
      <c r="G147" s="55"/>
      <c r="H147" s="267">
        <f>H148</f>
        <v>1093.2</v>
      </c>
    </row>
    <row r="148" spans="1:8" s="449" customFormat="1" ht="36" x14ac:dyDescent="0.35">
      <c r="A148" s="439"/>
      <c r="B148" s="623" t="s">
        <v>75</v>
      </c>
      <c r="C148" s="748" t="s">
        <v>62</v>
      </c>
      <c r="D148" s="749" t="s">
        <v>44</v>
      </c>
      <c r="E148" s="749" t="s">
        <v>62</v>
      </c>
      <c r="F148" s="750" t="s">
        <v>404</v>
      </c>
      <c r="G148" s="55" t="s">
        <v>76</v>
      </c>
      <c r="H148" s="267">
        <f>'прил8 (ведом 24)'!K522</f>
        <v>1093.2</v>
      </c>
    </row>
    <row r="149" spans="1:8" s="449" customFormat="1" ht="36" x14ac:dyDescent="0.35">
      <c r="A149" s="439"/>
      <c r="B149" s="615" t="s">
        <v>337</v>
      </c>
      <c r="C149" s="457" t="s">
        <v>62</v>
      </c>
      <c r="D149" s="458" t="s">
        <v>44</v>
      </c>
      <c r="E149" s="458" t="s">
        <v>62</v>
      </c>
      <c r="F149" s="459" t="s">
        <v>338</v>
      </c>
      <c r="G149" s="460"/>
      <c r="H149" s="267">
        <f>H150</f>
        <v>504.1</v>
      </c>
    </row>
    <row r="150" spans="1:8" s="449" customFormat="1" ht="36" x14ac:dyDescent="0.35">
      <c r="A150" s="439"/>
      <c r="B150" s="615" t="s">
        <v>75</v>
      </c>
      <c r="C150" s="457" t="s">
        <v>62</v>
      </c>
      <c r="D150" s="458" t="s">
        <v>44</v>
      </c>
      <c r="E150" s="458" t="s">
        <v>62</v>
      </c>
      <c r="F150" s="459" t="s">
        <v>338</v>
      </c>
      <c r="G150" s="460" t="s">
        <v>76</v>
      </c>
      <c r="H150" s="267">
        <f>'прил8 (ведом 24)'!K524</f>
        <v>504.1</v>
      </c>
    </row>
    <row r="151" spans="1:8" s="449" customFormat="1" ht="54" x14ac:dyDescent="0.35">
      <c r="A151" s="439"/>
      <c r="B151" s="615" t="s">
        <v>214</v>
      </c>
      <c r="C151" s="258" t="s">
        <v>62</v>
      </c>
      <c r="D151" s="259" t="s">
        <v>44</v>
      </c>
      <c r="E151" s="259" t="s">
        <v>62</v>
      </c>
      <c r="F151" s="260" t="s">
        <v>340</v>
      </c>
      <c r="G151" s="73"/>
      <c r="H151" s="267">
        <f>H152</f>
        <v>577</v>
      </c>
    </row>
    <row r="152" spans="1:8" s="449" customFormat="1" ht="36" x14ac:dyDescent="0.35">
      <c r="A152" s="439"/>
      <c r="B152" s="615" t="s">
        <v>75</v>
      </c>
      <c r="C152" s="258" t="s">
        <v>62</v>
      </c>
      <c r="D152" s="259" t="s">
        <v>44</v>
      </c>
      <c r="E152" s="259" t="s">
        <v>62</v>
      </c>
      <c r="F152" s="260" t="s">
        <v>340</v>
      </c>
      <c r="G152" s="73" t="s">
        <v>76</v>
      </c>
      <c r="H152" s="267">
        <f>'прил8 (ведом 24)'!K526</f>
        <v>577</v>
      </c>
    </row>
    <row r="153" spans="1:8" s="449" customFormat="1" ht="18" x14ac:dyDescent="0.35">
      <c r="A153" s="439"/>
      <c r="B153" s="621" t="s">
        <v>581</v>
      </c>
      <c r="C153" s="258" t="s">
        <v>62</v>
      </c>
      <c r="D153" s="259" t="s">
        <v>44</v>
      </c>
      <c r="E153" s="259" t="s">
        <v>62</v>
      </c>
      <c r="F153" s="260" t="s">
        <v>580</v>
      </c>
      <c r="G153" s="73"/>
      <c r="H153" s="267">
        <f>H154</f>
        <v>551.4</v>
      </c>
    </row>
    <row r="154" spans="1:8" s="449" customFormat="1" ht="36" x14ac:dyDescent="0.35">
      <c r="A154" s="439"/>
      <c r="B154" s="621" t="s">
        <v>75</v>
      </c>
      <c r="C154" s="258" t="s">
        <v>62</v>
      </c>
      <c r="D154" s="259" t="s">
        <v>44</v>
      </c>
      <c r="E154" s="259" t="s">
        <v>62</v>
      </c>
      <c r="F154" s="260" t="s">
        <v>580</v>
      </c>
      <c r="G154" s="73" t="s">
        <v>76</v>
      </c>
      <c r="H154" s="267">
        <f>'прил8 (ведом 24)'!K528</f>
        <v>551.4</v>
      </c>
    </row>
    <row r="155" spans="1:8" s="449" customFormat="1" ht="36" x14ac:dyDescent="0.35">
      <c r="A155" s="439"/>
      <c r="B155" s="615" t="s">
        <v>341</v>
      </c>
      <c r="C155" s="457" t="s">
        <v>62</v>
      </c>
      <c r="D155" s="458" t="s">
        <v>44</v>
      </c>
      <c r="E155" s="458" t="s">
        <v>51</v>
      </c>
      <c r="F155" s="260" t="s">
        <v>43</v>
      </c>
      <c r="G155" s="73"/>
      <c r="H155" s="267">
        <f>H156</f>
        <v>16244.2</v>
      </c>
    </row>
    <row r="156" spans="1:8" s="449" customFormat="1" ht="36" x14ac:dyDescent="0.35">
      <c r="A156" s="439"/>
      <c r="B156" s="612" t="s">
        <v>487</v>
      </c>
      <c r="C156" s="457" t="s">
        <v>62</v>
      </c>
      <c r="D156" s="458" t="s">
        <v>44</v>
      </c>
      <c r="E156" s="458" t="s">
        <v>51</v>
      </c>
      <c r="F156" s="459" t="s">
        <v>90</v>
      </c>
      <c r="G156" s="460"/>
      <c r="H156" s="267">
        <f>SUM(H157:H159)</f>
        <v>16244.2</v>
      </c>
    </row>
    <row r="157" spans="1:8" s="449" customFormat="1" ht="90" x14ac:dyDescent="0.35">
      <c r="A157" s="439"/>
      <c r="B157" s="613" t="s">
        <v>48</v>
      </c>
      <c r="C157" s="258" t="s">
        <v>62</v>
      </c>
      <c r="D157" s="259" t="s">
        <v>44</v>
      </c>
      <c r="E157" s="259" t="s">
        <v>51</v>
      </c>
      <c r="F157" s="260" t="s">
        <v>90</v>
      </c>
      <c r="G157" s="73" t="s">
        <v>49</v>
      </c>
      <c r="H157" s="267">
        <f>'прил8 (ведом 24)'!K531</f>
        <v>15025.7</v>
      </c>
    </row>
    <row r="158" spans="1:8" s="449" customFormat="1" ht="36" x14ac:dyDescent="0.35">
      <c r="A158" s="439"/>
      <c r="B158" s="613" t="s">
        <v>54</v>
      </c>
      <c r="C158" s="258" t="s">
        <v>62</v>
      </c>
      <c r="D158" s="259" t="s">
        <v>44</v>
      </c>
      <c r="E158" s="259" t="s">
        <v>51</v>
      </c>
      <c r="F158" s="260" t="s">
        <v>90</v>
      </c>
      <c r="G158" s="73" t="s">
        <v>55</v>
      </c>
      <c r="H158" s="267">
        <f>'прил8 (ведом 24)'!K532</f>
        <v>1178</v>
      </c>
    </row>
    <row r="159" spans="1:8" s="449" customFormat="1" ht="18" x14ac:dyDescent="0.35">
      <c r="A159" s="439"/>
      <c r="B159" s="613" t="s">
        <v>56</v>
      </c>
      <c r="C159" s="258" t="s">
        <v>62</v>
      </c>
      <c r="D159" s="259" t="s">
        <v>44</v>
      </c>
      <c r="E159" s="259" t="s">
        <v>51</v>
      </c>
      <c r="F159" s="260" t="s">
        <v>90</v>
      </c>
      <c r="G159" s="73" t="s">
        <v>57</v>
      </c>
      <c r="H159" s="267">
        <f>'прил8 (ведом 24)'!K533</f>
        <v>40.5</v>
      </c>
    </row>
    <row r="160" spans="1:8" s="449" customFormat="1" ht="36" x14ac:dyDescent="0.35">
      <c r="A160" s="439"/>
      <c r="B160" s="621" t="s">
        <v>297</v>
      </c>
      <c r="C160" s="258" t="s">
        <v>62</v>
      </c>
      <c r="D160" s="259" t="s">
        <v>44</v>
      </c>
      <c r="E160" s="259" t="s">
        <v>64</v>
      </c>
      <c r="F160" s="260" t="s">
        <v>43</v>
      </c>
      <c r="G160" s="73"/>
      <c r="H160" s="267">
        <f>H161</f>
        <v>312.60000000000002</v>
      </c>
    </row>
    <row r="161" spans="1:8" s="449" customFormat="1" ht="36" x14ac:dyDescent="0.35">
      <c r="A161" s="439"/>
      <c r="B161" s="621" t="s">
        <v>493</v>
      </c>
      <c r="C161" s="258" t="s">
        <v>62</v>
      </c>
      <c r="D161" s="259" t="s">
        <v>44</v>
      </c>
      <c r="E161" s="259" t="s">
        <v>64</v>
      </c>
      <c r="F161" s="260" t="s">
        <v>492</v>
      </c>
      <c r="G161" s="73"/>
      <c r="H161" s="267">
        <f>H162</f>
        <v>312.60000000000002</v>
      </c>
    </row>
    <row r="162" spans="1:8" s="449" customFormat="1" ht="36" x14ac:dyDescent="0.35">
      <c r="A162" s="439"/>
      <c r="B162" s="621" t="s">
        <v>75</v>
      </c>
      <c r="C162" s="258" t="s">
        <v>62</v>
      </c>
      <c r="D162" s="259" t="s">
        <v>44</v>
      </c>
      <c r="E162" s="259" t="s">
        <v>64</v>
      </c>
      <c r="F162" s="260" t="s">
        <v>492</v>
      </c>
      <c r="G162" s="73" t="s">
        <v>76</v>
      </c>
      <c r="H162" s="267">
        <f>'прил8 (ведом 24)'!K513</f>
        <v>312.60000000000002</v>
      </c>
    </row>
    <row r="163" spans="1:8" ht="36" x14ac:dyDescent="0.35">
      <c r="A163" s="439"/>
      <c r="B163" s="612" t="s">
        <v>348</v>
      </c>
      <c r="C163" s="457" t="s">
        <v>62</v>
      </c>
      <c r="D163" s="458" t="s">
        <v>88</v>
      </c>
      <c r="E163" s="458" t="s">
        <v>42</v>
      </c>
      <c r="F163" s="260" t="s">
        <v>43</v>
      </c>
      <c r="G163" s="460"/>
      <c r="H163" s="267">
        <f>H164</f>
        <v>2506.5</v>
      </c>
    </row>
    <row r="164" spans="1:8" ht="90" x14ac:dyDescent="0.35">
      <c r="A164" s="439"/>
      <c r="B164" s="615" t="s">
        <v>342</v>
      </c>
      <c r="C164" s="457" t="s">
        <v>62</v>
      </c>
      <c r="D164" s="458" t="s">
        <v>88</v>
      </c>
      <c r="E164" s="458" t="s">
        <v>62</v>
      </c>
      <c r="F164" s="260" t="s">
        <v>43</v>
      </c>
      <c r="G164" s="460"/>
      <c r="H164" s="267">
        <f>H165+H168</f>
        <v>2506.5</v>
      </c>
    </row>
    <row r="165" spans="1:8" ht="36" x14ac:dyDescent="0.35">
      <c r="A165" s="439"/>
      <c r="B165" s="615" t="s">
        <v>337</v>
      </c>
      <c r="C165" s="457" t="s">
        <v>62</v>
      </c>
      <c r="D165" s="458" t="s">
        <v>88</v>
      </c>
      <c r="E165" s="458" t="s">
        <v>62</v>
      </c>
      <c r="F165" s="459" t="s">
        <v>338</v>
      </c>
      <c r="G165" s="297"/>
      <c r="H165" s="267">
        <f>SUM(H166:H167)</f>
        <v>2462.1</v>
      </c>
    </row>
    <row r="166" spans="1:8" ht="36" x14ac:dyDescent="0.35">
      <c r="A166" s="439"/>
      <c r="B166" s="612" t="s">
        <v>54</v>
      </c>
      <c r="C166" s="258" t="s">
        <v>62</v>
      </c>
      <c r="D166" s="259" t="s">
        <v>88</v>
      </c>
      <c r="E166" s="259" t="s">
        <v>62</v>
      </c>
      <c r="F166" s="260" t="s">
        <v>338</v>
      </c>
      <c r="G166" s="297" t="s">
        <v>55</v>
      </c>
      <c r="H166" s="267">
        <f>'прил8 (ведом 24)'!K546+'прил8 (ведом 24)'!K537</f>
        <v>2446.6</v>
      </c>
    </row>
    <row r="167" spans="1:8" ht="36" x14ac:dyDescent="0.35">
      <c r="A167" s="439"/>
      <c r="B167" s="615" t="s">
        <v>75</v>
      </c>
      <c r="C167" s="258" t="s">
        <v>62</v>
      </c>
      <c r="D167" s="259" t="s">
        <v>88</v>
      </c>
      <c r="E167" s="259" t="s">
        <v>62</v>
      </c>
      <c r="F167" s="260" t="s">
        <v>338</v>
      </c>
      <c r="G167" s="73" t="s">
        <v>76</v>
      </c>
      <c r="H167" s="267">
        <f>'прил8 (ведом 24)'!K538</f>
        <v>15.5</v>
      </c>
    </row>
    <row r="168" spans="1:8" ht="252" x14ac:dyDescent="0.35">
      <c r="A168" s="439"/>
      <c r="B168" s="621" t="s">
        <v>673</v>
      </c>
      <c r="C168" s="258" t="s">
        <v>62</v>
      </c>
      <c r="D168" s="259" t="s">
        <v>88</v>
      </c>
      <c r="E168" s="259" t="s">
        <v>62</v>
      </c>
      <c r="F168" s="260" t="s">
        <v>435</v>
      </c>
      <c r="G168" s="73"/>
      <c r="H168" s="267">
        <f>H169</f>
        <v>44.4</v>
      </c>
    </row>
    <row r="169" spans="1:8" ht="36" x14ac:dyDescent="0.35">
      <c r="A169" s="439"/>
      <c r="B169" s="621" t="s">
        <v>75</v>
      </c>
      <c r="C169" s="258" t="s">
        <v>62</v>
      </c>
      <c r="D169" s="259" t="s">
        <v>88</v>
      </c>
      <c r="E169" s="259" t="s">
        <v>62</v>
      </c>
      <c r="F169" s="260" t="s">
        <v>435</v>
      </c>
      <c r="G169" s="73" t="s">
        <v>76</v>
      </c>
      <c r="H169" s="267">
        <f>'прил8 (ведом 24)'!K540</f>
        <v>44.4</v>
      </c>
    </row>
    <row r="170" spans="1:8" s="449" customFormat="1" ht="36" x14ac:dyDescent="0.35">
      <c r="A170" s="439"/>
      <c r="B170" s="612" t="s">
        <v>215</v>
      </c>
      <c r="C170" s="258" t="s">
        <v>62</v>
      </c>
      <c r="D170" s="259" t="s">
        <v>29</v>
      </c>
      <c r="E170" s="259" t="s">
        <v>42</v>
      </c>
      <c r="F170" s="260" t="s">
        <v>43</v>
      </c>
      <c r="G170" s="297"/>
      <c r="H170" s="267">
        <f>H171+H182</f>
        <v>11883.500000000002</v>
      </c>
    </row>
    <row r="171" spans="1:8" s="449" customFormat="1" ht="36" x14ac:dyDescent="0.35">
      <c r="A171" s="439"/>
      <c r="B171" s="612" t="s">
        <v>298</v>
      </c>
      <c r="C171" s="258" t="s">
        <v>62</v>
      </c>
      <c r="D171" s="259" t="s">
        <v>29</v>
      </c>
      <c r="E171" s="259" t="s">
        <v>36</v>
      </c>
      <c r="F171" s="260" t="s">
        <v>43</v>
      </c>
      <c r="G171" s="73"/>
      <c r="H171" s="267">
        <f>H172+H176+H180</f>
        <v>11827.200000000003</v>
      </c>
    </row>
    <row r="172" spans="1:8" ht="36" x14ac:dyDescent="0.35">
      <c r="A172" s="439"/>
      <c r="B172" s="612" t="s">
        <v>46</v>
      </c>
      <c r="C172" s="258" t="s">
        <v>62</v>
      </c>
      <c r="D172" s="259" t="s">
        <v>29</v>
      </c>
      <c r="E172" s="259" t="s">
        <v>36</v>
      </c>
      <c r="F172" s="260" t="s">
        <v>47</v>
      </c>
      <c r="G172" s="460"/>
      <c r="H172" s="267">
        <f>SUM(H173:H175)</f>
        <v>3570.7000000000003</v>
      </c>
    </row>
    <row r="173" spans="1:8" ht="90" x14ac:dyDescent="0.35">
      <c r="A173" s="439"/>
      <c r="B173" s="612" t="s">
        <v>48</v>
      </c>
      <c r="C173" s="258" t="s">
        <v>62</v>
      </c>
      <c r="D173" s="259" t="s">
        <v>29</v>
      </c>
      <c r="E173" s="259" t="s">
        <v>36</v>
      </c>
      <c r="F173" s="260" t="s">
        <v>47</v>
      </c>
      <c r="G173" s="460" t="s">
        <v>49</v>
      </c>
      <c r="H173" s="267">
        <f>'прил8 (ведом 24)'!K550</f>
        <v>3284.3</v>
      </c>
    </row>
    <row r="174" spans="1:8" ht="36" x14ac:dyDescent="0.35">
      <c r="A174" s="439"/>
      <c r="B174" s="612" t="s">
        <v>54</v>
      </c>
      <c r="C174" s="258" t="s">
        <v>62</v>
      </c>
      <c r="D174" s="259" t="s">
        <v>29</v>
      </c>
      <c r="E174" s="259" t="s">
        <v>36</v>
      </c>
      <c r="F174" s="260" t="s">
        <v>47</v>
      </c>
      <c r="G174" s="460" t="s">
        <v>55</v>
      </c>
      <c r="H174" s="267">
        <f>'прил8 (ведом 24)'!K551</f>
        <v>277.89999999999998</v>
      </c>
    </row>
    <row r="175" spans="1:8" ht="18" x14ac:dyDescent="0.35">
      <c r="A175" s="439"/>
      <c r="B175" s="612" t="s">
        <v>56</v>
      </c>
      <c r="C175" s="258" t="s">
        <v>62</v>
      </c>
      <c r="D175" s="259" t="s">
        <v>29</v>
      </c>
      <c r="E175" s="259" t="s">
        <v>36</v>
      </c>
      <c r="F175" s="260" t="s">
        <v>47</v>
      </c>
      <c r="G175" s="73" t="s">
        <v>57</v>
      </c>
      <c r="H175" s="267">
        <f>'прил8 (ведом 24)'!K552</f>
        <v>8.5</v>
      </c>
    </row>
    <row r="176" spans="1:8" ht="36" x14ac:dyDescent="0.35">
      <c r="A176" s="439"/>
      <c r="B176" s="612" t="s">
        <v>487</v>
      </c>
      <c r="C176" s="258" t="s">
        <v>62</v>
      </c>
      <c r="D176" s="259" t="s">
        <v>29</v>
      </c>
      <c r="E176" s="259" t="s">
        <v>36</v>
      </c>
      <c r="F176" s="260" t="s">
        <v>90</v>
      </c>
      <c r="G176" s="73"/>
      <c r="H176" s="267">
        <f>SUM(H177:H179)</f>
        <v>8236.8000000000011</v>
      </c>
    </row>
    <row r="177" spans="1:8" ht="90" x14ac:dyDescent="0.35">
      <c r="A177" s="439"/>
      <c r="B177" s="612" t="s">
        <v>48</v>
      </c>
      <c r="C177" s="258" t="s">
        <v>62</v>
      </c>
      <c r="D177" s="259" t="s">
        <v>29</v>
      </c>
      <c r="E177" s="259" t="s">
        <v>36</v>
      </c>
      <c r="F177" s="260" t="s">
        <v>90</v>
      </c>
      <c r="G177" s="460" t="s">
        <v>49</v>
      </c>
      <c r="H177" s="267">
        <f>'прил8 (ведом 24)'!K554</f>
        <v>7575</v>
      </c>
    </row>
    <row r="178" spans="1:8" ht="36" x14ac:dyDescent="0.35">
      <c r="A178" s="439"/>
      <c r="B178" s="612" t="s">
        <v>54</v>
      </c>
      <c r="C178" s="258" t="s">
        <v>62</v>
      </c>
      <c r="D178" s="259" t="s">
        <v>29</v>
      </c>
      <c r="E178" s="259" t="s">
        <v>36</v>
      </c>
      <c r="F178" s="260" t="s">
        <v>90</v>
      </c>
      <c r="G178" s="460" t="s">
        <v>55</v>
      </c>
      <c r="H178" s="267">
        <f>'прил8 (ведом 24)'!K555</f>
        <v>660.2</v>
      </c>
    </row>
    <row r="179" spans="1:8" ht="18" x14ac:dyDescent="0.35">
      <c r="A179" s="439"/>
      <c r="B179" s="612" t="s">
        <v>56</v>
      </c>
      <c r="C179" s="258" t="s">
        <v>62</v>
      </c>
      <c r="D179" s="259" t="s">
        <v>29</v>
      </c>
      <c r="E179" s="259" t="s">
        <v>36</v>
      </c>
      <c r="F179" s="260" t="s">
        <v>90</v>
      </c>
      <c r="G179" s="73" t="s">
        <v>57</v>
      </c>
      <c r="H179" s="267">
        <f>'прил8 (ведом 24)'!K556</f>
        <v>1.6</v>
      </c>
    </row>
    <row r="180" spans="1:8" ht="54" x14ac:dyDescent="0.35">
      <c r="A180" s="439"/>
      <c r="B180" s="839" t="s">
        <v>403</v>
      </c>
      <c r="C180" s="842" t="s">
        <v>62</v>
      </c>
      <c r="D180" s="843" t="s">
        <v>29</v>
      </c>
      <c r="E180" s="843" t="s">
        <v>36</v>
      </c>
      <c r="F180" s="844" t="s">
        <v>402</v>
      </c>
      <c r="G180" s="841"/>
      <c r="H180" s="267">
        <f>H181</f>
        <v>19.7</v>
      </c>
    </row>
    <row r="181" spans="1:8" ht="36" x14ac:dyDescent="0.35">
      <c r="A181" s="439"/>
      <c r="B181" s="839" t="s">
        <v>54</v>
      </c>
      <c r="C181" s="842" t="s">
        <v>62</v>
      </c>
      <c r="D181" s="843" t="s">
        <v>29</v>
      </c>
      <c r="E181" s="843" t="s">
        <v>36</v>
      </c>
      <c r="F181" s="844" t="s">
        <v>402</v>
      </c>
      <c r="G181" s="841" t="s">
        <v>55</v>
      </c>
      <c r="H181" s="267">
        <f>'прил8 (ведом 24)'!K490</f>
        <v>19.7</v>
      </c>
    </row>
    <row r="182" spans="1:8" ht="36" x14ac:dyDescent="0.35">
      <c r="A182" s="439"/>
      <c r="B182" s="613" t="s">
        <v>373</v>
      </c>
      <c r="C182" s="258" t="s">
        <v>62</v>
      </c>
      <c r="D182" s="259" t="s">
        <v>29</v>
      </c>
      <c r="E182" s="259" t="s">
        <v>38</v>
      </c>
      <c r="F182" s="260" t="s">
        <v>43</v>
      </c>
      <c r="G182" s="200"/>
      <c r="H182" s="267">
        <f>H183</f>
        <v>56.3</v>
      </c>
    </row>
    <row r="183" spans="1:8" ht="54" x14ac:dyDescent="0.35">
      <c r="A183" s="439"/>
      <c r="B183" s="613" t="s">
        <v>374</v>
      </c>
      <c r="C183" s="258" t="s">
        <v>62</v>
      </c>
      <c r="D183" s="259" t="s">
        <v>29</v>
      </c>
      <c r="E183" s="259" t="s">
        <v>38</v>
      </c>
      <c r="F183" s="260" t="s">
        <v>104</v>
      </c>
      <c r="G183" s="200"/>
      <c r="H183" s="267">
        <f>H184</f>
        <v>56.3</v>
      </c>
    </row>
    <row r="184" spans="1:8" ht="36" x14ac:dyDescent="0.35">
      <c r="A184" s="439"/>
      <c r="B184" s="613" t="s">
        <v>54</v>
      </c>
      <c r="C184" s="258" t="s">
        <v>62</v>
      </c>
      <c r="D184" s="259" t="s">
        <v>29</v>
      </c>
      <c r="E184" s="259" t="s">
        <v>38</v>
      </c>
      <c r="F184" s="260" t="s">
        <v>104</v>
      </c>
      <c r="G184" s="73" t="s">
        <v>55</v>
      </c>
      <c r="H184" s="267">
        <f>'прил8 (ведом 24)'!K493</f>
        <v>56.3</v>
      </c>
    </row>
    <row r="185" spans="1:8" ht="18" x14ac:dyDescent="0.35">
      <c r="A185" s="439"/>
      <c r="B185" s="619"/>
      <c r="C185" s="461"/>
      <c r="D185" s="461"/>
      <c r="E185" s="375"/>
      <c r="F185" s="462"/>
      <c r="G185" s="297"/>
      <c r="H185" s="267"/>
    </row>
    <row r="186" spans="1:8" s="449" customFormat="1" ht="52.2" x14ac:dyDescent="0.3">
      <c r="A186" s="454">
        <v>3</v>
      </c>
      <c r="B186" s="624" t="s">
        <v>216</v>
      </c>
      <c r="C186" s="455" t="s">
        <v>51</v>
      </c>
      <c r="D186" s="455" t="s">
        <v>41</v>
      </c>
      <c r="E186" s="455" t="s">
        <v>42</v>
      </c>
      <c r="F186" s="456" t="s">
        <v>43</v>
      </c>
      <c r="G186" s="448"/>
      <c r="H186" s="313">
        <f>H187+H194+H223</f>
        <v>100479.7</v>
      </c>
    </row>
    <row r="187" spans="1:8" ht="18" x14ac:dyDescent="0.35">
      <c r="A187" s="439"/>
      <c r="B187" s="620" t="s">
        <v>217</v>
      </c>
      <c r="C187" s="258" t="s">
        <v>51</v>
      </c>
      <c r="D187" s="259" t="s">
        <v>44</v>
      </c>
      <c r="E187" s="259" t="s">
        <v>42</v>
      </c>
      <c r="F187" s="260" t="s">
        <v>43</v>
      </c>
      <c r="G187" s="297"/>
      <c r="H187" s="267">
        <f>H188+H191</f>
        <v>1306.5999999999999</v>
      </c>
    </row>
    <row r="188" spans="1:8" ht="18" x14ac:dyDescent="0.35">
      <c r="A188" s="439"/>
      <c r="B188" s="612" t="s">
        <v>293</v>
      </c>
      <c r="C188" s="258" t="s">
        <v>51</v>
      </c>
      <c r="D188" s="259" t="s">
        <v>44</v>
      </c>
      <c r="E188" s="259" t="s">
        <v>36</v>
      </c>
      <c r="F188" s="260" t="s">
        <v>43</v>
      </c>
      <c r="G188" s="297"/>
      <c r="H188" s="267">
        <f>H189</f>
        <v>396</v>
      </c>
    </row>
    <row r="189" spans="1:8" ht="36" x14ac:dyDescent="0.35">
      <c r="A189" s="439"/>
      <c r="B189" s="612" t="s">
        <v>294</v>
      </c>
      <c r="C189" s="258" t="s">
        <v>51</v>
      </c>
      <c r="D189" s="259" t="s">
        <v>44</v>
      </c>
      <c r="E189" s="259" t="s">
        <v>36</v>
      </c>
      <c r="F189" s="260" t="s">
        <v>295</v>
      </c>
      <c r="G189" s="73"/>
      <c r="H189" s="267">
        <f>H190</f>
        <v>396</v>
      </c>
    </row>
    <row r="190" spans="1:8" ht="18" x14ac:dyDescent="0.35">
      <c r="A190" s="439"/>
      <c r="B190" s="612" t="s">
        <v>119</v>
      </c>
      <c r="C190" s="258" t="s">
        <v>51</v>
      </c>
      <c r="D190" s="259" t="s">
        <v>44</v>
      </c>
      <c r="E190" s="259" t="s">
        <v>36</v>
      </c>
      <c r="F190" s="260" t="s">
        <v>295</v>
      </c>
      <c r="G190" s="73" t="s">
        <v>120</v>
      </c>
      <c r="H190" s="267">
        <f>'прил8 (ведом 24)'!K592</f>
        <v>396</v>
      </c>
    </row>
    <row r="191" spans="1:8" ht="54" x14ac:dyDescent="0.35">
      <c r="A191" s="439"/>
      <c r="B191" s="612" t="s">
        <v>307</v>
      </c>
      <c r="C191" s="258" t="s">
        <v>51</v>
      </c>
      <c r="D191" s="259" t="s">
        <v>44</v>
      </c>
      <c r="E191" s="259" t="s">
        <v>38</v>
      </c>
      <c r="F191" s="260" t="s">
        <v>43</v>
      </c>
      <c r="G191" s="73"/>
      <c r="H191" s="267">
        <f>H192</f>
        <v>910.6</v>
      </c>
    </row>
    <row r="192" spans="1:8" ht="36" x14ac:dyDescent="0.35">
      <c r="A192" s="439"/>
      <c r="B192" s="612" t="s">
        <v>218</v>
      </c>
      <c r="C192" s="258" t="s">
        <v>51</v>
      </c>
      <c r="D192" s="259" t="s">
        <v>44</v>
      </c>
      <c r="E192" s="259" t="s">
        <v>38</v>
      </c>
      <c r="F192" s="260" t="s">
        <v>308</v>
      </c>
      <c r="G192" s="73"/>
      <c r="H192" s="267">
        <f>SUM(H193:H193)</f>
        <v>910.6</v>
      </c>
    </row>
    <row r="193" spans="1:8" ht="36" x14ac:dyDescent="0.35">
      <c r="A193" s="439"/>
      <c r="B193" s="612" t="s">
        <v>54</v>
      </c>
      <c r="C193" s="258" t="s">
        <v>51</v>
      </c>
      <c r="D193" s="259" t="s">
        <v>44</v>
      </c>
      <c r="E193" s="259" t="s">
        <v>38</v>
      </c>
      <c r="F193" s="260" t="s">
        <v>308</v>
      </c>
      <c r="G193" s="73" t="s">
        <v>55</v>
      </c>
      <c r="H193" s="267">
        <f>'прил8 (ведом 24)'!K582</f>
        <v>910.6</v>
      </c>
    </row>
    <row r="194" spans="1:8" ht="18" x14ac:dyDescent="0.35">
      <c r="A194" s="439"/>
      <c r="B194" s="612" t="s">
        <v>219</v>
      </c>
      <c r="C194" s="258" t="s">
        <v>51</v>
      </c>
      <c r="D194" s="259" t="s">
        <v>88</v>
      </c>
      <c r="E194" s="259" t="s">
        <v>42</v>
      </c>
      <c r="F194" s="260" t="s">
        <v>43</v>
      </c>
      <c r="G194" s="297"/>
      <c r="H194" s="267">
        <f>H195+H200+H213+H216</f>
        <v>87267.4</v>
      </c>
    </row>
    <row r="195" spans="1:8" ht="36" x14ac:dyDescent="0.35">
      <c r="A195" s="439"/>
      <c r="B195" s="612" t="s">
        <v>298</v>
      </c>
      <c r="C195" s="258" t="s">
        <v>51</v>
      </c>
      <c r="D195" s="259" t="s">
        <v>88</v>
      </c>
      <c r="E195" s="259" t="s">
        <v>36</v>
      </c>
      <c r="F195" s="260" t="s">
        <v>43</v>
      </c>
      <c r="G195" s="73"/>
      <c r="H195" s="267">
        <f>H196</f>
        <v>3088.7000000000003</v>
      </c>
    </row>
    <row r="196" spans="1:8" ht="36" x14ac:dyDescent="0.35">
      <c r="A196" s="439"/>
      <c r="B196" s="612" t="s">
        <v>46</v>
      </c>
      <c r="C196" s="258" t="s">
        <v>51</v>
      </c>
      <c r="D196" s="259" t="s">
        <v>88</v>
      </c>
      <c r="E196" s="259" t="s">
        <v>36</v>
      </c>
      <c r="F196" s="260" t="s">
        <v>47</v>
      </c>
      <c r="G196" s="73"/>
      <c r="H196" s="267">
        <f>SUM(H197:H199)</f>
        <v>3088.7000000000003</v>
      </c>
    </row>
    <row r="197" spans="1:8" ht="90" x14ac:dyDescent="0.35">
      <c r="A197" s="439"/>
      <c r="B197" s="612" t="s">
        <v>48</v>
      </c>
      <c r="C197" s="258" t="s">
        <v>51</v>
      </c>
      <c r="D197" s="259" t="s">
        <v>88</v>
      </c>
      <c r="E197" s="259" t="s">
        <v>36</v>
      </c>
      <c r="F197" s="260" t="s">
        <v>47</v>
      </c>
      <c r="G197" s="73" t="s">
        <v>49</v>
      </c>
      <c r="H197" s="267">
        <f>'прил8 (ведом 24)'!K610</f>
        <v>3027.5</v>
      </c>
    </row>
    <row r="198" spans="1:8" ht="36" x14ac:dyDescent="0.35">
      <c r="A198" s="439"/>
      <c r="B198" s="612" t="s">
        <v>54</v>
      </c>
      <c r="C198" s="258" t="s">
        <v>51</v>
      </c>
      <c r="D198" s="259" t="s">
        <v>88</v>
      </c>
      <c r="E198" s="259" t="s">
        <v>36</v>
      </c>
      <c r="F198" s="260" t="s">
        <v>47</v>
      </c>
      <c r="G198" s="73" t="s">
        <v>55</v>
      </c>
      <c r="H198" s="267">
        <f>'прил8 (ведом 24)'!K611</f>
        <v>59.4</v>
      </c>
    </row>
    <row r="199" spans="1:8" ht="18" x14ac:dyDescent="0.35">
      <c r="A199" s="439"/>
      <c r="B199" s="612" t="s">
        <v>56</v>
      </c>
      <c r="C199" s="258" t="s">
        <v>51</v>
      </c>
      <c r="D199" s="259" t="s">
        <v>88</v>
      </c>
      <c r="E199" s="259" t="s">
        <v>36</v>
      </c>
      <c r="F199" s="260" t="s">
        <v>47</v>
      </c>
      <c r="G199" s="73" t="s">
        <v>57</v>
      </c>
      <c r="H199" s="267">
        <f>'прил8 (ведом 24)'!K612</f>
        <v>1.8</v>
      </c>
    </row>
    <row r="200" spans="1:8" ht="18" x14ac:dyDescent="0.35">
      <c r="A200" s="439"/>
      <c r="B200" s="612" t="s">
        <v>383</v>
      </c>
      <c r="C200" s="258" t="s">
        <v>51</v>
      </c>
      <c r="D200" s="259" t="s">
        <v>88</v>
      </c>
      <c r="E200" s="259" t="s">
        <v>38</v>
      </c>
      <c r="F200" s="260" t="s">
        <v>43</v>
      </c>
      <c r="G200" s="73"/>
      <c r="H200" s="267">
        <f>H201+H211+H205+H207+H209</f>
        <v>79383.7</v>
      </c>
    </row>
    <row r="201" spans="1:8" ht="36" x14ac:dyDescent="0.35">
      <c r="A201" s="439"/>
      <c r="B201" s="612" t="s">
        <v>487</v>
      </c>
      <c r="C201" s="258" t="s">
        <v>51</v>
      </c>
      <c r="D201" s="259" t="s">
        <v>88</v>
      </c>
      <c r="E201" s="259" t="s">
        <v>38</v>
      </c>
      <c r="F201" s="260" t="s">
        <v>90</v>
      </c>
      <c r="G201" s="73"/>
      <c r="H201" s="267">
        <f>SUM(H202:H204)</f>
        <v>41163.499999999993</v>
      </c>
    </row>
    <row r="202" spans="1:8" ht="90" x14ac:dyDescent="0.35">
      <c r="A202" s="439"/>
      <c r="B202" s="612" t="s">
        <v>48</v>
      </c>
      <c r="C202" s="258" t="s">
        <v>51</v>
      </c>
      <c r="D202" s="259" t="s">
        <v>88</v>
      </c>
      <c r="E202" s="259" t="s">
        <v>38</v>
      </c>
      <c r="F202" s="260" t="s">
        <v>90</v>
      </c>
      <c r="G202" s="73" t="s">
        <v>49</v>
      </c>
      <c r="H202" s="267">
        <f>'прил8 (ведом 24)'!K596</f>
        <v>26739.599999999999</v>
      </c>
    </row>
    <row r="203" spans="1:8" ht="36" x14ac:dyDescent="0.35">
      <c r="A203" s="439"/>
      <c r="B203" s="612" t="s">
        <v>54</v>
      </c>
      <c r="C203" s="258" t="s">
        <v>51</v>
      </c>
      <c r="D203" s="259" t="s">
        <v>88</v>
      </c>
      <c r="E203" s="259" t="s">
        <v>38</v>
      </c>
      <c r="F203" s="260" t="s">
        <v>90</v>
      </c>
      <c r="G203" s="73" t="s">
        <v>55</v>
      </c>
      <c r="H203" s="267">
        <f>'прил8 (ведом 24)'!K597</f>
        <v>12667.8</v>
      </c>
    </row>
    <row r="204" spans="1:8" ht="18" x14ac:dyDescent="0.35">
      <c r="A204" s="439"/>
      <c r="B204" s="612" t="s">
        <v>56</v>
      </c>
      <c r="C204" s="258" t="s">
        <v>51</v>
      </c>
      <c r="D204" s="259" t="s">
        <v>88</v>
      </c>
      <c r="E204" s="259" t="s">
        <v>38</v>
      </c>
      <c r="F204" s="260" t="s">
        <v>90</v>
      </c>
      <c r="G204" s="73" t="s">
        <v>57</v>
      </c>
      <c r="H204" s="267">
        <f>'прил8 (ведом 24)'!K598</f>
        <v>1756.1</v>
      </c>
    </row>
    <row r="205" spans="1:8" ht="50.25" customHeight="1" x14ac:dyDescent="0.35">
      <c r="A205" s="439"/>
      <c r="B205" s="613" t="s">
        <v>218</v>
      </c>
      <c r="C205" s="258" t="s">
        <v>51</v>
      </c>
      <c r="D205" s="259" t="s">
        <v>88</v>
      </c>
      <c r="E205" s="259" t="s">
        <v>38</v>
      </c>
      <c r="F205" s="260" t="s">
        <v>308</v>
      </c>
      <c r="G205" s="73"/>
      <c r="H205" s="267">
        <f>H206</f>
        <v>6160.1</v>
      </c>
    </row>
    <row r="206" spans="1:8" ht="36" x14ac:dyDescent="0.35">
      <c r="A206" s="439"/>
      <c r="B206" s="613" t="s">
        <v>54</v>
      </c>
      <c r="C206" s="258" t="s">
        <v>51</v>
      </c>
      <c r="D206" s="259" t="s">
        <v>88</v>
      </c>
      <c r="E206" s="259" t="s">
        <v>38</v>
      </c>
      <c r="F206" s="260" t="s">
        <v>308</v>
      </c>
      <c r="G206" s="73" t="s">
        <v>55</v>
      </c>
      <c r="H206" s="267">
        <f>'прил8 (ведом 24)'!K600</f>
        <v>6160.1</v>
      </c>
    </row>
    <row r="207" spans="1:8" ht="180" x14ac:dyDescent="0.35">
      <c r="A207" s="439"/>
      <c r="B207" s="613" t="s">
        <v>458</v>
      </c>
      <c r="C207" s="258" t="s">
        <v>51</v>
      </c>
      <c r="D207" s="259" t="s">
        <v>88</v>
      </c>
      <c r="E207" s="259" t="s">
        <v>38</v>
      </c>
      <c r="F207" s="260" t="s">
        <v>413</v>
      </c>
      <c r="G207" s="73"/>
      <c r="H207" s="267">
        <f>H208</f>
        <v>93.8</v>
      </c>
    </row>
    <row r="208" spans="1:8" ht="90" x14ac:dyDescent="0.35">
      <c r="A208" s="439"/>
      <c r="B208" s="613" t="s">
        <v>48</v>
      </c>
      <c r="C208" s="258" t="s">
        <v>51</v>
      </c>
      <c r="D208" s="259" t="s">
        <v>88</v>
      </c>
      <c r="E208" s="259" t="s">
        <v>38</v>
      </c>
      <c r="F208" s="260" t="s">
        <v>413</v>
      </c>
      <c r="G208" s="73" t="s">
        <v>49</v>
      </c>
      <c r="H208" s="267">
        <f>'прил8 (ведом 24)'!K602</f>
        <v>93.8</v>
      </c>
    </row>
    <row r="209" spans="1:8" ht="72" x14ac:dyDescent="0.35">
      <c r="A209" s="439"/>
      <c r="B209" s="616" t="s">
        <v>631</v>
      </c>
      <c r="C209" s="748" t="s">
        <v>51</v>
      </c>
      <c r="D209" s="749" t="s">
        <v>88</v>
      </c>
      <c r="E209" s="749" t="s">
        <v>38</v>
      </c>
      <c r="F209" s="750" t="s">
        <v>630</v>
      </c>
      <c r="G209" s="55"/>
      <c r="H209" s="267">
        <f>H210</f>
        <v>29851.5</v>
      </c>
    </row>
    <row r="210" spans="1:8" ht="36" x14ac:dyDescent="0.35">
      <c r="A210" s="439"/>
      <c r="B210" s="616" t="s">
        <v>54</v>
      </c>
      <c r="C210" s="748" t="s">
        <v>51</v>
      </c>
      <c r="D210" s="749" t="s">
        <v>88</v>
      </c>
      <c r="E210" s="749" t="s">
        <v>38</v>
      </c>
      <c r="F210" s="750" t="s">
        <v>630</v>
      </c>
      <c r="G210" s="55" t="s">
        <v>55</v>
      </c>
      <c r="H210" s="267">
        <f>'прил8 (ведом 24)'!K586</f>
        <v>29851.5</v>
      </c>
    </row>
    <row r="211" spans="1:8" ht="54" x14ac:dyDescent="0.35">
      <c r="A211" s="439"/>
      <c r="B211" s="613" t="s">
        <v>462</v>
      </c>
      <c r="C211" s="258" t="s">
        <v>51</v>
      </c>
      <c r="D211" s="259" t="s">
        <v>88</v>
      </c>
      <c r="E211" s="259" t="s">
        <v>38</v>
      </c>
      <c r="F211" s="260" t="s">
        <v>433</v>
      </c>
      <c r="G211" s="73"/>
      <c r="H211" s="267">
        <f>H212</f>
        <v>2114.8000000000002</v>
      </c>
    </row>
    <row r="212" spans="1:8" ht="90" x14ac:dyDescent="0.35">
      <c r="A212" s="439"/>
      <c r="B212" s="613" t="s">
        <v>48</v>
      </c>
      <c r="C212" s="258" t="s">
        <v>51</v>
      </c>
      <c r="D212" s="259" t="s">
        <v>88</v>
      </c>
      <c r="E212" s="259" t="s">
        <v>38</v>
      </c>
      <c r="F212" s="260" t="s">
        <v>433</v>
      </c>
      <c r="G212" s="73" t="s">
        <v>49</v>
      </c>
      <c r="H212" s="267">
        <f>'прил8 (ведом 24)'!K604</f>
        <v>2114.8000000000002</v>
      </c>
    </row>
    <row r="213" spans="1:8" ht="36" x14ac:dyDescent="0.35">
      <c r="A213" s="439"/>
      <c r="B213" s="613" t="s">
        <v>373</v>
      </c>
      <c r="C213" s="258" t="s">
        <v>51</v>
      </c>
      <c r="D213" s="259" t="s">
        <v>88</v>
      </c>
      <c r="E213" s="259" t="s">
        <v>62</v>
      </c>
      <c r="F213" s="260" t="s">
        <v>43</v>
      </c>
      <c r="G213" s="73"/>
      <c r="H213" s="267">
        <f>H214</f>
        <v>51.9</v>
      </c>
    </row>
    <row r="214" spans="1:8" ht="54" x14ac:dyDescent="0.35">
      <c r="A214" s="439"/>
      <c r="B214" s="625" t="s">
        <v>374</v>
      </c>
      <c r="C214" s="258" t="s">
        <v>51</v>
      </c>
      <c r="D214" s="259" t="s">
        <v>88</v>
      </c>
      <c r="E214" s="259" t="s">
        <v>62</v>
      </c>
      <c r="F214" s="260" t="s">
        <v>104</v>
      </c>
      <c r="G214" s="73"/>
      <c r="H214" s="267">
        <f>H215</f>
        <v>51.9</v>
      </c>
    </row>
    <row r="215" spans="1:8" ht="36" x14ac:dyDescent="0.35">
      <c r="A215" s="439"/>
      <c r="B215" s="613" t="s">
        <v>54</v>
      </c>
      <c r="C215" s="258" t="s">
        <v>51</v>
      </c>
      <c r="D215" s="259" t="s">
        <v>88</v>
      </c>
      <c r="E215" s="259" t="s">
        <v>62</v>
      </c>
      <c r="F215" s="260" t="s">
        <v>104</v>
      </c>
      <c r="G215" s="73" t="s">
        <v>55</v>
      </c>
      <c r="H215" s="267">
        <f>'прил8 (ведом 24)'!K565</f>
        <v>51.9</v>
      </c>
    </row>
    <row r="216" spans="1:8" ht="18" x14ac:dyDescent="0.35">
      <c r="A216" s="439"/>
      <c r="B216" s="613" t="s">
        <v>579</v>
      </c>
      <c r="C216" s="258" t="s">
        <v>51</v>
      </c>
      <c r="D216" s="259" t="s">
        <v>88</v>
      </c>
      <c r="E216" s="259" t="s">
        <v>51</v>
      </c>
      <c r="F216" s="260" t="s">
        <v>43</v>
      </c>
      <c r="G216" s="73"/>
      <c r="H216" s="267">
        <f>H217+H221</f>
        <v>4743.1000000000004</v>
      </c>
    </row>
    <row r="217" spans="1:8" ht="36" x14ac:dyDescent="0.35">
      <c r="A217" s="439"/>
      <c r="B217" s="613" t="s">
        <v>487</v>
      </c>
      <c r="C217" s="258" t="s">
        <v>51</v>
      </c>
      <c r="D217" s="259" t="s">
        <v>88</v>
      </c>
      <c r="E217" s="259" t="s">
        <v>51</v>
      </c>
      <c r="F217" s="260" t="s">
        <v>90</v>
      </c>
      <c r="G217" s="73"/>
      <c r="H217" s="267">
        <f>H218+H219+H220</f>
        <v>3741.7000000000003</v>
      </c>
    </row>
    <row r="218" spans="1:8" ht="90" x14ac:dyDescent="0.35">
      <c r="A218" s="439"/>
      <c r="B218" s="613" t="s">
        <v>48</v>
      </c>
      <c r="C218" s="258" t="s">
        <v>51</v>
      </c>
      <c r="D218" s="259" t="s">
        <v>88</v>
      </c>
      <c r="E218" s="259" t="s">
        <v>51</v>
      </c>
      <c r="F218" s="260" t="s">
        <v>90</v>
      </c>
      <c r="G218" s="73" t="s">
        <v>49</v>
      </c>
      <c r="H218" s="267">
        <f>'прил8 (ведом 24)'!K572</f>
        <v>2270.4</v>
      </c>
    </row>
    <row r="219" spans="1:8" ht="36" x14ac:dyDescent="0.35">
      <c r="A219" s="439"/>
      <c r="B219" s="613" t="s">
        <v>54</v>
      </c>
      <c r="C219" s="258" t="s">
        <v>51</v>
      </c>
      <c r="D219" s="259" t="s">
        <v>88</v>
      </c>
      <c r="E219" s="259" t="s">
        <v>51</v>
      </c>
      <c r="F219" s="260" t="s">
        <v>90</v>
      </c>
      <c r="G219" s="73" t="s">
        <v>55</v>
      </c>
      <c r="H219" s="267">
        <f>'прил8 (ведом 24)'!K573</f>
        <v>1463.4</v>
      </c>
    </row>
    <row r="220" spans="1:8" ht="18" x14ac:dyDescent="0.35">
      <c r="A220" s="439"/>
      <c r="B220" s="613" t="s">
        <v>56</v>
      </c>
      <c r="C220" s="258" t="s">
        <v>51</v>
      </c>
      <c r="D220" s="259" t="s">
        <v>88</v>
      </c>
      <c r="E220" s="259" t="s">
        <v>51</v>
      </c>
      <c r="F220" s="260" t="s">
        <v>90</v>
      </c>
      <c r="G220" s="73" t="s">
        <v>57</v>
      </c>
      <c r="H220" s="267">
        <f>'прил8 (ведом 24)'!K574</f>
        <v>7.9</v>
      </c>
    </row>
    <row r="221" spans="1:8" ht="36" x14ac:dyDescent="0.35">
      <c r="A221" s="439"/>
      <c r="B221" s="613" t="s">
        <v>218</v>
      </c>
      <c r="C221" s="258" t="s">
        <v>51</v>
      </c>
      <c r="D221" s="259" t="s">
        <v>88</v>
      </c>
      <c r="E221" s="259" t="s">
        <v>51</v>
      </c>
      <c r="F221" s="260" t="s">
        <v>308</v>
      </c>
      <c r="G221" s="73"/>
      <c r="H221" s="267">
        <f>H222</f>
        <v>1001.4</v>
      </c>
    </row>
    <row r="222" spans="1:8" ht="36" x14ac:dyDescent="0.35">
      <c r="A222" s="439"/>
      <c r="B222" s="613" t="s">
        <v>54</v>
      </c>
      <c r="C222" s="258" t="s">
        <v>51</v>
      </c>
      <c r="D222" s="259" t="s">
        <v>88</v>
      </c>
      <c r="E222" s="259" t="s">
        <v>51</v>
      </c>
      <c r="F222" s="260" t="s">
        <v>308</v>
      </c>
      <c r="G222" s="73" t="s">
        <v>55</v>
      </c>
      <c r="H222" s="267">
        <f>'прил8 (ведом 24)'!K576</f>
        <v>1001.4</v>
      </c>
    </row>
    <row r="223" spans="1:8" ht="18" x14ac:dyDescent="0.35">
      <c r="A223" s="439"/>
      <c r="B223" s="613" t="s">
        <v>361</v>
      </c>
      <c r="C223" s="258" t="s">
        <v>51</v>
      </c>
      <c r="D223" s="259" t="s">
        <v>30</v>
      </c>
      <c r="E223" s="259" t="s">
        <v>42</v>
      </c>
      <c r="F223" s="260" t="s">
        <v>43</v>
      </c>
      <c r="G223" s="73"/>
      <c r="H223" s="267">
        <f>H224</f>
        <v>11905.7</v>
      </c>
    </row>
    <row r="224" spans="1:8" ht="54" x14ac:dyDescent="0.35">
      <c r="A224" s="439"/>
      <c r="B224" s="613" t="s">
        <v>434</v>
      </c>
      <c r="C224" s="258" t="s">
        <v>51</v>
      </c>
      <c r="D224" s="259" t="s">
        <v>30</v>
      </c>
      <c r="E224" s="259" t="s">
        <v>62</v>
      </c>
      <c r="F224" s="260" t="s">
        <v>43</v>
      </c>
      <c r="G224" s="73"/>
      <c r="H224" s="267">
        <f>H225</f>
        <v>11905.7</v>
      </c>
    </row>
    <row r="225" spans="1:8" ht="108" x14ac:dyDescent="0.35">
      <c r="A225" s="439"/>
      <c r="B225" s="613" t="s">
        <v>518</v>
      </c>
      <c r="C225" s="467" t="s">
        <v>51</v>
      </c>
      <c r="D225" s="467" t="s">
        <v>30</v>
      </c>
      <c r="E225" s="467" t="s">
        <v>62</v>
      </c>
      <c r="F225" s="468" t="s">
        <v>517</v>
      </c>
      <c r="G225" s="73"/>
      <c r="H225" s="267">
        <f>H226</f>
        <v>11905.7</v>
      </c>
    </row>
    <row r="226" spans="1:8" ht="36" x14ac:dyDescent="0.35">
      <c r="A226" s="439"/>
      <c r="B226" s="613" t="s">
        <v>202</v>
      </c>
      <c r="C226" s="467" t="s">
        <v>51</v>
      </c>
      <c r="D226" s="467" t="s">
        <v>30</v>
      </c>
      <c r="E226" s="467" t="s">
        <v>62</v>
      </c>
      <c r="F226" s="468" t="s">
        <v>517</v>
      </c>
      <c r="G226" s="73" t="s">
        <v>203</v>
      </c>
      <c r="H226" s="267">
        <f>'прил8 (ведом 24)'!K323</f>
        <v>11905.7</v>
      </c>
    </row>
    <row r="227" spans="1:8" s="449" customFormat="1" ht="52.2" x14ac:dyDescent="0.3">
      <c r="A227" s="454">
        <v>4</v>
      </c>
      <c r="B227" s="611" t="s">
        <v>220</v>
      </c>
      <c r="C227" s="446" t="s">
        <v>64</v>
      </c>
      <c r="D227" s="446" t="s">
        <v>41</v>
      </c>
      <c r="E227" s="446" t="s">
        <v>42</v>
      </c>
      <c r="F227" s="447" t="s">
        <v>43</v>
      </c>
      <c r="G227" s="448"/>
      <c r="H227" s="313">
        <f>H228+H236</f>
        <v>9176.6</v>
      </c>
    </row>
    <row r="228" spans="1:8" s="449" customFormat="1" ht="18" x14ac:dyDescent="0.35">
      <c r="A228" s="439"/>
      <c r="B228" s="612" t="s">
        <v>221</v>
      </c>
      <c r="C228" s="258" t="s">
        <v>64</v>
      </c>
      <c r="D228" s="259" t="s">
        <v>44</v>
      </c>
      <c r="E228" s="259" t="s">
        <v>42</v>
      </c>
      <c r="F228" s="260" t="s">
        <v>43</v>
      </c>
      <c r="G228" s="297"/>
      <c r="H228" s="267">
        <f>H229</f>
        <v>5362.4</v>
      </c>
    </row>
    <row r="229" spans="1:8" s="449" customFormat="1" ht="72" x14ac:dyDescent="0.35">
      <c r="A229" s="439"/>
      <c r="B229" s="612" t="s">
        <v>303</v>
      </c>
      <c r="C229" s="258" t="s">
        <v>64</v>
      </c>
      <c r="D229" s="259" t="s">
        <v>44</v>
      </c>
      <c r="E229" s="259" t="s">
        <v>36</v>
      </c>
      <c r="F229" s="260" t="s">
        <v>43</v>
      </c>
      <c r="G229" s="73"/>
      <c r="H229" s="267">
        <f>H230+H234</f>
        <v>5362.4</v>
      </c>
    </row>
    <row r="230" spans="1:8" ht="36" x14ac:dyDescent="0.35">
      <c r="A230" s="439"/>
      <c r="B230" s="612" t="s">
        <v>487</v>
      </c>
      <c r="C230" s="258" t="s">
        <v>64</v>
      </c>
      <c r="D230" s="259" t="s">
        <v>44</v>
      </c>
      <c r="E230" s="259" t="s">
        <v>36</v>
      </c>
      <c r="F230" s="260" t="s">
        <v>90</v>
      </c>
      <c r="G230" s="73"/>
      <c r="H230" s="267">
        <f>H231+H232+H233</f>
        <v>4406.8999999999996</v>
      </c>
    </row>
    <row r="231" spans="1:8" ht="90" x14ac:dyDescent="0.35">
      <c r="A231" s="439"/>
      <c r="B231" s="612" t="s">
        <v>48</v>
      </c>
      <c r="C231" s="258" t="s">
        <v>64</v>
      </c>
      <c r="D231" s="259" t="s">
        <v>44</v>
      </c>
      <c r="E231" s="259" t="s">
        <v>36</v>
      </c>
      <c r="F231" s="260" t="s">
        <v>90</v>
      </c>
      <c r="G231" s="73" t="s">
        <v>49</v>
      </c>
      <c r="H231" s="267">
        <f>'прил8 (ведом 24)'!K637</f>
        <v>4032.7</v>
      </c>
    </row>
    <row r="232" spans="1:8" ht="36" x14ac:dyDescent="0.35">
      <c r="A232" s="439"/>
      <c r="B232" s="612" t="s">
        <v>54</v>
      </c>
      <c r="C232" s="258" t="s">
        <v>64</v>
      </c>
      <c r="D232" s="259" t="s">
        <v>44</v>
      </c>
      <c r="E232" s="259" t="s">
        <v>36</v>
      </c>
      <c r="F232" s="260" t="s">
        <v>90</v>
      </c>
      <c r="G232" s="73" t="s">
        <v>55</v>
      </c>
      <c r="H232" s="267">
        <f>'прил8 (ведом 24)'!K638</f>
        <v>371.5</v>
      </c>
    </row>
    <row r="233" spans="1:8" ht="18" x14ac:dyDescent="0.35">
      <c r="A233" s="439"/>
      <c r="B233" s="613" t="s">
        <v>56</v>
      </c>
      <c r="C233" s="258" t="s">
        <v>64</v>
      </c>
      <c r="D233" s="259" t="s">
        <v>44</v>
      </c>
      <c r="E233" s="259" t="s">
        <v>36</v>
      </c>
      <c r="F233" s="260" t="s">
        <v>90</v>
      </c>
      <c r="G233" s="73" t="s">
        <v>57</v>
      </c>
      <c r="H233" s="267">
        <f>'прил8 (ведом 24)'!K639</f>
        <v>2.7</v>
      </c>
    </row>
    <row r="234" spans="1:8" ht="36" x14ac:dyDescent="0.35">
      <c r="A234" s="439"/>
      <c r="B234" s="612" t="s">
        <v>304</v>
      </c>
      <c r="C234" s="258" t="s">
        <v>64</v>
      </c>
      <c r="D234" s="259" t="s">
        <v>44</v>
      </c>
      <c r="E234" s="259" t="s">
        <v>36</v>
      </c>
      <c r="F234" s="260" t="s">
        <v>305</v>
      </c>
      <c r="G234" s="73"/>
      <c r="H234" s="267">
        <f>H235</f>
        <v>955.5</v>
      </c>
    </row>
    <row r="235" spans="1:8" ht="36" x14ac:dyDescent="0.35">
      <c r="A235" s="439"/>
      <c r="B235" s="612" t="s">
        <v>54</v>
      </c>
      <c r="C235" s="258" t="s">
        <v>64</v>
      </c>
      <c r="D235" s="259" t="s">
        <v>44</v>
      </c>
      <c r="E235" s="259" t="s">
        <v>36</v>
      </c>
      <c r="F235" s="260" t="s">
        <v>305</v>
      </c>
      <c r="G235" s="73" t="s">
        <v>55</v>
      </c>
      <c r="H235" s="267">
        <f>'прил8 (ведом 24)'!K641</f>
        <v>955.5</v>
      </c>
    </row>
    <row r="236" spans="1:8" s="449" customFormat="1" ht="30.75" customHeight="1" x14ac:dyDescent="0.35">
      <c r="A236" s="439"/>
      <c r="B236" s="612" t="s">
        <v>219</v>
      </c>
      <c r="C236" s="258" t="s">
        <v>64</v>
      </c>
      <c r="D236" s="259" t="s">
        <v>88</v>
      </c>
      <c r="E236" s="259" t="s">
        <v>42</v>
      </c>
      <c r="F236" s="260" t="s">
        <v>43</v>
      </c>
      <c r="G236" s="73"/>
      <c r="H236" s="267">
        <f>H237+H244+H247+H250+H242</f>
        <v>3814.2000000000003</v>
      </c>
    </row>
    <row r="237" spans="1:8" s="449" customFormat="1" ht="36" x14ac:dyDescent="0.35">
      <c r="A237" s="439"/>
      <c r="B237" s="612" t="s">
        <v>298</v>
      </c>
      <c r="C237" s="258" t="s">
        <v>64</v>
      </c>
      <c r="D237" s="259" t="s">
        <v>88</v>
      </c>
      <c r="E237" s="259" t="s">
        <v>36</v>
      </c>
      <c r="F237" s="260" t="s">
        <v>43</v>
      </c>
      <c r="G237" s="73"/>
      <c r="H237" s="267">
        <f>H238</f>
        <v>3658.4</v>
      </c>
    </row>
    <row r="238" spans="1:8" s="449" customFormat="1" ht="36" x14ac:dyDescent="0.35">
      <c r="A238" s="439"/>
      <c r="B238" s="612" t="s">
        <v>46</v>
      </c>
      <c r="C238" s="258" t="s">
        <v>64</v>
      </c>
      <c r="D238" s="259" t="s">
        <v>88</v>
      </c>
      <c r="E238" s="259" t="s">
        <v>36</v>
      </c>
      <c r="F238" s="260" t="s">
        <v>47</v>
      </c>
      <c r="G238" s="73"/>
      <c r="H238" s="267">
        <f>SUM(H239:H241)</f>
        <v>3658.4</v>
      </c>
    </row>
    <row r="239" spans="1:8" s="449" customFormat="1" ht="90" x14ac:dyDescent="0.35">
      <c r="A239" s="439"/>
      <c r="B239" s="612" t="s">
        <v>48</v>
      </c>
      <c r="C239" s="258" t="s">
        <v>64</v>
      </c>
      <c r="D239" s="259" t="s">
        <v>88</v>
      </c>
      <c r="E239" s="259" t="s">
        <v>36</v>
      </c>
      <c r="F239" s="260" t="s">
        <v>47</v>
      </c>
      <c r="G239" s="73" t="s">
        <v>49</v>
      </c>
      <c r="H239" s="267">
        <f>'прил8 (ведом 24)'!K647</f>
        <v>3294.3</v>
      </c>
    </row>
    <row r="240" spans="1:8" ht="36" x14ac:dyDescent="0.35">
      <c r="A240" s="439"/>
      <c r="B240" s="612" t="s">
        <v>54</v>
      </c>
      <c r="C240" s="258" t="s">
        <v>64</v>
      </c>
      <c r="D240" s="259" t="s">
        <v>88</v>
      </c>
      <c r="E240" s="259" t="s">
        <v>36</v>
      </c>
      <c r="F240" s="260" t="s">
        <v>47</v>
      </c>
      <c r="G240" s="73" t="s">
        <v>55</v>
      </c>
      <c r="H240" s="267">
        <f>'прил8 (ведом 24)'!K648</f>
        <v>362.9</v>
      </c>
    </row>
    <row r="241" spans="1:8" ht="18" x14ac:dyDescent="0.35">
      <c r="A241" s="439"/>
      <c r="B241" s="612" t="s">
        <v>56</v>
      </c>
      <c r="C241" s="258" t="s">
        <v>64</v>
      </c>
      <c r="D241" s="259" t="s">
        <v>88</v>
      </c>
      <c r="E241" s="259" t="s">
        <v>36</v>
      </c>
      <c r="F241" s="260" t="s">
        <v>47</v>
      </c>
      <c r="G241" s="73" t="s">
        <v>57</v>
      </c>
      <c r="H241" s="267">
        <f>'прил8 (ведом 24)'!K649</f>
        <v>1.2</v>
      </c>
    </row>
    <row r="242" spans="1:8" ht="54" x14ac:dyDescent="0.35">
      <c r="A242" s="439"/>
      <c r="B242" s="829" t="s">
        <v>403</v>
      </c>
      <c r="C242" s="797" t="s">
        <v>64</v>
      </c>
      <c r="D242" s="798" t="s">
        <v>88</v>
      </c>
      <c r="E242" s="798" t="s">
        <v>36</v>
      </c>
      <c r="F242" s="799" t="s">
        <v>402</v>
      </c>
      <c r="G242" s="830"/>
      <c r="H242" s="267">
        <f>H243</f>
        <v>6.6</v>
      </c>
    </row>
    <row r="243" spans="1:8" ht="36" x14ac:dyDescent="0.35">
      <c r="A243" s="439"/>
      <c r="B243" s="829" t="s">
        <v>54</v>
      </c>
      <c r="C243" s="797" t="s">
        <v>64</v>
      </c>
      <c r="D243" s="798" t="s">
        <v>88</v>
      </c>
      <c r="E243" s="798" t="s">
        <v>36</v>
      </c>
      <c r="F243" s="799" t="s">
        <v>402</v>
      </c>
      <c r="G243" s="830" t="s">
        <v>55</v>
      </c>
      <c r="H243" s="267">
        <f>'прил8 (ведом 24)'!K621</f>
        <v>6.6</v>
      </c>
    </row>
    <row r="244" spans="1:8" ht="36" x14ac:dyDescent="0.35">
      <c r="A244" s="439"/>
      <c r="B244" s="625" t="s">
        <v>373</v>
      </c>
      <c r="C244" s="259" t="s">
        <v>64</v>
      </c>
      <c r="D244" s="259" t="s">
        <v>88</v>
      </c>
      <c r="E244" s="259" t="s">
        <v>38</v>
      </c>
      <c r="F244" s="260" t="s">
        <v>43</v>
      </c>
      <c r="G244" s="73"/>
      <c r="H244" s="267">
        <f>H245</f>
        <v>87.3</v>
      </c>
    </row>
    <row r="245" spans="1:8" ht="54" x14ac:dyDescent="0.35">
      <c r="A245" s="439"/>
      <c r="B245" s="625" t="s">
        <v>374</v>
      </c>
      <c r="C245" s="258" t="s">
        <v>64</v>
      </c>
      <c r="D245" s="259" t="s">
        <v>88</v>
      </c>
      <c r="E245" s="259" t="s">
        <v>38</v>
      </c>
      <c r="F245" s="260" t="s">
        <v>104</v>
      </c>
      <c r="G245" s="73"/>
      <c r="H245" s="267">
        <f>H246</f>
        <v>87.3</v>
      </c>
    </row>
    <row r="246" spans="1:8" ht="36" x14ac:dyDescent="0.35">
      <c r="A246" s="439"/>
      <c r="B246" s="625" t="s">
        <v>54</v>
      </c>
      <c r="C246" s="258" t="s">
        <v>64</v>
      </c>
      <c r="D246" s="259" t="s">
        <v>88</v>
      </c>
      <c r="E246" s="259" t="s">
        <v>38</v>
      </c>
      <c r="F246" s="260" t="s">
        <v>104</v>
      </c>
      <c r="G246" s="73" t="s">
        <v>55</v>
      </c>
      <c r="H246" s="267">
        <f>'прил8 (ведом 24)'!K624</f>
        <v>87.3</v>
      </c>
    </row>
    <row r="247" spans="1:8" ht="36" x14ac:dyDescent="0.35">
      <c r="A247" s="439"/>
      <c r="B247" s="613" t="s">
        <v>491</v>
      </c>
      <c r="C247" s="259" t="s">
        <v>64</v>
      </c>
      <c r="D247" s="259" t="s">
        <v>88</v>
      </c>
      <c r="E247" s="259" t="s">
        <v>62</v>
      </c>
      <c r="F247" s="260" t="s">
        <v>43</v>
      </c>
      <c r="G247" s="73"/>
      <c r="H247" s="267">
        <f>H248</f>
        <v>15.4</v>
      </c>
    </row>
    <row r="248" spans="1:8" ht="18" x14ac:dyDescent="0.35">
      <c r="A248" s="439"/>
      <c r="B248" s="613" t="s">
        <v>489</v>
      </c>
      <c r="C248" s="259" t="s">
        <v>64</v>
      </c>
      <c r="D248" s="259" t="s">
        <v>88</v>
      </c>
      <c r="E248" s="259" t="s">
        <v>62</v>
      </c>
      <c r="F248" s="260" t="s">
        <v>490</v>
      </c>
      <c r="G248" s="73"/>
      <c r="H248" s="267">
        <f>H249</f>
        <v>15.4</v>
      </c>
    </row>
    <row r="249" spans="1:8" ht="36" x14ac:dyDescent="0.35">
      <c r="A249" s="439"/>
      <c r="B249" s="625" t="s">
        <v>54</v>
      </c>
      <c r="C249" s="259" t="s">
        <v>64</v>
      </c>
      <c r="D249" s="259" t="s">
        <v>88</v>
      </c>
      <c r="E249" s="259" t="s">
        <v>62</v>
      </c>
      <c r="F249" s="260" t="s">
        <v>490</v>
      </c>
      <c r="G249" s="73" t="s">
        <v>55</v>
      </c>
      <c r="H249" s="267">
        <f>'прил8 (ведом 24)'!K627</f>
        <v>15.4</v>
      </c>
    </row>
    <row r="250" spans="1:8" ht="36" x14ac:dyDescent="0.35">
      <c r="A250" s="439"/>
      <c r="B250" s="625" t="s">
        <v>494</v>
      </c>
      <c r="C250" s="259" t="s">
        <v>64</v>
      </c>
      <c r="D250" s="259" t="s">
        <v>88</v>
      </c>
      <c r="E250" s="259" t="s">
        <v>51</v>
      </c>
      <c r="F250" s="743" t="s">
        <v>43</v>
      </c>
      <c r="G250" s="297"/>
      <c r="H250" s="267">
        <f>H251</f>
        <v>46.5</v>
      </c>
    </row>
    <row r="251" spans="1:8" ht="36" x14ac:dyDescent="0.35">
      <c r="A251" s="439"/>
      <c r="B251" s="626" t="s">
        <v>126</v>
      </c>
      <c r="C251" s="259" t="s">
        <v>64</v>
      </c>
      <c r="D251" s="259" t="s">
        <v>88</v>
      </c>
      <c r="E251" s="259" t="s">
        <v>51</v>
      </c>
      <c r="F251" s="463" t="s">
        <v>89</v>
      </c>
      <c r="G251" s="297"/>
      <c r="H251" s="267">
        <f>H252</f>
        <v>46.5</v>
      </c>
    </row>
    <row r="252" spans="1:8" ht="36" x14ac:dyDescent="0.35">
      <c r="A252" s="439"/>
      <c r="B252" s="625" t="s">
        <v>54</v>
      </c>
      <c r="C252" s="259" t="s">
        <v>64</v>
      </c>
      <c r="D252" s="259" t="s">
        <v>88</v>
      </c>
      <c r="E252" s="259" t="s">
        <v>51</v>
      </c>
      <c r="F252" s="743" t="s">
        <v>89</v>
      </c>
      <c r="G252" s="297" t="s">
        <v>55</v>
      </c>
      <c r="H252" s="267">
        <f>'прил8 (ведом 24)'!K630</f>
        <v>46.5</v>
      </c>
    </row>
    <row r="253" spans="1:8" ht="18" x14ac:dyDescent="0.35">
      <c r="A253" s="439"/>
      <c r="B253" s="625"/>
      <c r="C253" s="258"/>
      <c r="D253" s="259"/>
      <c r="E253" s="259"/>
      <c r="F253" s="743"/>
      <c r="G253" s="297"/>
      <c r="H253" s="267"/>
    </row>
    <row r="254" spans="1:8" s="449" customFormat="1" ht="52.2" x14ac:dyDescent="0.3">
      <c r="A254" s="454">
        <v>5</v>
      </c>
      <c r="B254" s="611" t="s">
        <v>79</v>
      </c>
      <c r="C254" s="455" t="s">
        <v>80</v>
      </c>
      <c r="D254" s="455" t="s">
        <v>41</v>
      </c>
      <c r="E254" s="455" t="s">
        <v>42</v>
      </c>
      <c r="F254" s="456" t="s">
        <v>43</v>
      </c>
      <c r="G254" s="448"/>
      <c r="H254" s="313">
        <f>H265+H255+H274+H280</f>
        <v>22399.1</v>
      </c>
    </row>
    <row r="255" spans="1:8" ht="54" x14ac:dyDescent="0.35">
      <c r="A255" s="439"/>
      <c r="B255" s="620" t="s">
        <v>81</v>
      </c>
      <c r="C255" s="258" t="s">
        <v>80</v>
      </c>
      <c r="D255" s="259" t="s">
        <v>44</v>
      </c>
      <c r="E255" s="259" t="s">
        <v>42</v>
      </c>
      <c r="F255" s="260" t="s">
        <v>43</v>
      </c>
      <c r="G255" s="297"/>
      <c r="H255" s="267">
        <f>H256</f>
        <v>9900.2999999999993</v>
      </c>
    </row>
    <row r="256" spans="1:8" ht="72" x14ac:dyDescent="0.35">
      <c r="A256" s="439"/>
      <c r="B256" s="612" t="s">
        <v>82</v>
      </c>
      <c r="C256" s="258" t="s">
        <v>80</v>
      </c>
      <c r="D256" s="259" t="s">
        <v>44</v>
      </c>
      <c r="E256" s="259" t="s">
        <v>36</v>
      </c>
      <c r="F256" s="260" t="s">
        <v>43</v>
      </c>
      <c r="G256" s="73"/>
      <c r="H256" s="267">
        <f>H257+H259+H261+H263</f>
        <v>9900.2999999999993</v>
      </c>
    </row>
    <row r="257" spans="1:8" ht="36" x14ac:dyDescent="0.35">
      <c r="A257" s="439"/>
      <c r="B257" s="620" t="s">
        <v>474</v>
      </c>
      <c r="C257" s="258" t="s">
        <v>80</v>
      </c>
      <c r="D257" s="259" t="s">
        <v>44</v>
      </c>
      <c r="E257" s="259" t="s">
        <v>36</v>
      </c>
      <c r="F257" s="260" t="s">
        <v>83</v>
      </c>
      <c r="G257" s="73"/>
      <c r="H257" s="267">
        <f>H258</f>
        <v>298.39999999999998</v>
      </c>
    </row>
    <row r="258" spans="1:8" ht="36" x14ac:dyDescent="0.35">
      <c r="A258" s="439"/>
      <c r="B258" s="612" t="s">
        <v>54</v>
      </c>
      <c r="C258" s="258" t="s">
        <v>80</v>
      </c>
      <c r="D258" s="259" t="s">
        <v>44</v>
      </c>
      <c r="E258" s="259" t="s">
        <v>36</v>
      </c>
      <c r="F258" s="260" t="s">
        <v>83</v>
      </c>
      <c r="G258" s="73" t="s">
        <v>55</v>
      </c>
      <c r="H258" s="267">
        <f>'прил8 (ведом 24)'!K80</f>
        <v>298.39999999999998</v>
      </c>
    </row>
    <row r="259" spans="1:8" ht="36" x14ac:dyDescent="0.35">
      <c r="A259" s="439"/>
      <c r="B259" s="612" t="s">
        <v>84</v>
      </c>
      <c r="C259" s="258" t="s">
        <v>80</v>
      </c>
      <c r="D259" s="259" t="s">
        <v>44</v>
      </c>
      <c r="E259" s="259" t="s">
        <v>36</v>
      </c>
      <c r="F259" s="260" t="s">
        <v>85</v>
      </c>
      <c r="G259" s="73"/>
      <c r="H259" s="267">
        <f>H260</f>
        <v>63.9</v>
      </c>
    </row>
    <row r="260" spans="1:8" ht="36" x14ac:dyDescent="0.35">
      <c r="A260" s="439"/>
      <c r="B260" s="612" t="s">
        <v>54</v>
      </c>
      <c r="C260" s="258" t="s">
        <v>80</v>
      </c>
      <c r="D260" s="259" t="s">
        <v>44</v>
      </c>
      <c r="E260" s="259" t="s">
        <v>36</v>
      </c>
      <c r="F260" s="260" t="s">
        <v>85</v>
      </c>
      <c r="G260" s="73" t="s">
        <v>55</v>
      </c>
      <c r="H260" s="267">
        <f>'прил8 (ведом 24)'!K82</f>
        <v>63.9</v>
      </c>
    </row>
    <row r="261" spans="1:8" ht="126" x14ac:dyDescent="0.35">
      <c r="A261" s="439"/>
      <c r="B261" s="616" t="s">
        <v>620</v>
      </c>
      <c r="C261" s="258" t="s">
        <v>80</v>
      </c>
      <c r="D261" s="259" t="s">
        <v>44</v>
      </c>
      <c r="E261" s="259" t="s">
        <v>36</v>
      </c>
      <c r="F261" s="260" t="s">
        <v>351</v>
      </c>
      <c r="G261" s="73"/>
      <c r="H261" s="267">
        <f>H262</f>
        <v>9483.9</v>
      </c>
    </row>
    <row r="262" spans="1:8" ht="18" x14ac:dyDescent="0.35">
      <c r="A262" s="439"/>
      <c r="B262" s="612" t="s">
        <v>122</v>
      </c>
      <c r="C262" s="258" t="s">
        <v>80</v>
      </c>
      <c r="D262" s="259" t="s">
        <v>44</v>
      </c>
      <c r="E262" s="259" t="s">
        <v>36</v>
      </c>
      <c r="F262" s="260" t="s">
        <v>351</v>
      </c>
      <c r="G262" s="73" t="s">
        <v>123</v>
      </c>
      <c r="H262" s="267">
        <f>'прил8 (ведом 24)'!K84</f>
        <v>9483.9</v>
      </c>
    </row>
    <row r="263" spans="1:8" ht="72" x14ac:dyDescent="0.35">
      <c r="A263" s="439"/>
      <c r="B263" s="612" t="s">
        <v>619</v>
      </c>
      <c r="C263" s="258" t="s">
        <v>80</v>
      </c>
      <c r="D263" s="259" t="s">
        <v>44</v>
      </c>
      <c r="E263" s="259" t="s">
        <v>36</v>
      </c>
      <c r="F263" s="260" t="s">
        <v>352</v>
      </c>
      <c r="G263" s="73"/>
      <c r="H263" s="267">
        <f>H264</f>
        <v>54.1</v>
      </c>
    </row>
    <row r="264" spans="1:8" ht="18" x14ac:dyDescent="0.35">
      <c r="A264" s="439"/>
      <c r="B264" s="612" t="s">
        <v>122</v>
      </c>
      <c r="C264" s="258" t="s">
        <v>80</v>
      </c>
      <c r="D264" s="259" t="s">
        <v>44</v>
      </c>
      <c r="E264" s="259" t="s">
        <v>36</v>
      </c>
      <c r="F264" s="260" t="s">
        <v>352</v>
      </c>
      <c r="G264" s="73" t="s">
        <v>123</v>
      </c>
      <c r="H264" s="267">
        <f>'прил8 (ведом 24)'!K86</f>
        <v>54.1</v>
      </c>
    </row>
    <row r="265" spans="1:8" ht="36" x14ac:dyDescent="0.35">
      <c r="A265" s="439"/>
      <c r="B265" s="627" t="s">
        <v>124</v>
      </c>
      <c r="C265" s="258" t="s">
        <v>80</v>
      </c>
      <c r="D265" s="259" t="s">
        <v>88</v>
      </c>
      <c r="E265" s="259" t="s">
        <v>42</v>
      </c>
      <c r="F265" s="260" t="s">
        <v>43</v>
      </c>
      <c r="G265" s="297"/>
      <c r="H265" s="267">
        <f>H266+H271</f>
        <v>962.6</v>
      </c>
    </row>
    <row r="266" spans="1:8" ht="36" x14ac:dyDescent="0.35">
      <c r="A266" s="439"/>
      <c r="B266" s="612" t="s">
        <v>287</v>
      </c>
      <c r="C266" s="258" t="s">
        <v>80</v>
      </c>
      <c r="D266" s="259" t="s">
        <v>88</v>
      </c>
      <c r="E266" s="259" t="s">
        <v>36</v>
      </c>
      <c r="F266" s="260" t="s">
        <v>43</v>
      </c>
      <c r="G266" s="73"/>
      <c r="H266" s="267">
        <f>H267+H269</f>
        <v>152.6</v>
      </c>
    </row>
    <row r="267" spans="1:8" ht="36" x14ac:dyDescent="0.35">
      <c r="A267" s="439"/>
      <c r="B267" s="612" t="s">
        <v>126</v>
      </c>
      <c r="C267" s="258" t="s">
        <v>80</v>
      </c>
      <c r="D267" s="259" t="s">
        <v>88</v>
      </c>
      <c r="E267" s="259" t="s">
        <v>36</v>
      </c>
      <c r="F267" s="260" t="s">
        <v>89</v>
      </c>
      <c r="G267" s="73"/>
      <c r="H267" s="267">
        <f>SUM(H268:H268)</f>
        <v>28.7</v>
      </c>
    </row>
    <row r="268" spans="1:8" ht="36" x14ac:dyDescent="0.35">
      <c r="A268" s="439"/>
      <c r="B268" s="612" t="s">
        <v>54</v>
      </c>
      <c r="C268" s="258" t="s">
        <v>80</v>
      </c>
      <c r="D268" s="259" t="s">
        <v>88</v>
      </c>
      <c r="E268" s="259" t="s">
        <v>36</v>
      </c>
      <c r="F268" s="260" t="s">
        <v>89</v>
      </c>
      <c r="G268" s="73" t="s">
        <v>55</v>
      </c>
      <c r="H268" s="267">
        <f>'прил8 (ведом 24)'!K92</f>
        <v>28.7</v>
      </c>
    </row>
    <row r="269" spans="1:8" ht="72" x14ac:dyDescent="0.35">
      <c r="A269" s="439"/>
      <c r="B269" s="612" t="s">
        <v>619</v>
      </c>
      <c r="C269" s="258" t="s">
        <v>80</v>
      </c>
      <c r="D269" s="259" t="s">
        <v>88</v>
      </c>
      <c r="E269" s="259" t="s">
        <v>36</v>
      </c>
      <c r="F269" s="260" t="s">
        <v>352</v>
      </c>
      <c r="G269" s="73"/>
      <c r="H269" s="267">
        <f>H270</f>
        <v>123.9</v>
      </c>
    </row>
    <row r="270" spans="1:8" ht="18" x14ac:dyDescent="0.35">
      <c r="A270" s="439"/>
      <c r="B270" s="627" t="s">
        <v>122</v>
      </c>
      <c r="C270" s="258" t="s">
        <v>80</v>
      </c>
      <c r="D270" s="259" t="s">
        <v>88</v>
      </c>
      <c r="E270" s="259" t="s">
        <v>36</v>
      </c>
      <c r="F270" s="260" t="s">
        <v>352</v>
      </c>
      <c r="G270" s="73" t="s">
        <v>123</v>
      </c>
      <c r="H270" s="267">
        <f>'прил8 (ведом 24)'!K94</f>
        <v>123.9</v>
      </c>
    </row>
    <row r="271" spans="1:8" ht="54" x14ac:dyDescent="0.35">
      <c r="A271" s="439"/>
      <c r="B271" s="628" t="s">
        <v>125</v>
      </c>
      <c r="C271" s="258" t="s">
        <v>80</v>
      </c>
      <c r="D271" s="259" t="s">
        <v>88</v>
      </c>
      <c r="E271" s="259" t="s">
        <v>38</v>
      </c>
      <c r="F271" s="260" t="s">
        <v>43</v>
      </c>
      <c r="G271" s="73"/>
      <c r="H271" s="267">
        <f>H272</f>
        <v>810</v>
      </c>
    </row>
    <row r="272" spans="1:8" ht="36" x14ac:dyDescent="0.35">
      <c r="A272" s="439"/>
      <c r="B272" s="628" t="s">
        <v>126</v>
      </c>
      <c r="C272" s="258" t="s">
        <v>80</v>
      </c>
      <c r="D272" s="259" t="s">
        <v>88</v>
      </c>
      <c r="E272" s="259" t="s">
        <v>38</v>
      </c>
      <c r="F272" s="260" t="s">
        <v>89</v>
      </c>
      <c r="G272" s="73"/>
      <c r="H272" s="267">
        <f>H273</f>
        <v>810</v>
      </c>
    </row>
    <row r="273" spans="1:8" ht="36" x14ac:dyDescent="0.35">
      <c r="A273" s="439"/>
      <c r="B273" s="612" t="s">
        <v>54</v>
      </c>
      <c r="C273" s="258" t="s">
        <v>80</v>
      </c>
      <c r="D273" s="259" t="s">
        <v>88</v>
      </c>
      <c r="E273" s="259" t="s">
        <v>38</v>
      </c>
      <c r="F273" s="260" t="s">
        <v>89</v>
      </c>
      <c r="G273" s="73" t="s">
        <v>55</v>
      </c>
      <c r="H273" s="267">
        <f>'прил8 (ведом 24)'!K97</f>
        <v>810</v>
      </c>
    </row>
    <row r="274" spans="1:8" ht="54" x14ac:dyDescent="0.35">
      <c r="A274" s="439"/>
      <c r="B274" s="629" t="s">
        <v>391</v>
      </c>
      <c r="C274" s="258" t="s">
        <v>80</v>
      </c>
      <c r="D274" s="259" t="s">
        <v>29</v>
      </c>
      <c r="E274" s="259" t="s">
        <v>42</v>
      </c>
      <c r="F274" s="260" t="s">
        <v>43</v>
      </c>
      <c r="G274" s="73"/>
      <c r="H274" s="267">
        <f>H275</f>
        <v>11507.499999999998</v>
      </c>
    </row>
    <row r="275" spans="1:8" ht="65.25" customHeight="1" x14ac:dyDescent="0.35">
      <c r="A275" s="439"/>
      <c r="B275" s="628" t="s">
        <v>345</v>
      </c>
      <c r="C275" s="258" t="s">
        <v>80</v>
      </c>
      <c r="D275" s="259" t="s">
        <v>29</v>
      </c>
      <c r="E275" s="259" t="s">
        <v>36</v>
      </c>
      <c r="F275" s="260" t="s">
        <v>43</v>
      </c>
      <c r="G275" s="73"/>
      <c r="H275" s="267">
        <f>H276</f>
        <v>11507.499999999998</v>
      </c>
    </row>
    <row r="276" spans="1:8" ht="36" x14ac:dyDescent="0.35">
      <c r="A276" s="439"/>
      <c r="B276" s="612" t="s">
        <v>487</v>
      </c>
      <c r="C276" s="258" t="s">
        <v>80</v>
      </c>
      <c r="D276" s="259" t="s">
        <v>29</v>
      </c>
      <c r="E276" s="259" t="s">
        <v>36</v>
      </c>
      <c r="F276" s="260" t="s">
        <v>90</v>
      </c>
      <c r="G276" s="73"/>
      <c r="H276" s="267">
        <f>SUM(H277:H279)</f>
        <v>11507.499999999998</v>
      </c>
    </row>
    <row r="277" spans="1:8" s="449" customFormat="1" ht="90" x14ac:dyDescent="0.35">
      <c r="A277" s="439"/>
      <c r="B277" s="612" t="s">
        <v>48</v>
      </c>
      <c r="C277" s="258" t="s">
        <v>80</v>
      </c>
      <c r="D277" s="259" t="s">
        <v>29</v>
      </c>
      <c r="E277" s="259" t="s">
        <v>36</v>
      </c>
      <c r="F277" s="260" t="s">
        <v>90</v>
      </c>
      <c r="G277" s="73" t="s">
        <v>49</v>
      </c>
      <c r="H277" s="267">
        <f>'прил8 (ведом 24)'!K101</f>
        <v>9058.7999999999993</v>
      </c>
    </row>
    <row r="278" spans="1:8" ht="36" x14ac:dyDescent="0.35">
      <c r="A278" s="439"/>
      <c r="B278" s="612" t="s">
        <v>54</v>
      </c>
      <c r="C278" s="258" t="s">
        <v>80</v>
      </c>
      <c r="D278" s="259" t="s">
        <v>29</v>
      </c>
      <c r="E278" s="259" t="s">
        <v>36</v>
      </c>
      <c r="F278" s="260" t="s">
        <v>90</v>
      </c>
      <c r="G278" s="73" t="s">
        <v>55</v>
      </c>
      <c r="H278" s="267">
        <f>'прил8 (ведом 24)'!K102</f>
        <v>2445.4</v>
      </c>
    </row>
    <row r="279" spans="1:8" s="449" customFormat="1" ht="18" x14ac:dyDescent="0.35">
      <c r="A279" s="439"/>
      <c r="B279" s="612" t="s">
        <v>56</v>
      </c>
      <c r="C279" s="258" t="s">
        <v>80</v>
      </c>
      <c r="D279" s="259" t="s">
        <v>29</v>
      </c>
      <c r="E279" s="259" t="s">
        <v>36</v>
      </c>
      <c r="F279" s="260" t="s">
        <v>90</v>
      </c>
      <c r="G279" s="73" t="s">
        <v>57</v>
      </c>
      <c r="H279" s="267">
        <f>'прил8 (ведом 24)'!K103</f>
        <v>3.3</v>
      </c>
    </row>
    <row r="280" spans="1:8" s="449" customFormat="1" ht="54" x14ac:dyDescent="0.35">
      <c r="A280" s="439"/>
      <c r="B280" s="630" t="s">
        <v>508</v>
      </c>
      <c r="C280" s="748" t="s">
        <v>80</v>
      </c>
      <c r="D280" s="749" t="s">
        <v>30</v>
      </c>
      <c r="E280" s="749" t="s">
        <v>42</v>
      </c>
      <c r="F280" s="750" t="s">
        <v>43</v>
      </c>
      <c r="G280" s="55"/>
      <c r="H280" s="267">
        <f>H281</f>
        <v>28.7</v>
      </c>
    </row>
    <row r="281" spans="1:8" s="449" customFormat="1" ht="54" x14ac:dyDescent="0.35">
      <c r="A281" s="439"/>
      <c r="B281" s="631" t="s">
        <v>509</v>
      </c>
      <c r="C281" s="748" t="s">
        <v>80</v>
      </c>
      <c r="D281" s="749" t="s">
        <v>30</v>
      </c>
      <c r="E281" s="749" t="s">
        <v>36</v>
      </c>
      <c r="F281" s="750" t="s">
        <v>43</v>
      </c>
      <c r="G281" s="55"/>
      <c r="H281" s="267">
        <f>H282</f>
        <v>28.7</v>
      </c>
    </row>
    <row r="282" spans="1:8" s="449" customFormat="1" ht="36" x14ac:dyDescent="0.35">
      <c r="A282" s="439"/>
      <c r="B282" s="632" t="s">
        <v>84</v>
      </c>
      <c r="C282" s="748" t="s">
        <v>80</v>
      </c>
      <c r="D282" s="749" t="s">
        <v>30</v>
      </c>
      <c r="E282" s="749" t="s">
        <v>36</v>
      </c>
      <c r="F282" s="750" t="s">
        <v>85</v>
      </c>
      <c r="G282" s="55"/>
      <c r="H282" s="267">
        <f>H283</f>
        <v>28.7</v>
      </c>
    </row>
    <row r="283" spans="1:8" s="449" customFormat="1" ht="36" x14ac:dyDescent="0.35">
      <c r="A283" s="439"/>
      <c r="B283" s="633" t="s">
        <v>54</v>
      </c>
      <c r="C283" s="748" t="s">
        <v>80</v>
      </c>
      <c r="D283" s="749" t="s">
        <v>30</v>
      </c>
      <c r="E283" s="749" t="s">
        <v>36</v>
      </c>
      <c r="F283" s="750" t="s">
        <v>85</v>
      </c>
      <c r="G283" s="55" t="s">
        <v>55</v>
      </c>
      <c r="H283" s="267">
        <f>'прил8 (ведом 24)'!K107</f>
        <v>28.7</v>
      </c>
    </row>
    <row r="284" spans="1:8" ht="18" x14ac:dyDescent="0.35">
      <c r="A284" s="464"/>
      <c r="B284" s="615"/>
      <c r="C284" s="465"/>
      <c r="D284" s="742"/>
      <c r="E284" s="742"/>
      <c r="F284" s="743"/>
      <c r="G284" s="297"/>
      <c r="H284" s="267"/>
    </row>
    <row r="285" spans="1:8" s="449" customFormat="1" ht="52.2" x14ac:dyDescent="0.3">
      <c r="A285" s="454">
        <v>6</v>
      </c>
      <c r="B285" s="624" t="s">
        <v>222</v>
      </c>
      <c r="C285" s="446" t="s">
        <v>223</v>
      </c>
      <c r="D285" s="446" t="s">
        <v>41</v>
      </c>
      <c r="E285" s="446" t="s">
        <v>42</v>
      </c>
      <c r="F285" s="447" t="s">
        <v>43</v>
      </c>
      <c r="G285" s="448"/>
      <c r="H285" s="313">
        <f>H286</f>
        <v>45215.799999999996</v>
      </c>
    </row>
    <row r="286" spans="1:8" ht="31.5" customHeight="1" x14ac:dyDescent="0.35">
      <c r="A286" s="439"/>
      <c r="B286" s="612" t="s">
        <v>361</v>
      </c>
      <c r="C286" s="466" t="s">
        <v>223</v>
      </c>
      <c r="D286" s="467" t="s">
        <v>44</v>
      </c>
      <c r="E286" s="259" t="s">
        <v>42</v>
      </c>
      <c r="F286" s="260" t="s">
        <v>43</v>
      </c>
      <c r="G286" s="73"/>
      <c r="H286" s="267">
        <f>H287+H296+H299+H305+H302</f>
        <v>45215.799999999996</v>
      </c>
    </row>
    <row r="287" spans="1:8" ht="46.5" customHeight="1" x14ac:dyDescent="0.35">
      <c r="A287" s="439"/>
      <c r="B287" s="612" t="s">
        <v>319</v>
      </c>
      <c r="C287" s="466" t="s">
        <v>223</v>
      </c>
      <c r="D287" s="467" t="s">
        <v>44</v>
      </c>
      <c r="E287" s="259" t="s">
        <v>36</v>
      </c>
      <c r="F287" s="260" t="s">
        <v>43</v>
      </c>
      <c r="G287" s="73"/>
      <c r="H287" s="267">
        <f>H288+H294+H292</f>
        <v>31681.4</v>
      </c>
    </row>
    <row r="288" spans="1:8" ht="36" x14ac:dyDescent="0.35">
      <c r="A288" s="439"/>
      <c r="B288" s="612" t="s">
        <v>46</v>
      </c>
      <c r="C288" s="466" t="s">
        <v>223</v>
      </c>
      <c r="D288" s="467" t="s">
        <v>44</v>
      </c>
      <c r="E288" s="259" t="s">
        <v>36</v>
      </c>
      <c r="F288" s="260" t="s">
        <v>47</v>
      </c>
      <c r="G288" s="73"/>
      <c r="H288" s="267">
        <f>SUM(H289:H291)</f>
        <v>31403.100000000002</v>
      </c>
    </row>
    <row r="289" spans="1:8" ht="90" x14ac:dyDescent="0.35">
      <c r="A289" s="439"/>
      <c r="B289" s="612" t="s">
        <v>48</v>
      </c>
      <c r="C289" s="466" t="s">
        <v>223</v>
      </c>
      <c r="D289" s="467" t="s">
        <v>44</v>
      </c>
      <c r="E289" s="259" t="s">
        <v>36</v>
      </c>
      <c r="F289" s="260" t="s">
        <v>47</v>
      </c>
      <c r="G289" s="73" t="s">
        <v>49</v>
      </c>
      <c r="H289" s="267">
        <f>'прил8 (ведом 24)'!K186</f>
        <v>30819.500000000004</v>
      </c>
    </row>
    <row r="290" spans="1:8" ht="36" x14ac:dyDescent="0.35">
      <c r="A290" s="439"/>
      <c r="B290" s="612" t="s">
        <v>54</v>
      </c>
      <c r="C290" s="466" t="s">
        <v>223</v>
      </c>
      <c r="D290" s="467" t="s">
        <v>44</v>
      </c>
      <c r="E290" s="259" t="s">
        <v>36</v>
      </c>
      <c r="F290" s="260" t="s">
        <v>47</v>
      </c>
      <c r="G290" s="73" t="s">
        <v>55</v>
      </c>
      <c r="H290" s="267">
        <f>'прил8 (ведом 24)'!K187</f>
        <v>579</v>
      </c>
    </row>
    <row r="291" spans="1:8" ht="18" x14ac:dyDescent="0.35">
      <c r="A291" s="439"/>
      <c r="B291" s="612" t="s">
        <v>56</v>
      </c>
      <c r="C291" s="466" t="s">
        <v>223</v>
      </c>
      <c r="D291" s="467" t="s">
        <v>44</v>
      </c>
      <c r="E291" s="259" t="s">
        <v>36</v>
      </c>
      <c r="F291" s="260" t="s">
        <v>47</v>
      </c>
      <c r="G291" s="73" t="s">
        <v>57</v>
      </c>
      <c r="H291" s="267">
        <f>'прил8 (ведом 24)'!K188</f>
        <v>4.5999999999999996</v>
      </c>
    </row>
    <row r="292" spans="1:8" ht="36" x14ac:dyDescent="0.35">
      <c r="A292" s="439"/>
      <c r="B292" s="613" t="s">
        <v>551</v>
      </c>
      <c r="C292" s="466" t="s">
        <v>223</v>
      </c>
      <c r="D292" s="467" t="s">
        <v>44</v>
      </c>
      <c r="E292" s="259" t="s">
        <v>36</v>
      </c>
      <c r="F292" s="260" t="s">
        <v>550</v>
      </c>
      <c r="G292" s="73"/>
      <c r="H292" s="267">
        <f>H293</f>
        <v>115.6</v>
      </c>
    </row>
    <row r="293" spans="1:8" ht="36" x14ac:dyDescent="0.35">
      <c r="A293" s="439"/>
      <c r="B293" s="613" t="s">
        <v>54</v>
      </c>
      <c r="C293" s="466" t="s">
        <v>223</v>
      </c>
      <c r="D293" s="467" t="s">
        <v>44</v>
      </c>
      <c r="E293" s="259" t="s">
        <v>36</v>
      </c>
      <c r="F293" s="260" t="s">
        <v>550</v>
      </c>
      <c r="G293" s="73" t="s">
        <v>55</v>
      </c>
      <c r="H293" s="267">
        <f>'прил8 (ведом 24)'!K210</f>
        <v>115.6</v>
      </c>
    </row>
    <row r="294" spans="1:8" ht="54" x14ac:dyDescent="0.35">
      <c r="A294" s="439"/>
      <c r="B294" s="613" t="s">
        <v>403</v>
      </c>
      <c r="C294" s="466" t="s">
        <v>223</v>
      </c>
      <c r="D294" s="467" t="s">
        <v>44</v>
      </c>
      <c r="E294" s="259" t="s">
        <v>36</v>
      </c>
      <c r="F294" s="260" t="s">
        <v>402</v>
      </c>
      <c r="G294" s="73"/>
      <c r="H294" s="267">
        <f>H295</f>
        <v>162.69999999999999</v>
      </c>
    </row>
    <row r="295" spans="1:8" ht="36" x14ac:dyDescent="0.35">
      <c r="A295" s="439"/>
      <c r="B295" s="613" t="s">
        <v>54</v>
      </c>
      <c r="C295" s="466" t="s">
        <v>223</v>
      </c>
      <c r="D295" s="467" t="s">
        <v>44</v>
      </c>
      <c r="E295" s="259" t="s">
        <v>36</v>
      </c>
      <c r="F295" s="260" t="s">
        <v>402</v>
      </c>
      <c r="G295" s="73" t="s">
        <v>55</v>
      </c>
      <c r="H295" s="267">
        <f>'прил8 (ведом 24)'!K197</f>
        <v>162.69999999999999</v>
      </c>
    </row>
    <row r="296" spans="1:8" ht="18" x14ac:dyDescent="0.35">
      <c r="A296" s="439"/>
      <c r="B296" s="612" t="s">
        <v>320</v>
      </c>
      <c r="C296" s="466" t="s">
        <v>223</v>
      </c>
      <c r="D296" s="467" t="s">
        <v>44</v>
      </c>
      <c r="E296" s="259" t="s">
        <v>38</v>
      </c>
      <c r="F296" s="260" t="s">
        <v>43</v>
      </c>
      <c r="G296" s="73"/>
      <c r="H296" s="267">
        <f>H297</f>
        <v>9000</v>
      </c>
    </row>
    <row r="297" spans="1:8" ht="36" x14ac:dyDescent="0.35">
      <c r="A297" s="439"/>
      <c r="B297" s="613" t="s">
        <v>274</v>
      </c>
      <c r="C297" s="466" t="s">
        <v>223</v>
      </c>
      <c r="D297" s="467" t="s">
        <v>44</v>
      </c>
      <c r="E297" s="259" t="s">
        <v>38</v>
      </c>
      <c r="F297" s="260" t="s">
        <v>429</v>
      </c>
      <c r="G297" s="73"/>
      <c r="H297" s="267">
        <f>H298</f>
        <v>9000</v>
      </c>
    </row>
    <row r="298" spans="1:8" ht="18" x14ac:dyDescent="0.35">
      <c r="A298" s="439"/>
      <c r="B298" s="613" t="s">
        <v>122</v>
      </c>
      <c r="C298" s="466" t="s">
        <v>223</v>
      </c>
      <c r="D298" s="467" t="s">
        <v>44</v>
      </c>
      <c r="E298" s="259" t="s">
        <v>38</v>
      </c>
      <c r="F298" s="260" t="s">
        <v>429</v>
      </c>
      <c r="G298" s="73" t="s">
        <v>123</v>
      </c>
      <c r="H298" s="267">
        <f>'прил8 (ведом 24)'!K217</f>
        <v>9000</v>
      </c>
    </row>
    <row r="299" spans="1:8" ht="36" x14ac:dyDescent="0.35">
      <c r="A299" s="439"/>
      <c r="B299" s="612" t="s">
        <v>373</v>
      </c>
      <c r="C299" s="466" t="s">
        <v>223</v>
      </c>
      <c r="D299" s="467" t="s">
        <v>44</v>
      </c>
      <c r="E299" s="259" t="s">
        <v>62</v>
      </c>
      <c r="F299" s="260" t="s">
        <v>43</v>
      </c>
      <c r="G299" s="73"/>
      <c r="H299" s="267">
        <f>H300</f>
        <v>3481.7</v>
      </c>
    </row>
    <row r="300" spans="1:8" ht="54" x14ac:dyDescent="0.35">
      <c r="A300" s="439"/>
      <c r="B300" s="612" t="s">
        <v>374</v>
      </c>
      <c r="C300" s="466" t="s">
        <v>223</v>
      </c>
      <c r="D300" s="467" t="s">
        <v>44</v>
      </c>
      <c r="E300" s="259" t="s">
        <v>62</v>
      </c>
      <c r="F300" s="260" t="s">
        <v>104</v>
      </c>
      <c r="G300" s="73"/>
      <c r="H300" s="267">
        <f>H301</f>
        <v>3481.7</v>
      </c>
    </row>
    <row r="301" spans="1:8" ht="36" x14ac:dyDescent="0.35">
      <c r="A301" s="439"/>
      <c r="B301" s="612" t="s">
        <v>54</v>
      </c>
      <c r="C301" s="466" t="s">
        <v>223</v>
      </c>
      <c r="D301" s="467" t="s">
        <v>44</v>
      </c>
      <c r="E301" s="259" t="s">
        <v>62</v>
      </c>
      <c r="F301" s="260" t="s">
        <v>104</v>
      </c>
      <c r="G301" s="73" t="s">
        <v>55</v>
      </c>
      <c r="H301" s="267">
        <f>'прил8 (ведом 24)'!K200</f>
        <v>3481.7</v>
      </c>
    </row>
    <row r="302" spans="1:8" ht="54" x14ac:dyDescent="0.35">
      <c r="A302" s="439"/>
      <c r="B302" s="702" t="s">
        <v>617</v>
      </c>
      <c r="C302" s="70" t="s">
        <v>223</v>
      </c>
      <c r="D302" s="71" t="s">
        <v>44</v>
      </c>
      <c r="E302" s="749" t="s">
        <v>51</v>
      </c>
      <c r="F302" s="750" t="s">
        <v>43</v>
      </c>
      <c r="G302" s="55"/>
      <c r="H302" s="267">
        <f>H303</f>
        <v>1035.0999999999999</v>
      </c>
    </row>
    <row r="303" spans="1:8" ht="36" x14ac:dyDescent="0.35">
      <c r="A303" s="439"/>
      <c r="B303" s="702" t="s">
        <v>616</v>
      </c>
      <c r="C303" s="70" t="s">
        <v>223</v>
      </c>
      <c r="D303" s="71" t="s">
        <v>44</v>
      </c>
      <c r="E303" s="749" t="s">
        <v>51</v>
      </c>
      <c r="F303" s="750" t="s">
        <v>618</v>
      </c>
      <c r="G303" s="55"/>
      <c r="H303" s="267">
        <f>H304</f>
        <v>1035.0999999999999</v>
      </c>
    </row>
    <row r="304" spans="1:8" ht="90" x14ac:dyDescent="0.35">
      <c r="A304" s="439"/>
      <c r="B304" s="702" t="s">
        <v>48</v>
      </c>
      <c r="C304" s="70" t="s">
        <v>223</v>
      </c>
      <c r="D304" s="71" t="s">
        <v>44</v>
      </c>
      <c r="E304" s="749" t="s">
        <v>51</v>
      </c>
      <c r="F304" s="750" t="s">
        <v>618</v>
      </c>
      <c r="G304" s="55" t="s">
        <v>49</v>
      </c>
      <c r="H304" s="267">
        <f>'прил8 (ведом 24)'!K191</f>
        <v>1035.0999999999999</v>
      </c>
    </row>
    <row r="305" spans="1:8" ht="36" x14ac:dyDescent="0.35">
      <c r="A305" s="439"/>
      <c r="B305" s="613" t="s">
        <v>491</v>
      </c>
      <c r="C305" s="466" t="s">
        <v>223</v>
      </c>
      <c r="D305" s="467" t="s">
        <v>44</v>
      </c>
      <c r="E305" s="259" t="s">
        <v>64</v>
      </c>
      <c r="F305" s="260" t="s">
        <v>43</v>
      </c>
      <c r="G305" s="73"/>
      <c r="H305" s="267">
        <f>H306</f>
        <v>17.600000000000001</v>
      </c>
    </row>
    <row r="306" spans="1:8" ht="18" x14ac:dyDescent="0.35">
      <c r="A306" s="439"/>
      <c r="B306" s="613" t="s">
        <v>489</v>
      </c>
      <c r="C306" s="466" t="s">
        <v>223</v>
      </c>
      <c r="D306" s="467" t="s">
        <v>44</v>
      </c>
      <c r="E306" s="259" t="s">
        <v>64</v>
      </c>
      <c r="F306" s="260" t="s">
        <v>490</v>
      </c>
      <c r="G306" s="73"/>
      <c r="H306" s="267">
        <f>H307</f>
        <v>17.600000000000001</v>
      </c>
    </row>
    <row r="307" spans="1:8" ht="36" x14ac:dyDescent="0.35">
      <c r="A307" s="439"/>
      <c r="B307" s="613" t="s">
        <v>54</v>
      </c>
      <c r="C307" s="466" t="s">
        <v>223</v>
      </c>
      <c r="D307" s="467" t="s">
        <v>44</v>
      </c>
      <c r="E307" s="259" t="s">
        <v>64</v>
      </c>
      <c r="F307" s="260" t="s">
        <v>490</v>
      </c>
      <c r="G307" s="73" t="s">
        <v>55</v>
      </c>
      <c r="H307" s="267">
        <f>'прил8 (ведом 24)'!K203</f>
        <v>17.600000000000001</v>
      </c>
    </row>
    <row r="308" spans="1:8" ht="18" x14ac:dyDescent="0.35">
      <c r="A308" s="439"/>
      <c r="B308" s="612"/>
      <c r="C308" s="467"/>
      <c r="D308" s="467"/>
      <c r="E308" s="467"/>
      <c r="F308" s="468"/>
      <c r="G308" s="73"/>
      <c r="H308" s="267"/>
    </row>
    <row r="309" spans="1:8" s="449" customFormat="1" ht="52.2" x14ac:dyDescent="0.3">
      <c r="A309" s="445">
        <v>7</v>
      </c>
      <c r="B309" s="634" t="s">
        <v>224</v>
      </c>
      <c r="C309" s="469" t="s">
        <v>225</v>
      </c>
      <c r="D309" s="455" t="s">
        <v>41</v>
      </c>
      <c r="E309" s="455" t="s">
        <v>42</v>
      </c>
      <c r="F309" s="456" t="s">
        <v>43</v>
      </c>
      <c r="G309" s="470"/>
      <c r="H309" s="313">
        <f>H310+H319+H339</f>
        <v>31313.399999999998</v>
      </c>
    </row>
    <row r="310" spans="1:8" ht="36" x14ac:dyDescent="0.35">
      <c r="A310" s="464"/>
      <c r="B310" s="635" t="s">
        <v>226</v>
      </c>
      <c r="C310" s="513" t="s">
        <v>225</v>
      </c>
      <c r="D310" s="478" t="s">
        <v>44</v>
      </c>
      <c r="E310" s="478" t="s">
        <v>42</v>
      </c>
      <c r="F310" s="479" t="s">
        <v>43</v>
      </c>
      <c r="G310" s="744"/>
      <c r="H310" s="267">
        <f>H311+H316</f>
        <v>3231.7</v>
      </c>
    </row>
    <row r="311" spans="1:8" ht="72" x14ac:dyDescent="0.35">
      <c r="A311" s="464"/>
      <c r="B311" s="635" t="s">
        <v>313</v>
      </c>
      <c r="C311" s="491" t="s">
        <v>225</v>
      </c>
      <c r="D311" s="465" t="s">
        <v>44</v>
      </c>
      <c r="E311" s="465" t="s">
        <v>36</v>
      </c>
      <c r="F311" s="475" t="s">
        <v>43</v>
      </c>
      <c r="G311" s="476"/>
      <c r="H311" s="267">
        <f>H312+H314</f>
        <v>1992.5</v>
      </c>
    </row>
    <row r="312" spans="1:8" ht="54" x14ac:dyDescent="0.35">
      <c r="A312" s="464"/>
      <c r="B312" s="635" t="s">
        <v>227</v>
      </c>
      <c r="C312" s="491" t="s">
        <v>225</v>
      </c>
      <c r="D312" s="465" t="s">
        <v>44</v>
      </c>
      <c r="E312" s="465" t="s">
        <v>36</v>
      </c>
      <c r="F312" s="475" t="s">
        <v>314</v>
      </c>
      <c r="G312" s="476"/>
      <c r="H312" s="267">
        <f>H313</f>
        <v>800.7</v>
      </c>
    </row>
    <row r="313" spans="1:8" ht="36" x14ac:dyDescent="0.35">
      <c r="A313" s="464"/>
      <c r="B313" s="612" t="s">
        <v>54</v>
      </c>
      <c r="C313" s="491" t="s">
        <v>225</v>
      </c>
      <c r="D313" s="465" t="s">
        <v>44</v>
      </c>
      <c r="E313" s="465" t="s">
        <v>36</v>
      </c>
      <c r="F313" s="475" t="s">
        <v>314</v>
      </c>
      <c r="G313" s="476" t="s">
        <v>55</v>
      </c>
      <c r="H313" s="267">
        <f>'прил8 (ведом 24)'!K244</f>
        <v>800.7</v>
      </c>
    </row>
    <row r="314" spans="1:8" ht="25.5" customHeight="1" x14ac:dyDescent="0.35">
      <c r="A314" s="464"/>
      <c r="B314" s="636" t="s">
        <v>395</v>
      </c>
      <c r="C314" s="457" t="s">
        <v>225</v>
      </c>
      <c r="D314" s="465" t="s">
        <v>44</v>
      </c>
      <c r="E314" s="465" t="s">
        <v>36</v>
      </c>
      <c r="F314" s="475" t="s">
        <v>394</v>
      </c>
      <c r="G314" s="476"/>
      <c r="H314" s="267">
        <f>H315</f>
        <v>1191.8</v>
      </c>
    </row>
    <row r="315" spans="1:8" ht="36" x14ac:dyDescent="0.35">
      <c r="A315" s="464"/>
      <c r="B315" s="613" t="s">
        <v>54</v>
      </c>
      <c r="C315" s="457" t="s">
        <v>225</v>
      </c>
      <c r="D315" s="465" t="s">
        <v>44</v>
      </c>
      <c r="E315" s="465" t="s">
        <v>36</v>
      </c>
      <c r="F315" s="475" t="s">
        <v>394</v>
      </c>
      <c r="G315" s="476" t="s">
        <v>55</v>
      </c>
      <c r="H315" s="267">
        <f>'прил8 (ведом 24)'!K287</f>
        <v>1191.8</v>
      </c>
    </row>
    <row r="316" spans="1:8" ht="36" x14ac:dyDescent="0.35">
      <c r="A316" s="464"/>
      <c r="B316" s="612" t="s">
        <v>360</v>
      </c>
      <c r="C316" s="491" t="s">
        <v>225</v>
      </c>
      <c r="D316" s="465" t="s">
        <v>44</v>
      </c>
      <c r="E316" s="465" t="s">
        <v>38</v>
      </c>
      <c r="F316" s="475" t="s">
        <v>43</v>
      </c>
      <c r="G316" s="476"/>
      <c r="H316" s="267">
        <f>H317</f>
        <v>1239.2</v>
      </c>
    </row>
    <row r="317" spans="1:8" ht="36" x14ac:dyDescent="0.35">
      <c r="A317" s="464"/>
      <c r="B317" s="612" t="s">
        <v>359</v>
      </c>
      <c r="C317" s="491" t="s">
        <v>225</v>
      </c>
      <c r="D317" s="465" t="s">
        <v>44</v>
      </c>
      <c r="E317" s="465" t="s">
        <v>38</v>
      </c>
      <c r="F317" s="475" t="s">
        <v>358</v>
      </c>
      <c r="G317" s="476"/>
      <c r="H317" s="267">
        <f>SUM(H318:H318)</f>
        <v>1239.2</v>
      </c>
    </row>
    <row r="318" spans="1:8" ht="36" x14ac:dyDescent="0.35">
      <c r="A318" s="464"/>
      <c r="B318" s="612" t="s">
        <v>54</v>
      </c>
      <c r="C318" s="491" t="s">
        <v>225</v>
      </c>
      <c r="D318" s="465" t="s">
        <v>44</v>
      </c>
      <c r="E318" s="465" t="s">
        <v>38</v>
      </c>
      <c r="F318" s="475" t="s">
        <v>358</v>
      </c>
      <c r="G318" s="476" t="s">
        <v>55</v>
      </c>
      <c r="H318" s="267">
        <f>'прил8 (ведом 24)'!K247</f>
        <v>1239.2</v>
      </c>
    </row>
    <row r="319" spans="1:8" ht="36" x14ac:dyDescent="0.35">
      <c r="A319" s="464"/>
      <c r="B319" s="635" t="s">
        <v>228</v>
      </c>
      <c r="C319" s="457" t="s">
        <v>225</v>
      </c>
      <c r="D319" s="465" t="s">
        <v>88</v>
      </c>
      <c r="E319" s="465" t="s">
        <v>42</v>
      </c>
      <c r="F319" s="475" t="s">
        <v>43</v>
      </c>
      <c r="G319" s="476"/>
      <c r="H319" s="267">
        <f>H320+H333+H336</f>
        <v>28000.799999999996</v>
      </c>
    </row>
    <row r="320" spans="1:8" ht="72" x14ac:dyDescent="0.35">
      <c r="A320" s="464"/>
      <c r="B320" s="635" t="s">
        <v>317</v>
      </c>
      <c r="C320" s="457" t="s">
        <v>225</v>
      </c>
      <c r="D320" s="465" t="s">
        <v>88</v>
      </c>
      <c r="E320" s="465" t="s">
        <v>36</v>
      </c>
      <c r="F320" s="475" t="s">
        <v>43</v>
      </c>
      <c r="G320" s="476"/>
      <c r="H320" s="267">
        <f>H321+H325+H329+H331</f>
        <v>27138.1</v>
      </c>
    </row>
    <row r="321" spans="1:8" ht="36" x14ac:dyDescent="0.35">
      <c r="A321" s="464"/>
      <c r="B321" s="635" t="s">
        <v>46</v>
      </c>
      <c r="C321" s="457" t="s">
        <v>225</v>
      </c>
      <c r="D321" s="465" t="s">
        <v>88</v>
      </c>
      <c r="E321" s="465" t="s">
        <v>36</v>
      </c>
      <c r="F321" s="475" t="s">
        <v>47</v>
      </c>
      <c r="G321" s="476"/>
      <c r="H321" s="267">
        <f>SUM(H322:H324)</f>
        <v>16271</v>
      </c>
    </row>
    <row r="322" spans="1:8" ht="90" x14ac:dyDescent="0.35">
      <c r="A322" s="464"/>
      <c r="B322" s="635" t="s">
        <v>48</v>
      </c>
      <c r="C322" s="457" t="s">
        <v>225</v>
      </c>
      <c r="D322" s="465" t="s">
        <v>88</v>
      </c>
      <c r="E322" s="465" t="s">
        <v>36</v>
      </c>
      <c r="F322" s="475" t="s">
        <v>47</v>
      </c>
      <c r="G322" s="476" t="s">
        <v>49</v>
      </c>
      <c r="H322" s="267">
        <f>'прил8 (ведом 24)'!K251</f>
        <v>15923.4</v>
      </c>
    </row>
    <row r="323" spans="1:8" ht="36" x14ac:dyDescent="0.35">
      <c r="A323" s="464"/>
      <c r="B323" s="612" t="s">
        <v>54</v>
      </c>
      <c r="C323" s="457" t="s">
        <v>225</v>
      </c>
      <c r="D323" s="465" t="s">
        <v>88</v>
      </c>
      <c r="E323" s="465" t="s">
        <v>36</v>
      </c>
      <c r="F323" s="475" t="s">
        <v>47</v>
      </c>
      <c r="G323" s="476" t="s">
        <v>55</v>
      </c>
      <c r="H323" s="267">
        <f>'прил8 (ведом 24)'!K252</f>
        <v>346.1</v>
      </c>
    </row>
    <row r="324" spans="1:8" ht="18" x14ac:dyDescent="0.35">
      <c r="A324" s="464"/>
      <c r="B324" s="635" t="s">
        <v>56</v>
      </c>
      <c r="C324" s="457" t="s">
        <v>225</v>
      </c>
      <c r="D324" s="465" t="s">
        <v>88</v>
      </c>
      <c r="E324" s="465" t="s">
        <v>36</v>
      </c>
      <c r="F324" s="475" t="s">
        <v>47</v>
      </c>
      <c r="G324" s="476" t="s">
        <v>57</v>
      </c>
      <c r="H324" s="267">
        <f>'прил8 (ведом 24)'!K253</f>
        <v>1.5</v>
      </c>
    </row>
    <row r="325" spans="1:8" ht="36" x14ac:dyDescent="0.35">
      <c r="A325" s="464"/>
      <c r="B325" s="612" t="s">
        <v>487</v>
      </c>
      <c r="C325" s="457" t="s">
        <v>225</v>
      </c>
      <c r="D325" s="465" t="s">
        <v>88</v>
      </c>
      <c r="E325" s="465" t="s">
        <v>36</v>
      </c>
      <c r="F325" s="475" t="s">
        <v>90</v>
      </c>
      <c r="G325" s="476"/>
      <c r="H325" s="267">
        <f>SUM(H326:H328)</f>
        <v>10433</v>
      </c>
    </row>
    <row r="326" spans="1:8" ht="90" x14ac:dyDescent="0.35">
      <c r="A326" s="464"/>
      <c r="B326" s="635" t="s">
        <v>48</v>
      </c>
      <c r="C326" s="457" t="s">
        <v>225</v>
      </c>
      <c r="D326" s="465" t="s">
        <v>88</v>
      </c>
      <c r="E326" s="465" t="s">
        <v>36</v>
      </c>
      <c r="F326" s="475" t="s">
        <v>90</v>
      </c>
      <c r="G326" s="476" t="s">
        <v>49</v>
      </c>
      <c r="H326" s="267">
        <f>'прил8 (ведом 24)'!K255</f>
        <v>9725</v>
      </c>
    </row>
    <row r="327" spans="1:8" ht="36" x14ac:dyDescent="0.35">
      <c r="A327" s="464"/>
      <c r="B327" s="612" t="s">
        <v>54</v>
      </c>
      <c r="C327" s="477" t="s">
        <v>225</v>
      </c>
      <c r="D327" s="478" t="s">
        <v>88</v>
      </c>
      <c r="E327" s="478" t="s">
        <v>36</v>
      </c>
      <c r="F327" s="479" t="s">
        <v>90</v>
      </c>
      <c r="G327" s="476" t="s">
        <v>55</v>
      </c>
      <c r="H327" s="267">
        <f>'прил8 (ведом 24)'!K256</f>
        <v>685.5</v>
      </c>
    </row>
    <row r="328" spans="1:8" ht="18" x14ac:dyDescent="0.35">
      <c r="A328" s="464"/>
      <c r="B328" s="635" t="s">
        <v>56</v>
      </c>
      <c r="C328" s="457" t="s">
        <v>225</v>
      </c>
      <c r="D328" s="465" t="s">
        <v>88</v>
      </c>
      <c r="E328" s="465" t="s">
        <v>36</v>
      </c>
      <c r="F328" s="475" t="s">
        <v>90</v>
      </c>
      <c r="G328" s="476" t="s">
        <v>57</v>
      </c>
      <c r="H328" s="267">
        <f>'прил8 (ведом 24)'!K257</f>
        <v>22.5</v>
      </c>
    </row>
    <row r="329" spans="1:8" ht="36" x14ac:dyDescent="0.35">
      <c r="A329" s="464"/>
      <c r="B329" s="613" t="s">
        <v>551</v>
      </c>
      <c r="C329" s="480" t="s">
        <v>225</v>
      </c>
      <c r="D329" s="451" t="s">
        <v>88</v>
      </c>
      <c r="E329" s="451" t="s">
        <v>36</v>
      </c>
      <c r="F329" s="474" t="s">
        <v>550</v>
      </c>
      <c r="G329" s="453"/>
      <c r="H329" s="267">
        <f>H330</f>
        <v>32.799999999999997</v>
      </c>
    </row>
    <row r="330" spans="1:8" ht="36" x14ac:dyDescent="0.35">
      <c r="A330" s="464"/>
      <c r="B330" s="613" t="s">
        <v>54</v>
      </c>
      <c r="C330" s="480" t="s">
        <v>225</v>
      </c>
      <c r="D330" s="451" t="s">
        <v>88</v>
      </c>
      <c r="E330" s="451" t="s">
        <v>36</v>
      </c>
      <c r="F330" s="474" t="s">
        <v>550</v>
      </c>
      <c r="G330" s="453" t="s">
        <v>55</v>
      </c>
      <c r="H330" s="267">
        <f>'прил8 (ведом 24)'!K307</f>
        <v>32.799999999999997</v>
      </c>
    </row>
    <row r="331" spans="1:8" ht="54" x14ac:dyDescent="0.35">
      <c r="A331" s="464"/>
      <c r="B331" s="613" t="s">
        <v>376</v>
      </c>
      <c r="C331" s="457" t="s">
        <v>225</v>
      </c>
      <c r="D331" s="465" t="s">
        <v>88</v>
      </c>
      <c r="E331" s="465" t="s">
        <v>36</v>
      </c>
      <c r="F331" s="475" t="s">
        <v>375</v>
      </c>
      <c r="G331" s="476"/>
      <c r="H331" s="267">
        <f>H332</f>
        <v>401.3</v>
      </c>
    </row>
    <row r="332" spans="1:8" ht="36" x14ac:dyDescent="0.35">
      <c r="A332" s="464"/>
      <c r="B332" s="613" t="s">
        <v>54</v>
      </c>
      <c r="C332" s="457" t="s">
        <v>225</v>
      </c>
      <c r="D332" s="465" t="s">
        <v>88</v>
      </c>
      <c r="E332" s="465" t="s">
        <v>36</v>
      </c>
      <c r="F332" s="475" t="s">
        <v>375</v>
      </c>
      <c r="G332" s="476" t="s">
        <v>55</v>
      </c>
      <c r="H332" s="267">
        <f>'прил8 (ведом 24)'!K259</f>
        <v>401.3</v>
      </c>
    </row>
    <row r="333" spans="1:8" ht="36" x14ac:dyDescent="0.35">
      <c r="A333" s="464"/>
      <c r="B333" s="637" t="s">
        <v>373</v>
      </c>
      <c r="C333" s="514" t="s">
        <v>225</v>
      </c>
      <c r="D333" s="515" t="s">
        <v>88</v>
      </c>
      <c r="E333" s="515" t="s">
        <v>38</v>
      </c>
      <c r="F333" s="516" t="s">
        <v>43</v>
      </c>
      <c r="G333" s="484"/>
      <c r="H333" s="517">
        <f>H334</f>
        <v>852.1</v>
      </c>
    </row>
    <row r="334" spans="1:8" ht="54" x14ac:dyDescent="0.35">
      <c r="A334" s="464"/>
      <c r="B334" s="638" t="s">
        <v>374</v>
      </c>
      <c r="C334" s="480" t="s">
        <v>225</v>
      </c>
      <c r="D334" s="482" t="s">
        <v>88</v>
      </c>
      <c r="E334" s="482" t="s">
        <v>38</v>
      </c>
      <c r="F334" s="483" t="s">
        <v>104</v>
      </c>
      <c r="G334" s="486"/>
      <c r="H334" s="267">
        <f>H335</f>
        <v>852.1</v>
      </c>
    </row>
    <row r="335" spans="1:8" ht="36" x14ac:dyDescent="0.35">
      <c r="A335" s="464"/>
      <c r="B335" s="639" t="s">
        <v>54</v>
      </c>
      <c r="C335" s="518" t="s">
        <v>225</v>
      </c>
      <c r="D335" s="482" t="s">
        <v>88</v>
      </c>
      <c r="E335" s="482" t="s">
        <v>38</v>
      </c>
      <c r="F335" s="483" t="s">
        <v>104</v>
      </c>
      <c r="G335" s="486" t="s">
        <v>55</v>
      </c>
      <c r="H335" s="267">
        <f>'прил8 (ведом 24)'!K262</f>
        <v>852.1</v>
      </c>
    </row>
    <row r="336" spans="1:8" ht="18" x14ac:dyDescent="0.35">
      <c r="A336" s="464"/>
      <c r="B336" s="635" t="s">
        <v>397</v>
      </c>
      <c r="C336" s="490" t="s">
        <v>225</v>
      </c>
      <c r="D336" s="487" t="s">
        <v>88</v>
      </c>
      <c r="E336" s="519" t="s">
        <v>62</v>
      </c>
      <c r="F336" s="520" t="s">
        <v>43</v>
      </c>
      <c r="G336" s="521"/>
      <c r="H336" s="267">
        <f>H337</f>
        <v>10.6</v>
      </c>
    </row>
    <row r="337" spans="1:8" ht="36" x14ac:dyDescent="0.35">
      <c r="A337" s="464"/>
      <c r="B337" s="635" t="s">
        <v>359</v>
      </c>
      <c r="C337" s="490" t="s">
        <v>225</v>
      </c>
      <c r="D337" s="487" t="s">
        <v>88</v>
      </c>
      <c r="E337" s="522" t="s">
        <v>62</v>
      </c>
      <c r="F337" s="523" t="s">
        <v>358</v>
      </c>
      <c r="G337" s="521"/>
      <c r="H337" s="267">
        <f>H338</f>
        <v>10.6</v>
      </c>
    </row>
    <row r="338" spans="1:8" ht="18" x14ac:dyDescent="0.35">
      <c r="A338" s="464"/>
      <c r="B338" s="636" t="s">
        <v>56</v>
      </c>
      <c r="C338" s="457" t="s">
        <v>225</v>
      </c>
      <c r="D338" s="519" t="s">
        <v>88</v>
      </c>
      <c r="E338" s="519" t="s">
        <v>62</v>
      </c>
      <c r="F338" s="520" t="s">
        <v>358</v>
      </c>
      <c r="G338" s="521" t="s">
        <v>57</v>
      </c>
      <c r="H338" s="267">
        <f>'прил8 (ведом 24)'!K265</f>
        <v>10.6</v>
      </c>
    </row>
    <row r="339" spans="1:8" ht="18" x14ac:dyDescent="0.35">
      <c r="A339" s="464"/>
      <c r="B339" s="640" t="s">
        <v>361</v>
      </c>
      <c r="C339" s="480" t="s">
        <v>225</v>
      </c>
      <c r="D339" s="482" t="s">
        <v>29</v>
      </c>
      <c r="E339" s="482" t="s">
        <v>42</v>
      </c>
      <c r="F339" s="483" t="s">
        <v>43</v>
      </c>
      <c r="G339" s="521"/>
      <c r="H339" s="267">
        <f>H340</f>
        <v>80.900000000000006</v>
      </c>
    </row>
    <row r="340" spans="1:8" ht="18" x14ac:dyDescent="0.35">
      <c r="A340" s="464"/>
      <c r="B340" s="640" t="s">
        <v>397</v>
      </c>
      <c r="C340" s="480" t="s">
        <v>225</v>
      </c>
      <c r="D340" s="482" t="s">
        <v>29</v>
      </c>
      <c r="E340" s="482" t="s">
        <v>225</v>
      </c>
      <c r="F340" s="483" t="s">
        <v>43</v>
      </c>
      <c r="G340" s="521"/>
      <c r="H340" s="267">
        <f>H341</f>
        <v>80.900000000000006</v>
      </c>
    </row>
    <row r="341" spans="1:8" ht="36" x14ac:dyDescent="0.35">
      <c r="A341" s="464"/>
      <c r="B341" s="641" t="s">
        <v>359</v>
      </c>
      <c r="C341" s="480" t="s">
        <v>225</v>
      </c>
      <c r="D341" s="482" t="s">
        <v>29</v>
      </c>
      <c r="E341" s="482" t="s">
        <v>225</v>
      </c>
      <c r="F341" s="483" t="s">
        <v>358</v>
      </c>
      <c r="G341" s="521"/>
      <c r="H341" s="267">
        <f>H342</f>
        <v>80.900000000000006</v>
      </c>
    </row>
    <row r="342" spans="1:8" ht="18" x14ac:dyDescent="0.35">
      <c r="A342" s="464"/>
      <c r="B342" s="642" t="s">
        <v>56</v>
      </c>
      <c r="C342" s="480" t="s">
        <v>225</v>
      </c>
      <c r="D342" s="482" t="s">
        <v>29</v>
      </c>
      <c r="E342" s="482" t="s">
        <v>225</v>
      </c>
      <c r="F342" s="483" t="s">
        <v>358</v>
      </c>
      <c r="G342" s="521" t="s">
        <v>57</v>
      </c>
      <c r="H342" s="267">
        <f>'прил8 (ведом 24)'!K269</f>
        <v>80.900000000000006</v>
      </c>
    </row>
    <row r="343" spans="1:8" ht="18" x14ac:dyDescent="0.35">
      <c r="A343" s="464"/>
      <c r="B343" s="619"/>
      <c r="C343" s="465"/>
      <c r="D343" s="742"/>
      <c r="E343" s="742"/>
      <c r="F343" s="743"/>
      <c r="G343" s="297"/>
      <c r="H343" s="267"/>
    </row>
    <row r="344" spans="1:8" s="449" customFormat="1" ht="52.2" x14ac:dyDescent="0.3">
      <c r="A344" s="454">
        <v>8</v>
      </c>
      <c r="B344" s="634" t="s">
        <v>311</v>
      </c>
      <c r="C344" s="455" t="s">
        <v>78</v>
      </c>
      <c r="D344" s="455" t="s">
        <v>41</v>
      </c>
      <c r="E344" s="455" t="s">
        <v>42</v>
      </c>
      <c r="F344" s="456" t="s">
        <v>43</v>
      </c>
      <c r="G344" s="448"/>
      <c r="H344" s="313">
        <f>H345</f>
        <v>151001.29999999999</v>
      </c>
    </row>
    <row r="345" spans="1:8" ht="18" x14ac:dyDescent="0.35">
      <c r="A345" s="439"/>
      <c r="B345" s="612" t="s">
        <v>361</v>
      </c>
      <c r="C345" s="491" t="s">
        <v>78</v>
      </c>
      <c r="D345" s="465" t="s">
        <v>44</v>
      </c>
      <c r="E345" s="465" t="s">
        <v>42</v>
      </c>
      <c r="F345" s="260" t="s">
        <v>43</v>
      </c>
      <c r="G345" s="297"/>
      <c r="H345" s="267">
        <f>H346+H359+H365+H375</f>
        <v>151001.29999999999</v>
      </c>
    </row>
    <row r="346" spans="1:8" ht="36" x14ac:dyDescent="0.35">
      <c r="A346" s="439"/>
      <c r="B346" s="612" t="s">
        <v>301</v>
      </c>
      <c r="C346" s="258" t="s">
        <v>78</v>
      </c>
      <c r="D346" s="259" t="s">
        <v>44</v>
      </c>
      <c r="E346" s="259" t="s">
        <v>36</v>
      </c>
      <c r="F346" s="260" t="s">
        <v>43</v>
      </c>
      <c r="G346" s="297"/>
      <c r="H346" s="267">
        <f>H347+H350+H353+H356</f>
        <v>64363.399999999994</v>
      </c>
    </row>
    <row r="347" spans="1:8" ht="126" x14ac:dyDescent="0.35">
      <c r="A347" s="439"/>
      <c r="B347" s="643" t="s">
        <v>379</v>
      </c>
      <c r="C347" s="258" t="s">
        <v>78</v>
      </c>
      <c r="D347" s="259" t="s">
        <v>44</v>
      </c>
      <c r="E347" s="259" t="s">
        <v>36</v>
      </c>
      <c r="F347" s="260" t="s">
        <v>556</v>
      </c>
      <c r="G347" s="73"/>
      <c r="H347" s="267">
        <f>SUM(H348:H349)</f>
        <v>37134.699999999997</v>
      </c>
    </row>
    <row r="348" spans="1:8" ht="36" x14ac:dyDescent="0.35">
      <c r="A348" s="439"/>
      <c r="B348" s="644" t="s">
        <v>54</v>
      </c>
      <c r="C348" s="258" t="s">
        <v>78</v>
      </c>
      <c r="D348" s="259" t="s">
        <v>44</v>
      </c>
      <c r="E348" s="259" t="s">
        <v>36</v>
      </c>
      <c r="F348" s="260" t="s">
        <v>556</v>
      </c>
      <c r="G348" s="73" t="s">
        <v>55</v>
      </c>
      <c r="H348" s="267">
        <f>'прил8 (ведом 24)'!K658</f>
        <v>185.7</v>
      </c>
    </row>
    <row r="349" spans="1:8" ht="18" x14ac:dyDescent="0.35">
      <c r="A349" s="439"/>
      <c r="B349" s="612" t="s">
        <v>119</v>
      </c>
      <c r="C349" s="258" t="s">
        <v>78</v>
      </c>
      <c r="D349" s="259" t="s">
        <v>44</v>
      </c>
      <c r="E349" s="259" t="s">
        <v>36</v>
      </c>
      <c r="F349" s="260" t="s">
        <v>556</v>
      </c>
      <c r="G349" s="73" t="s">
        <v>120</v>
      </c>
      <c r="H349" s="267">
        <f>'прил8 (ведом 24)'!K659</f>
        <v>36949</v>
      </c>
    </row>
    <row r="350" spans="1:8" ht="90" x14ac:dyDescent="0.35">
      <c r="A350" s="439"/>
      <c r="B350" s="612" t="s">
        <v>381</v>
      </c>
      <c r="C350" s="258" t="s">
        <v>78</v>
      </c>
      <c r="D350" s="259" t="s">
        <v>44</v>
      </c>
      <c r="E350" s="259" t="s">
        <v>36</v>
      </c>
      <c r="F350" s="260" t="s">
        <v>558</v>
      </c>
      <c r="G350" s="73"/>
      <c r="H350" s="267">
        <f>SUM(H351:H352)</f>
        <v>187.70000000000002</v>
      </c>
    </row>
    <row r="351" spans="1:8" ht="36" x14ac:dyDescent="0.35">
      <c r="A351" s="439"/>
      <c r="B351" s="612" t="s">
        <v>54</v>
      </c>
      <c r="C351" s="258" t="s">
        <v>78</v>
      </c>
      <c r="D351" s="259" t="s">
        <v>44</v>
      </c>
      <c r="E351" s="259" t="s">
        <v>36</v>
      </c>
      <c r="F351" s="260" t="s">
        <v>558</v>
      </c>
      <c r="G351" s="73" t="s">
        <v>55</v>
      </c>
      <c r="H351" s="267">
        <f>'прил8 (ведом 24)'!K661</f>
        <v>0.9</v>
      </c>
    </row>
    <row r="352" spans="1:8" ht="18" x14ac:dyDescent="0.35">
      <c r="A352" s="439"/>
      <c r="B352" s="612" t="s">
        <v>119</v>
      </c>
      <c r="C352" s="258" t="s">
        <v>78</v>
      </c>
      <c r="D352" s="259" t="s">
        <v>44</v>
      </c>
      <c r="E352" s="259" t="s">
        <v>36</v>
      </c>
      <c r="F352" s="260" t="s">
        <v>558</v>
      </c>
      <c r="G352" s="73" t="s">
        <v>120</v>
      </c>
      <c r="H352" s="267">
        <f>'прил8 (ведом 24)'!K662</f>
        <v>186.8</v>
      </c>
    </row>
    <row r="353" spans="1:8" ht="90" x14ac:dyDescent="0.35">
      <c r="A353" s="439"/>
      <c r="B353" s="612" t="s">
        <v>380</v>
      </c>
      <c r="C353" s="258" t="s">
        <v>78</v>
      </c>
      <c r="D353" s="259" t="s">
        <v>44</v>
      </c>
      <c r="E353" s="259" t="s">
        <v>36</v>
      </c>
      <c r="F353" s="260" t="s">
        <v>557</v>
      </c>
      <c r="G353" s="73"/>
      <c r="H353" s="267">
        <f>SUM(H354:H355)</f>
        <v>26856.5</v>
      </c>
    </row>
    <row r="354" spans="1:8" ht="36" x14ac:dyDescent="0.35">
      <c r="A354" s="439"/>
      <c r="B354" s="644" t="s">
        <v>54</v>
      </c>
      <c r="C354" s="258" t="s">
        <v>78</v>
      </c>
      <c r="D354" s="259" t="s">
        <v>44</v>
      </c>
      <c r="E354" s="259" t="s">
        <v>36</v>
      </c>
      <c r="F354" s="260" t="s">
        <v>557</v>
      </c>
      <c r="G354" s="73" t="s">
        <v>55</v>
      </c>
      <c r="H354" s="267">
        <f>'прил8 (ведом 24)'!K664</f>
        <v>134.30000000000001</v>
      </c>
    </row>
    <row r="355" spans="1:8" ht="18" x14ac:dyDescent="0.35">
      <c r="A355" s="439"/>
      <c r="B355" s="612" t="s">
        <v>119</v>
      </c>
      <c r="C355" s="258" t="s">
        <v>78</v>
      </c>
      <c r="D355" s="259" t="s">
        <v>44</v>
      </c>
      <c r="E355" s="259" t="s">
        <v>36</v>
      </c>
      <c r="F355" s="260" t="s">
        <v>557</v>
      </c>
      <c r="G355" s="73" t="s">
        <v>120</v>
      </c>
      <c r="H355" s="267">
        <f>'прил8 (ведом 24)'!K665</f>
        <v>26722.2</v>
      </c>
    </row>
    <row r="356" spans="1:8" ht="108" x14ac:dyDescent="0.35">
      <c r="A356" s="439"/>
      <c r="B356" s="612" t="s">
        <v>387</v>
      </c>
      <c r="C356" s="258" t="s">
        <v>78</v>
      </c>
      <c r="D356" s="259" t="s">
        <v>44</v>
      </c>
      <c r="E356" s="259" t="s">
        <v>36</v>
      </c>
      <c r="F356" s="260" t="s">
        <v>559</v>
      </c>
      <c r="G356" s="73"/>
      <c r="H356" s="267">
        <f>SUM(H357:H358)</f>
        <v>184.5</v>
      </c>
    </row>
    <row r="357" spans="1:8" ht="36" x14ac:dyDescent="0.35">
      <c r="A357" s="439"/>
      <c r="B357" s="612" t="s">
        <v>54</v>
      </c>
      <c r="C357" s="258" t="s">
        <v>78</v>
      </c>
      <c r="D357" s="259" t="s">
        <v>44</v>
      </c>
      <c r="E357" s="259" t="s">
        <v>36</v>
      </c>
      <c r="F357" s="260" t="s">
        <v>559</v>
      </c>
      <c r="G357" s="73" t="s">
        <v>55</v>
      </c>
      <c r="H357" s="267">
        <f>'прил8 (ведом 24)'!K667</f>
        <v>0.9</v>
      </c>
    </row>
    <row r="358" spans="1:8" ht="18" x14ac:dyDescent="0.35">
      <c r="A358" s="439"/>
      <c r="B358" s="612" t="s">
        <v>119</v>
      </c>
      <c r="C358" s="258" t="s">
        <v>78</v>
      </c>
      <c r="D358" s="259" t="s">
        <v>44</v>
      </c>
      <c r="E358" s="259" t="s">
        <v>36</v>
      </c>
      <c r="F358" s="260" t="s">
        <v>559</v>
      </c>
      <c r="G358" s="73" t="s">
        <v>120</v>
      </c>
      <c r="H358" s="267">
        <f>'прил8 (ведом 24)'!K668</f>
        <v>183.6</v>
      </c>
    </row>
    <row r="359" spans="1:8" ht="72" x14ac:dyDescent="0.35">
      <c r="A359" s="439"/>
      <c r="B359" s="669" t="s">
        <v>316</v>
      </c>
      <c r="C359" s="149" t="s">
        <v>78</v>
      </c>
      <c r="D359" s="150" t="s">
        <v>44</v>
      </c>
      <c r="E359" s="150" t="s">
        <v>38</v>
      </c>
      <c r="F359" s="150" t="s">
        <v>43</v>
      </c>
      <c r="G359" s="73"/>
      <c r="H359" s="267">
        <f>H360+H363</f>
        <v>74624.599999999991</v>
      </c>
    </row>
    <row r="360" spans="1:8" ht="90" x14ac:dyDescent="0.35">
      <c r="A360" s="439"/>
      <c r="B360" s="642" t="s">
        <v>438</v>
      </c>
      <c r="C360" s="524" t="s">
        <v>78</v>
      </c>
      <c r="D360" s="525" t="s">
        <v>44</v>
      </c>
      <c r="E360" s="525" t="s">
        <v>38</v>
      </c>
      <c r="F360" s="526" t="s">
        <v>687</v>
      </c>
      <c r="G360" s="527"/>
      <c r="H360" s="267">
        <f>SUM(H361:H362)</f>
        <v>59092.799999999996</v>
      </c>
    </row>
    <row r="361" spans="1:8" ht="36" x14ac:dyDescent="0.35">
      <c r="A361" s="439"/>
      <c r="B361" s="612" t="s">
        <v>54</v>
      </c>
      <c r="C361" s="524" t="s">
        <v>78</v>
      </c>
      <c r="D361" s="525" t="s">
        <v>44</v>
      </c>
      <c r="E361" s="525" t="s">
        <v>38</v>
      </c>
      <c r="F361" s="526" t="s">
        <v>687</v>
      </c>
      <c r="G361" s="527" t="s">
        <v>55</v>
      </c>
      <c r="H361" s="267">
        <f>'прил8 (ведом 24)'!K274</f>
        <v>72.099999999999994</v>
      </c>
    </row>
    <row r="362" spans="1:8" ht="36" x14ac:dyDescent="0.35">
      <c r="A362" s="439"/>
      <c r="B362" s="622" t="s">
        <v>202</v>
      </c>
      <c r="C362" s="184" t="s">
        <v>78</v>
      </c>
      <c r="D362" s="185" t="s">
        <v>44</v>
      </c>
      <c r="E362" s="185" t="s">
        <v>38</v>
      </c>
      <c r="F362" s="591" t="s">
        <v>687</v>
      </c>
      <c r="G362" s="592" t="s">
        <v>203</v>
      </c>
      <c r="H362" s="267">
        <f>'прил8 (ведом 24)'!K314</f>
        <v>59020.7</v>
      </c>
    </row>
    <row r="363" spans="1:8" ht="90" x14ac:dyDescent="0.35">
      <c r="A363" s="439"/>
      <c r="B363" s="769" t="s">
        <v>438</v>
      </c>
      <c r="C363" s="772" t="s">
        <v>78</v>
      </c>
      <c r="D363" s="773" t="s">
        <v>44</v>
      </c>
      <c r="E363" s="773" t="s">
        <v>38</v>
      </c>
      <c r="F363" s="774" t="s">
        <v>571</v>
      </c>
      <c r="G363" s="775"/>
      <c r="H363" s="267">
        <f>H364</f>
        <v>15531.8</v>
      </c>
    </row>
    <row r="364" spans="1:8" ht="36" x14ac:dyDescent="0.35">
      <c r="A364" s="439"/>
      <c r="B364" s="777" t="s">
        <v>202</v>
      </c>
      <c r="C364" s="772" t="s">
        <v>78</v>
      </c>
      <c r="D364" s="773" t="s">
        <v>44</v>
      </c>
      <c r="E364" s="773" t="s">
        <v>38</v>
      </c>
      <c r="F364" s="774" t="s">
        <v>571</v>
      </c>
      <c r="G364" s="781" t="s">
        <v>203</v>
      </c>
      <c r="H364" s="267">
        <f>'прил8 (ведом 24)'!K316</f>
        <v>15531.8</v>
      </c>
    </row>
    <row r="365" spans="1:8" ht="36" x14ac:dyDescent="0.35">
      <c r="A365" s="439"/>
      <c r="B365" s="612" t="s">
        <v>228</v>
      </c>
      <c r="C365" s="258" t="s">
        <v>78</v>
      </c>
      <c r="D365" s="259" t="s">
        <v>44</v>
      </c>
      <c r="E365" s="259" t="s">
        <v>62</v>
      </c>
      <c r="F365" s="260" t="s">
        <v>43</v>
      </c>
      <c r="G365" s="73"/>
      <c r="H365" s="267">
        <f>H366+H369+H372</f>
        <v>9013.2999999999993</v>
      </c>
    </row>
    <row r="366" spans="1:8" ht="234" x14ac:dyDescent="0.35">
      <c r="A366" s="439"/>
      <c r="B366" s="612" t="s">
        <v>231</v>
      </c>
      <c r="C366" s="258" t="s">
        <v>78</v>
      </c>
      <c r="D366" s="259" t="s">
        <v>44</v>
      </c>
      <c r="E366" s="259" t="s">
        <v>62</v>
      </c>
      <c r="F366" s="260" t="s">
        <v>560</v>
      </c>
      <c r="G366" s="73"/>
      <c r="H366" s="267">
        <f>SUM(H367:H368)</f>
        <v>1025.8</v>
      </c>
    </row>
    <row r="367" spans="1:8" ht="90" x14ac:dyDescent="0.35">
      <c r="A367" s="439"/>
      <c r="B367" s="612" t="s">
        <v>48</v>
      </c>
      <c r="C367" s="258" t="s">
        <v>78</v>
      </c>
      <c r="D367" s="259" t="s">
        <v>44</v>
      </c>
      <c r="E367" s="259" t="s">
        <v>62</v>
      </c>
      <c r="F367" s="260" t="s">
        <v>560</v>
      </c>
      <c r="G367" s="73" t="s">
        <v>49</v>
      </c>
      <c r="H367" s="267">
        <f>'прил8 (ведом 24)'!K674</f>
        <v>863.8</v>
      </c>
    </row>
    <row r="368" spans="1:8" ht="36" x14ac:dyDescent="0.35">
      <c r="A368" s="439"/>
      <c r="B368" s="612" t="s">
        <v>54</v>
      </c>
      <c r="C368" s="258" t="s">
        <v>78</v>
      </c>
      <c r="D368" s="259" t="s">
        <v>44</v>
      </c>
      <c r="E368" s="259" t="s">
        <v>62</v>
      </c>
      <c r="F368" s="260" t="s">
        <v>560</v>
      </c>
      <c r="G368" s="73" t="s">
        <v>55</v>
      </c>
      <c r="H368" s="267">
        <f>'прил8 (ведом 24)'!K675</f>
        <v>162</v>
      </c>
    </row>
    <row r="369" spans="1:8" ht="90" x14ac:dyDescent="0.35">
      <c r="A369" s="439"/>
      <c r="B369" s="610" t="s">
        <v>482</v>
      </c>
      <c r="C369" s="258" t="s">
        <v>78</v>
      </c>
      <c r="D369" s="259" t="s">
        <v>44</v>
      </c>
      <c r="E369" s="259" t="s">
        <v>62</v>
      </c>
      <c r="F369" s="260" t="s">
        <v>554</v>
      </c>
      <c r="G369" s="73"/>
      <c r="H369" s="267">
        <f>SUM(H370:H371)</f>
        <v>756</v>
      </c>
    </row>
    <row r="370" spans="1:8" ht="90" x14ac:dyDescent="0.35">
      <c r="A370" s="439"/>
      <c r="B370" s="612" t="s">
        <v>48</v>
      </c>
      <c r="C370" s="258" t="s">
        <v>78</v>
      </c>
      <c r="D370" s="259" t="s">
        <v>44</v>
      </c>
      <c r="E370" s="259" t="s">
        <v>62</v>
      </c>
      <c r="F370" s="260" t="s">
        <v>554</v>
      </c>
      <c r="G370" s="73" t="s">
        <v>49</v>
      </c>
      <c r="H370" s="267">
        <f>'прил8 (ведом 24)'!K677</f>
        <v>675</v>
      </c>
    </row>
    <row r="371" spans="1:8" ht="36" x14ac:dyDescent="0.35">
      <c r="A371" s="439"/>
      <c r="B371" s="612" t="s">
        <v>54</v>
      </c>
      <c r="C371" s="258" t="s">
        <v>78</v>
      </c>
      <c r="D371" s="259" t="s">
        <v>44</v>
      </c>
      <c r="E371" s="259" t="s">
        <v>62</v>
      </c>
      <c r="F371" s="260" t="s">
        <v>554</v>
      </c>
      <c r="G371" s="73" t="s">
        <v>55</v>
      </c>
      <c r="H371" s="267">
        <f>'прил8 (ведом 24)'!K678</f>
        <v>81</v>
      </c>
    </row>
    <row r="372" spans="1:8" ht="72" x14ac:dyDescent="0.35">
      <c r="A372" s="439"/>
      <c r="B372" s="612" t="s">
        <v>230</v>
      </c>
      <c r="C372" s="258" t="s">
        <v>78</v>
      </c>
      <c r="D372" s="259" t="s">
        <v>44</v>
      </c>
      <c r="E372" s="259" t="s">
        <v>62</v>
      </c>
      <c r="F372" s="260" t="s">
        <v>555</v>
      </c>
      <c r="G372" s="73"/>
      <c r="H372" s="267">
        <f>H373+H374</f>
        <v>7231.5</v>
      </c>
    </row>
    <row r="373" spans="1:8" ht="90" x14ac:dyDescent="0.35">
      <c r="A373" s="439"/>
      <c r="B373" s="612" t="s">
        <v>48</v>
      </c>
      <c r="C373" s="258" t="s">
        <v>78</v>
      </c>
      <c r="D373" s="259" t="s">
        <v>44</v>
      </c>
      <c r="E373" s="259" t="s">
        <v>62</v>
      </c>
      <c r="F373" s="260" t="s">
        <v>555</v>
      </c>
      <c r="G373" s="73" t="s">
        <v>49</v>
      </c>
      <c r="H373" s="267">
        <f>'прил8 (ведом 24)'!K680</f>
        <v>6502.5</v>
      </c>
    </row>
    <row r="374" spans="1:8" ht="36" x14ac:dyDescent="0.35">
      <c r="A374" s="439"/>
      <c r="B374" s="612" t="s">
        <v>54</v>
      </c>
      <c r="C374" s="537" t="s">
        <v>78</v>
      </c>
      <c r="D374" s="538" t="s">
        <v>44</v>
      </c>
      <c r="E374" s="538" t="s">
        <v>62</v>
      </c>
      <c r="F374" s="539" t="s">
        <v>555</v>
      </c>
      <c r="G374" s="73" t="s">
        <v>55</v>
      </c>
      <c r="H374" s="267">
        <f>'прил8 (ведом 24)'!K681</f>
        <v>729</v>
      </c>
    </row>
    <row r="375" spans="1:8" ht="72" x14ac:dyDescent="0.35">
      <c r="A375" s="464"/>
      <c r="B375" s="628" t="s">
        <v>471</v>
      </c>
      <c r="C375" s="258" t="s">
        <v>78</v>
      </c>
      <c r="D375" s="259" t="s">
        <v>44</v>
      </c>
      <c r="E375" s="259" t="s">
        <v>51</v>
      </c>
      <c r="F375" s="260" t="s">
        <v>43</v>
      </c>
      <c r="G375" s="73"/>
      <c r="H375" s="267">
        <f>H376</f>
        <v>3000</v>
      </c>
    </row>
    <row r="376" spans="1:8" ht="72" x14ac:dyDescent="0.35">
      <c r="A376" s="464"/>
      <c r="B376" s="628" t="s">
        <v>467</v>
      </c>
      <c r="C376" s="258" t="s">
        <v>78</v>
      </c>
      <c r="D376" s="259" t="s">
        <v>44</v>
      </c>
      <c r="E376" s="259" t="s">
        <v>51</v>
      </c>
      <c r="F376" s="260" t="s">
        <v>378</v>
      </c>
      <c r="G376" s="73"/>
      <c r="H376" s="267">
        <f>H377</f>
        <v>3000</v>
      </c>
    </row>
    <row r="377" spans="1:8" ht="18" x14ac:dyDescent="0.35">
      <c r="A377" s="464"/>
      <c r="B377" s="615" t="s">
        <v>119</v>
      </c>
      <c r="C377" s="258" t="s">
        <v>78</v>
      </c>
      <c r="D377" s="259" t="s">
        <v>44</v>
      </c>
      <c r="E377" s="259" t="s">
        <v>51</v>
      </c>
      <c r="F377" s="260" t="s">
        <v>378</v>
      </c>
      <c r="G377" s="73" t="s">
        <v>120</v>
      </c>
      <c r="H377" s="267">
        <f>'прил8 (ведом 24)'!K164</f>
        <v>3000</v>
      </c>
    </row>
    <row r="378" spans="1:8" ht="18" x14ac:dyDescent="0.35">
      <c r="A378" s="464"/>
      <c r="B378" s="615"/>
      <c r="C378" s="259"/>
      <c r="D378" s="259"/>
      <c r="E378" s="259"/>
      <c r="F378" s="260"/>
      <c r="G378" s="73"/>
      <c r="H378" s="267"/>
    </row>
    <row r="379" spans="1:8" ht="69.599999999999994" x14ac:dyDescent="0.3">
      <c r="A379" s="454">
        <v>9</v>
      </c>
      <c r="B379" s="624" t="s">
        <v>354</v>
      </c>
      <c r="C379" s="455" t="s">
        <v>103</v>
      </c>
      <c r="D379" s="455" t="s">
        <v>41</v>
      </c>
      <c r="E379" s="455" t="s">
        <v>42</v>
      </c>
      <c r="F379" s="456" t="s">
        <v>43</v>
      </c>
      <c r="G379" s="497"/>
      <c r="H379" s="313">
        <f>H380+H384</f>
        <v>69617.8</v>
      </c>
    </row>
    <row r="380" spans="1:8" ht="36" x14ac:dyDescent="0.35">
      <c r="A380" s="454"/>
      <c r="B380" s="612" t="s">
        <v>356</v>
      </c>
      <c r="C380" s="258" t="s">
        <v>103</v>
      </c>
      <c r="D380" s="259" t="s">
        <v>44</v>
      </c>
      <c r="E380" s="259" t="s">
        <v>42</v>
      </c>
      <c r="F380" s="260" t="s">
        <v>43</v>
      </c>
      <c r="G380" s="73"/>
      <c r="H380" s="267">
        <f>H381</f>
        <v>63486.700000000004</v>
      </c>
    </row>
    <row r="381" spans="1:8" ht="54" x14ac:dyDescent="0.35">
      <c r="A381" s="454"/>
      <c r="B381" s="613" t="s">
        <v>396</v>
      </c>
      <c r="C381" s="258" t="s">
        <v>103</v>
      </c>
      <c r="D381" s="259" t="s">
        <v>44</v>
      </c>
      <c r="E381" s="259" t="s">
        <v>36</v>
      </c>
      <c r="F381" s="260" t="s">
        <v>43</v>
      </c>
      <c r="G381" s="73"/>
      <c r="H381" s="267">
        <f>H382</f>
        <v>63486.700000000004</v>
      </c>
    </row>
    <row r="382" spans="1:8" ht="54" x14ac:dyDescent="0.35">
      <c r="A382" s="454"/>
      <c r="B382" s="645" t="s">
        <v>516</v>
      </c>
      <c r="C382" s="450" t="s">
        <v>103</v>
      </c>
      <c r="D382" s="451" t="s">
        <v>44</v>
      </c>
      <c r="E382" s="451" t="s">
        <v>36</v>
      </c>
      <c r="F382" s="452" t="s">
        <v>437</v>
      </c>
      <c r="G382" s="529"/>
      <c r="H382" s="267">
        <f>SUM(H383:H383)</f>
        <v>63486.700000000004</v>
      </c>
    </row>
    <row r="383" spans="1:8" ht="36" x14ac:dyDescent="0.35">
      <c r="A383" s="528"/>
      <c r="B383" s="646" t="s">
        <v>202</v>
      </c>
      <c r="C383" s="471" t="s">
        <v>103</v>
      </c>
      <c r="D383" s="472" t="s">
        <v>44</v>
      </c>
      <c r="E383" s="472" t="s">
        <v>36</v>
      </c>
      <c r="F383" s="596" t="s">
        <v>437</v>
      </c>
      <c r="G383" s="531" t="s">
        <v>203</v>
      </c>
      <c r="H383" s="530">
        <f>'прил8 (ведом 24)'!K294</f>
        <v>63486.700000000004</v>
      </c>
    </row>
    <row r="384" spans="1:8" ht="54" x14ac:dyDescent="0.35">
      <c r="A384" s="528"/>
      <c r="B384" s="702" t="s">
        <v>599</v>
      </c>
      <c r="C384" s="748" t="s">
        <v>103</v>
      </c>
      <c r="D384" s="749" t="s">
        <v>33</v>
      </c>
      <c r="E384" s="749" t="s">
        <v>42</v>
      </c>
      <c r="F384" s="750" t="s">
        <v>43</v>
      </c>
      <c r="G384" s="55"/>
      <c r="H384" s="530">
        <f>H385</f>
        <v>6131.1</v>
      </c>
    </row>
    <row r="385" spans="1:8" ht="36" x14ac:dyDescent="0.35">
      <c r="A385" s="528"/>
      <c r="B385" s="702" t="s">
        <v>600</v>
      </c>
      <c r="C385" s="748" t="s">
        <v>103</v>
      </c>
      <c r="D385" s="749" t="s">
        <v>33</v>
      </c>
      <c r="E385" s="749" t="s">
        <v>36</v>
      </c>
      <c r="F385" s="750" t="s">
        <v>43</v>
      </c>
      <c r="G385" s="55"/>
      <c r="H385" s="530">
        <f>H386</f>
        <v>6131.1</v>
      </c>
    </row>
    <row r="386" spans="1:8" ht="36" x14ac:dyDescent="0.35">
      <c r="A386" s="528"/>
      <c r="B386" s="702" t="s">
        <v>601</v>
      </c>
      <c r="C386" s="748" t="s">
        <v>103</v>
      </c>
      <c r="D386" s="749" t="s">
        <v>33</v>
      </c>
      <c r="E386" s="749" t="s">
        <v>36</v>
      </c>
      <c r="F386" s="750" t="s">
        <v>602</v>
      </c>
      <c r="G386" s="55"/>
      <c r="H386" s="530">
        <f>H387</f>
        <v>6131.1</v>
      </c>
    </row>
    <row r="387" spans="1:8" ht="36" x14ac:dyDescent="0.35">
      <c r="A387" s="528"/>
      <c r="B387" s="702" t="s">
        <v>54</v>
      </c>
      <c r="C387" s="748" t="s">
        <v>103</v>
      </c>
      <c r="D387" s="749" t="s">
        <v>33</v>
      </c>
      <c r="E387" s="749" t="s">
        <v>36</v>
      </c>
      <c r="F387" s="750" t="s">
        <v>602</v>
      </c>
      <c r="G387" s="55" t="s">
        <v>55</v>
      </c>
      <c r="H387" s="530">
        <f>'прил8 (ведом 24)'!K150</f>
        <v>6131.1</v>
      </c>
    </row>
    <row r="388" spans="1:8" ht="18" x14ac:dyDescent="0.35">
      <c r="A388" s="528"/>
      <c r="B388" s="613"/>
      <c r="C388" s="259"/>
      <c r="D388" s="259"/>
      <c r="E388" s="259"/>
      <c r="F388" s="260"/>
      <c r="G388" s="73"/>
      <c r="H388" s="530"/>
    </row>
    <row r="389" spans="1:8" s="449" customFormat="1" ht="52.2" x14ac:dyDescent="0.3">
      <c r="A389" s="454">
        <v>10</v>
      </c>
      <c r="B389" s="624" t="s">
        <v>93</v>
      </c>
      <c r="C389" s="455" t="s">
        <v>66</v>
      </c>
      <c r="D389" s="455" t="s">
        <v>41</v>
      </c>
      <c r="E389" s="455" t="s">
        <v>42</v>
      </c>
      <c r="F389" s="456" t="s">
        <v>43</v>
      </c>
      <c r="G389" s="497"/>
      <c r="H389" s="313">
        <f>H390</f>
        <v>24038.799999999999</v>
      </c>
    </row>
    <row r="390" spans="1:8" ht="18" x14ac:dyDescent="0.35">
      <c r="A390" s="439"/>
      <c r="B390" s="612" t="s">
        <v>361</v>
      </c>
      <c r="C390" s="258" t="s">
        <v>66</v>
      </c>
      <c r="D390" s="259" t="s">
        <v>44</v>
      </c>
      <c r="E390" s="259" t="s">
        <v>42</v>
      </c>
      <c r="F390" s="260" t="s">
        <v>43</v>
      </c>
      <c r="G390" s="460"/>
      <c r="H390" s="267">
        <f>H391+H394</f>
        <v>24038.799999999999</v>
      </c>
    </row>
    <row r="391" spans="1:8" ht="36" x14ac:dyDescent="0.35">
      <c r="A391" s="439"/>
      <c r="B391" s="612" t="s">
        <v>94</v>
      </c>
      <c r="C391" s="258" t="s">
        <v>66</v>
      </c>
      <c r="D391" s="259" t="s">
        <v>44</v>
      </c>
      <c r="E391" s="259" t="s">
        <v>36</v>
      </c>
      <c r="F391" s="260" t="s">
        <v>43</v>
      </c>
      <c r="G391" s="460"/>
      <c r="H391" s="267">
        <f>H392</f>
        <v>20740</v>
      </c>
    </row>
    <row r="392" spans="1:8" ht="54" x14ac:dyDescent="0.35">
      <c r="A392" s="439"/>
      <c r="B392" s="647" t="s">
        <v>432</v>
      </c>
      <c r="C392" s="258" t="s">
        <v>66</v>
      </c>
      <c r="D392" s="259" t="s">
        <v>44</v>
      </c>
      <c r="E392" s="259" t="s">
        <v>36</v>
      </c>
      <c r="F392" s="260" t="s">
        <v>60</v>
      </c>
      <c r="G392" s="73"/>
      <c r="H392" s="267">
        <f>H393</f>
        <v>20740</v>
      </c>
    </row>
    <row r="393" spans="1:8" ht="18" x14ac:dyDescent="0.35">
      <c r="A393" s="439"/>
      <c r="B393" s="612" t="s">
        <v>56</v>
      </c>
      <c r="C393" s="258" t="s">
        <v>66</v>
      </c>
      <c r="D393" s="259" t="s">
        <v>44</v>
      </c>
      <c r="E393" s="259" t="s">
        <v>36</v>
      </c>
      <c r="F393" s="260" t="s">
        <v>60</v>
      </c>
      <c r="G393" s="73" t="s">
        <v>57</v>
      </c>
      <c r="H393" s="267">
        <f>'прил8 (ведом 24)'!K114</f>
        <v>20740</v>
      </c>
    </row>
    <row r="394" spans="1:8" ht="54" x14ac:dyDescent="0.35">
      <c r="A394" s="439"/>
      <c r="B394" s="612" t="s">
        <v>95</v>
      </c>
      <c r="C394" s="258" t="s">
        <v>66</v>
      </c>
      <c r="D394" s="259" t="s">
        <v>44</v>
      </c>
      <c r="E394" s="259" t="s">
        <v>38</v>
      </c>
      <c r="F394" s="260" t="s">
        <v>43</v>
      </c>
      <c r="G394" s="73"/>
      <c r="H394" s="267">
        <f>H395</f>
        <v>3298.8</v>
      </c>
    </row>
    <row r="395" spans="1:8" ht="162" x14ac:dyDescent="0.35">
      <c r="A395" s="439"/>
      <c r="B395" s="613" t="s">
        <v>547</v>
      </c>
      <c r="C395" s="258" t="s">
        <v>66</v>
      </c>
      <c r="D395" s="259" t="s">
        <v>44</v>
      </c>
      <c r="E395" s="259" t="s">
        <v>38</v>
      </c>
      <c r="F395" s="260" t="s">
        <v>96</v>
      </c>
      <c r="G395" s="73"/>
      <c r="H395" s="267">
        <f>H396</f>
        <v>3298.8</v>
      </c>
    </row>
    <row r="396" spans="1:8" ht="36" x14ac:dyDescent="0.35">
      <c r="A396" s="439"/>
      <c r="B396" s="612" t="s">
        <v>54</v>
      </c>
      <c r="C396" s="258" t="s">
        <v>66</v>
      </c>
      <c r="D396" s="259" t="s">
        <v>44</v>
      </c>
      <c r="E396" s="259" t="s">
        <v>38</v>
      </c>
      <c r="F396" s="260" t="s">
        <v>96</v>
      </c>
      <c r="G396" s="73" t="s">
        <v>55</v>
      </c>
      <c r="H396" s="267">
        <f>'прил8 (ведом 24)'!K117</f>
        <v>3298.8</v>
      </c>
    </row>
    <row r="397" spans="1:8" ht="18" x14ac:dyDescent="0.35">
      <c r="A397" s="439"/>
      <c r="B397" s="619"/>
      <c r="C397" s="742"/>
      <c r="D397" s="742"/>
      <c r="E397" s="742"/>
      <c r="F397" s="743"/>
      <c r="G397" s="297"/>
      <c r="H397" s="267"/>
    </row>
    <row r="398" spans="1:8" s="449" customFormat="1" ht="52.2" x14ac:dyDescent="0.3">
      <c r="A398" s="454">
        <v>11</v>
      </c>
      <c r="B398" s="624" t="s">
        <v>98</v>
      </c>
      <c r="C398" s="455" t="s">
        <v>99</v>
      </c>
      <c r="D398" s="455" t="s">
        <v>41</v>
      </c>
      <c r="E398" s="455" t="s">
        <v>42</v>
      </c>
      <c r="F398" s="456" t="s">
        <v>43</v>
      </c>
      <c r="G398" s="448"/>
      <c r="H398" s="313">
        <f>H399</f>
        <v>6844.9</v>
      </c>
    </row>
    <row r="399" spans="1:8" s="449" customFormat="1" ht="18" x14ac:dyDescent="0.35">
      <c r="A399" s="439"/>
      <c r="B399" s="612" t="s">
        <v>361</v>
      </c>
      <c r="C399" s="258" t="s">
        <v>99</v>
      </c>
      <c r="D399" s="259" t="s">
        <v>44</v>
      </c>
      <c r="E399" s="259" t="s">
        <v>42</v>
      </c>
      <c r="F399" s="260" t="s">
        <v>43</v>
      </c>
      <c r="G399" s="73"/>
      <c r="H399" s="267">
        <f>H400</f>
        <v>6844.9</v>
      </c>
    </row>
    <row r="400" spans="1:8" s="449" customFormat="1" ht="72" x14ac:dyDescent="0.35">
      <c r="A400" s="439"/>
      <c r="B400" s="612" t="s">
        <v>100</v>
      </c>
      <c r="C400" s="258" t="s">
        <v>99</v>
      </c>
      <c r="D400" s="259" t="s">
        <v>44</v>
      </c>
      <c r="E400" s="259" t="s">
        <v>36</v>
      </c>
      <c r="F400" s="260" t="s">
        <v>43</v>
      </c>
      <c r="G400" s="73"/>
      <c r="H400" s="267">
        <f>H401</f>
        <v>6844.9</v>
      </c>
    </row>
    <row r="401" spans="1:8" s="449" customFormat="1" ht="72" x14ac:dyDescent="0.35">
      <c r="A401" s="439"/>
      <c r="B401" s="620" t="s">
        <v>101</v>
      </c>
      <c r="C401" s="258" t="s">
        <v>99</v>
      </c>
      <c r="D401" s="259" t="s">
        <v>44</v>
      </c>
      <c r="E401" s="259" t="s">
        <v>36</v>
      </c>
      <c r="F401" s="260" t="s">
        <v>102</v>
      </c>
      <c r="G401" s="73"/>
      <c r="H401" s="267">
        <f>H402</f>
        <v>6844.9</v>
      </c>
    </row>
    <row r="402" spans="1:8" ht="36" x14ac:dyDescent="0.35">
      <c r="A402" s="439"/>
      <c r="B402" s="612" t="s">
        <v>54</v>
      </c>
      <c r="C402" s="258" t="s">
        <v>99</v>
      </c>
      <c r="D402" s="259" t="s">
        <v>44</v>
      </c>
      <c r="E402" s="259" t="s">
        <v>36</v>
      </c>
      <c r="F402" s="260" t="s">
        <v>102</v>
      </c>
      <c r="G402" s="73" t="s">
        <v>55</v>
      </c>
      <c r="H402" s="267">
        <f>'прил8 (ведом 24)'!K123</f>
        <v>6844.9</v>
      </c>
    </row>
    <row r="403" spans="1:8" ht="18" x14ac:dyDescent="0.35">
      <c r="A403" s="439"/>
      <c r="B403" s="619"/>
      <c r="C403" s="742"/>
      <c r="D403" s="742"/>
      <c r="E403" s="742"/>
      <c r="F403" s="743"/>
      <c r="G403" s="297"/>
      <c r="H403" s="267"/>
    </row>
    <row r="404" spans="1:8" s="449" customFormat="1" ht="69.599999999999994" x14ac:dyDescent="0.3">
      <c r="A404" s="454">
        <v>12</v>
      </c>
      <c r="B404" s="624" t="s">
        <v>106</v>
      </c>
      <c r="C404" s="455" t="s">
        <v>70</v>
      </c>
      <c r="D404" s="455" t="s">
        <v>41</v>
      </c>
      <c r="E404" s="455" t="s">
        <v>42</v>
      </c>
      <c r="F404" s="456" t="s">
        <v>43</v>
      </c>
      <c r="G404" s="448"/>
      <c r="H404" s="313">
        <f>H405+H409</f>
        <v>1076.0999999999999</v>
      </c>
    </row>
    <row r="405" spans="1:8" s="449" customFormat="1" ht="36" x14ac:dyDescent="0.35">
      <c r="A405" s="439"/>
      <c r="B405" s="627" t="s">
        <v>107</v>
      </c>
      <c r="C405" s="258" t="s">
        <v>70</v>
      </c>
      <c r="D405" s="259" t="s">
        <v>44</v>
      </c>
      <c r="E405" s="259" t="s">
        <v>42</v>
      </c>
      <c r="F405" s="260" t="s">
        <v>43</v>
      </c>
      <c r="G405" s="73"/>
      <c r="H405" s="267">
        <f>H406</f>
        <v>350</v>
      </c>
    </row>
    <row r="406" spans="1:8" s="449" customFormat="1" ht="36" x14ac:dyDescent="0.35">
      <c r="A406" s="439"/>
      <c r="B406" s="612" t="s">
        <v>108</v>
      </c>
      <c r="C406" s="258" t="s">
        <v>70</v>
      </c>
      <c r="D406" s="259" t="s">
        <v>44</v>
      </c>
      <c r="E406" s="259" t="s">
        <v>36</v>
      </c>
      <c r="F406" s="260" t="s">
        <v>43</v>
      </c>
      <c r="G406" s="73"/>
      <c r="H406" s="267">
        <f>H407</f>
        <v>350</v>
      </c>
    </row>
    <row r="407" spans="1:8" s="449" customFormat="1" ht="36" x14ac:dyDescent="0.35">
      <c r="A407" s="439"/>
      <c r="B407" s="627" t="s">
        <v>109</v>
      </c>
      <c r="C407" s="258" t="s">
        <v>70</v>
      </c>
      <c r="D407" s="259" t="s">
        <v>44</v>
      </c>
      <c r="E407" s="259" t="s">
        <v>36</v>
      </c>
      <c r="F407" s="260" t="s">
        <v>110</v>
      </c>
      <c r="G407" s="73"/>
      <c r="H407" s="267">
        <f>SUM(H408:H408)</f>
        <v>350</v>
      </c>
    </row>
    <row r="408" spans="1:8" s="449" customFormat="1" ht="36" x14ac:dyDescent="0.35">
      <c r="A408" s="439"/>
      <c r="B408" s="612" t="s">
        <v>54</v>
      </c>
      <c r="C408" s="258" t="s">
        <v>70</v>
      </c>
      <c r="D408" s="259" t="s">
        <v>44</v>
      </c>
      <c r="E408" s="259" t="s">
        <v>36</v>
      </c>
      <c r="F408" s="260" t="s">
        <v>110</v>
      </c>
      <c r="G408" s="73" t="s">
        <v>55</v>
      </c>
      <c r="H408" s="267">
        <f>'прил8 (ведом 24)'!K129</f>
        <v>350</v>
      </c>
    </row>
    <row r="409" spans="1:8" s="449" customFormat="1" ht="36" x14ac:dyDescent="0.35">
      <c r="A409" s="439"/>
      <c r="B409" s="627" t="s">
        <v>111</v>
      </c>
      <c r="C409" s="258" t="s">
        <v>70</v>
      </c>
      <c r="D409" s="259" t="s">
        <v>88</v>
      </c>
      <c r="E409" s="259" t="s">
        <v>42</v>
      </c>
      <c r="F409" s="260" t="s">
        <v>43</v>
      </c>
      <c r="G409" s="73"/>
      <c r="H409" s="267">
        <f>H410</f>
        <v>726.1</v>
      </c>
    </row>
    <row r="410" spans="1:8" s="449" customFormat="1" ht="36" x14ac:dyDescent="0.35">
      <c r="A410" s="439"/>
      <c r="B410" s="627" t="s">
        <v>112</v>
      </c>
      <c r="C410" s="258" t="s">
        <v>70</v>
      </c>
      <c r="D410" s="259" t="s">
        <v>88</v>
      </c>
      <c r="E410" s="259" t="s">
        <v>36</v>
      </c>
      <c r="F410" s="260" t="s">
        <v>43</v>
      </c>
      <c r="G410" s="73"/>
      <c r="H410" s="267">
        <f>H411</f>
        <v>726.1</v>
      </c>
    </row>
    <row r="411" spans="1:8" s="449" customFormat="1" ht="72" x14ac:dyDescent="0.35">
      <c r="A411" s="439"/>
      <c r="B411" s="627" t="s">
        <v>113</v>
      </c>
      <c r="C411" s="258" t="s">
        <v>70</v>
      </c>
      <c r="D411" s="259" t="s">
        <v>88</v>
      </c>
      <c r="E411" s="259" t="s">
        <v>36</v>
      </c>
      <c r="F411" s="260" t="s">
        <v>114</v>
      </c>
      <c r="G411" s="73"/>
      <c r="H411" s="267">
        <f>H412</f>
        <v>726.1</v>
      </c>
    </row>
    <row r="412" spans="1:8" ht="36" x14ac:dyDescent="0.35">
      <c r="A412" s="439"/>
      <c r="B412" s="612" t="s">
        <v>54</v>
      </c>
      <c r="C412" s="258" t="s">
        <v>70</v>
      </c>
      <c r="D412" s="259" t="s">
        <v>88</v>
      </c>
      <c r="E412" s="259" t="s">
        <v>36</v>
      </c>
      <c r="F412" s="260" t="s">
        <v>114</v>
      </c>
      <c r="G412" s="73" t="s">
        <v>55</v>
      </c>
      <c r="H412" s="267">
        <f>'прил8 (ведом 24)'!K133</f>
        <v>726.1</v>
      </c>
    </row>
    <row r="413" spans="1:8" ht="18" x14ac:dyDescent="0.35">
      <c r="A413" s="439"/>
      <c r="B413" s="619"/>
      <c r="C413" s="742"/>
      <c r="D413" s="742"/>
      <c r="E413" s="742"/>
      <c r="F413" s="743"/>
      <c r="G413" s="297"/>
      <c r="H413" s="267"/>
    </row>
    <row r="414" spans="1:8" s="449" customFormat="1" ht="52.2" x14ac:dyDescent="0.3">
      <c r="A414" s="454">
        <v>13</v>
      </c>
      <c r="B414" s="624" t="s">
        <v>115</v>
      </c>
      <c r="C414" s="455" t="s">
        <v>87</v>
      </c>
      <c r="D414" s="455" t="s">
        <v>41</v>
      </c>
      <c r="E414" s="455" t="s">
        <v>42</v>
      </c>
      <c r="F414" s="456" t="s">
        <v>43</v>
      </c>
      <c r="G414" s="448"/>
      <c r="H414" s="313">
        <f>H415</f>
        <v>50</v>
      </c>
    </row>
    <row r="415" spans="1:8" s="449" customFormat="1" ht="18" x14ac:dyDescent="0.35">
      <c r="A415" s="439"/>
      <c r="B415" s="612" t="s">
        <v>361</v>
      </c>
      <c r="C415" s="258" t="s">
        <v>87</v>
      </c>
      <c r="D415" s="259" t="s">
        <v>44</v>
      </c>
      <c r="E415" s="259" t="s">
        <v>42</v>
      </c>
      <c r="F415" s="260" t="s">
        <v>43</v>
      </c>
      <c r="G415" s="73"/>
      <c r="H415" s="267">
        <f>H416</f>
        <v>50</v>
      </c>
    </row>
    <row r="416" spans="1:8" s="449" customFormat="1" ht="54" x14ac:dyDescent="0.35">
      <c r="A416" s="439"/>
      <c r="B416" s="627" t="s">
        <v>323</v>
      </c>
      <c r="C416" s="258" t="s">
        <v>87</v>
      </c>
      <c r="D416" s="259" t="s">
        <v>44</v>
      </c>
      <c r="E416" s="259" t="s">
        <v>36</v>
      </c>
      <c r="F416" s="260" t="s">
        <v>43</v>
      </c>
      <c r="G416" s="73"/>
      <c r="H416" s="267">
        <f>H417</f>
        <v>50</v>
      </c>
    </row>
    <row r="417" spans="1:8" s="449" customFormat="1" ht="54" x14ac:dyDescent="0.35">
      <c r="A417" s="439"/>
      <c r="B417" s="627" t="s">
        <v>116</v>
      </c>
      <c r="C417" s="258" t="s">
        <v>87</v>
      </c>
      <c r="D417" s="259" t="s">
        <v>44</v>
      </c>
      <c r="E417" s="259" t="s">
        <v>36</v>
      </c>
      <c r="F417" s="260" t="s">
        <v>117</v>
      </c>
      <c r="G417" s="73"/>
      <c r="H417" s="267">
        <f>H418</f>
        <v>50</v>
      </c>
    </row>
    <row r="418" spans="1:8" ht="36" x14ac:dyDescent="0.35">
      <c r="A418" s="439"/>
      <c r="B418" s="612" t="s">
        <v>54</v>
      </c>
      <c r="C418" s="258" t="s">
        <v>87</v>
      </c>
      <c r="D418" s="259" t="s">
        <v>44</v>
      </c>
      <c r="E418" s="259" t="s">
        <v>36</v>
      </c>
      <c r="F418" s="260" t="s">
        <v>117</v>
      </c>
      <c r="G418" s="73" t="s">
        <v>55</v>
      </c>
      <c r="H418" s="267">
        <f>'прил8 (ведом 24)'!K138</f>
        <v>50</v>
      </c>
    </row>
    <row r="419" spans="1:8" s="449" customFormat="1" ht="18" x14ac:dyDescent="0.35">
      <c r="A419" s="439"/>
      <c r="B419" s="615"/>
      <c r="C419" s="742"/>
      <c r="D419" s="742"/>
      <c r="E419" s="742"/>
      <c r="F419" s="743"/>
      <c r="G419" s="297"/>
      <c r="H419" s="267"/>
    </row>
    <row r="420" spans="1:8" s="449" customFormat="1" ht="69.599999999999994" x14ac:dyDescent="0.3">
      <c r="A420" s="454">
        <v>14</v>
      </c>
      <c r="B420" s="624" t="s">
        <v>71</v>
      </c>
      <c r="C420" s="455" t="s">
        <v>72</v>
      </c>
      <c r="D420" s="455" t="s">
        <v>41</v>
      </c>
      <c r="E420" s="455" t="s">
        <v>42</v>
      </c>
      <c r="F420" s="456" t="s">
        <v>43</v>
      </c>
      <c r="G420" s="448"/>
      <c r="H420" s="313">
        <f>H421</f>
        <v>1744.6</v>
      </c>
    </row>
    <row r="421" spans="1:8" ht="30.75" customHeight="1" x14ac:dyDescent="0.35">
      <c r="A421" s="439"/>
      <c r="B421" s="612" t="s">
        <v>361</v>
      </c>
      <c r="C421" s="258" t="s">
        <v>72</v>
      </c>
      <c r="D421" s="259" t="s">
        <v>44</v>
      </c>
      <c r="E421" s="259" t="s">
        <v>42</v>
      </c>
      <c r="F421" s="260" t="s">
        <v>43</v>
      </c>
      <c r="G421" s="73"/>
      <c r="H421" s="267">
        <f>H422</f>
        <v>1744.6</v>
      </c>
    </row>
    <row r="422" spans="1:8" ht="36" x14ac:dyDescent="0.35">
      <c r="A422" s="439"/>
      <c r="B422" s="628" t="s">
        <v>282</v>
      </c>
      <c r="C422" s="258" t="s">
        <v>72</v>
      </c>
      <c r="D422" s="259" t="s">
        <v>44</v>
      </c>
      <c r="E422" s="259" t="s">
        <v>36</v>
      </c>
      <c r="F422" s="260" t="s">
        <v>43</v>
      </c>
      <c r="G422" s="73"/>
      <c r="H422" s="267">
        <f>H423</f>
        <v>1744.6</v>
      </c>
    </row>
    <row r="423" spans="1:8" ht="36" x14ac:dyDescent="0.35">
      <c r="A423" s="439"/>
      <c r="B423" s="628" t="s">
        <v>73</v>
      </c>
      <c r="C423" s="258" t="s">
        <v>72</v>
      </c>
      <c r="D423" s="259" t="s">
        <v>44</v>
      </c>
      <c r="E423" s="259" t="s">
        <v>36</v>
      </c>
      <c r="F423" s="260" t="s">
        <v>74</v>
      </c>
      <c r="G423" s="73"/>
      <c r="H423" s="267">
        <f>H424</f>
        <v>1744.6</v>
      </c>
    </row>
    <row r="424" spans="1:8" ht="49.5" customHeight="1" x14ac:dyDescent="0.35">
      <c r="A424" s="439"/>
      <c r="B424" s="615" t="s">
        <v>75</v>
      </c>
      <c r="C424" s="258" t="s">
        <v>72</v>
      </c>
      <c r="D424" s="259" t="s">
        <v>44</v>
      </c>
      <c r="E424" s="259" t="s">
        <v>36</v>
      </c>
      <c r="F424" s="260" t="s">
        <v>74</v>
      </c>
      <c r="G424" s="73" t="s">
        <v>76</v>
      </c>
      <c r="H424" s="267">
        <f>'прил8 (ведом 24)'!K54+'прил8 (ведом 24)'!K170</f>
        <v>1744.6</v>
      </c>
    </row>
    <row r="425" spans="1:8" ht="18" x14ac:dyDescent="0.35">
      <c r="A425" s="439"/>
      <c r="B425" s="615"/>
      <c r="C425" s="742"/>
      <c r="D425" s="742"/>
      <c r="E425" s="742"/>
      <c r="F425" s="743"/>
      <c r="G425" s="297"/>
      <c r="H425" s="267"/>
    </row>
    <row r="426" spans="1:8" s="449" customFormat="1" ht="52.2" x14ac:dyDescent="0.3">
      <c r="A426" s="454">
        <v>15</v>
      </c>
      <c r="B426" s="624" t="s">
        <v>39</v>
      </c>
      <c r="C426" s="455" t="s">
        <v>40</v>
      </c>
      <c r="D426" s="455" t="s">
        <v>41</v>
      </c>
      <c r="E426" s="455" t="s">
        <v>42</v>
      </c>
      <c r="F426" s="456" t="s">
        <v>43</v>
      </c>
      <c r="G426" s="448"/>
      <c r="H426" s="313">
        <f>H427</f>
        <v>147901.70000000001</v>
      </c>
    </row>
    <row r="427" spans="1:8" s="449" customFormat="1" ht="18" x14ac:dyDescent="0.35">
      <c r="A427" s="439"/>
      <c r="B427" s="612" t="s">
        <v>361</v>
      </c>
      <c r="C427" s="258" t="s">
        <v>40</v>
      </c>
      <c r="D427" s="259" t="s">
        <v>44</v>
      </c>
      <c r="E427" s="259" t="s">
        <v>42</v>
      </c>
      <c r="F427" s="260" t="s">
        <v>43</v>
      </c>
      <c r="G427" s="73"/>
      <c r="H427" s="267">
        <f>H428+H431+H450+H456+H461+H471+H468+H465</f>
        <v>147901.70000000001</v>
      </c>
    </row>
    <row r="428" spans="1:8" s="449" customFormat="1" ht="36" x14ac:dyDescent="0.35">
      <c r="A428" s="439"/>
      <c r="B428" s="612" t="s">
        <v>45</v>
      </c>
      <c r="C428" s="258" t="s">
        <v>40</v>
      </c>
      <c r="D428" s="259" t="s">
        <v>44</v>
      </c>
      <c r="E428" s="259" t="s">
        <v>36</v>
      </c>
      <c r="F428" s="260" t="s">
        <v>43</v>
      </c>
      <c r="G428" s="73"/>
      <c r="H428" s="267">
        <f>H429</f>
        <v>2638.4</v>
      </c>
    </row>
    <row r="429" spans="1:8" s="449" customFormat="1" ht="36" x14ac:dyDescent="0.35">
      <c r="A429" s="439"/>
      <c r="B429" s="612" t="s">
        <v>46</v>
      </c>
      <c r="C429" s="258" t="s">
        <v>40</v>
      </c>
      <c r="D429" s="259" t="s">
        <v>44</v>
      </c>
      <c r="E429" s="259" t="s">
        <v>36</v>
      </c>
      <c r="F429" s="260" t="s">
        <v>47</v>
      </c>
      <c r="G429" s="73"/>
      <c r="H429" s="267">
        <f>H430</f>
        <v>2638.4</v>
      </c>
    </row>
    <row r="430" spans="1:8" s="449" customFormat="1" ht="90" x14ac:dyDescent="0.35">
      <c r="A430" s="439"/>
      <c r="B430" s="612" t="s">
        <v>48</v>
      </c>
      <c r="C430" s="258" t="s">
        <v>40</v>
      </c>
      <c r="D430" s="259" t="s">
        <v>44</v>
      </c>
      <c r="E430" s="259" t="s">
        <v>36</v>
      </c>
      <c r="F430" s="260" t="s">
        <v>47</v>
      </c>
      <c r="G430" s="73" t="s">
        <v>49</v>
      </c>
      <c r="H430" s="267">
        <f>'прил8 (ведом 24)'!K19</f>
        <v>2638.4</v>
      </c>
    </row>
    <row r="431" spans="1:8" s="449" customFormat="1" ht="36" x14ac:dyDescent="0.35">
      <c r="A431" s="439"/>
      <c r="B431" s="612" t="s">
        <v>53</v>
      </c>
      <c r="C431" s="258" t="s">
        <v>40</v>
      </c>
      <c r="D431" s="259" t="s">
        <v>44</v>
      </c>
      <c r="E431" s="259" t="s">
        <v>38</v>
      </c>
      <c r="F431" s="260" t="s">
        <v>43</v>
      </c>
      <c r="G431" s="73"/>
      <c r="H431" s="267">
        <f>H432+H436+H440+H442+H444+H438+H447</f>
        <v>85079.400000000009</v>
      </c>
    </row>
    <row r="432" spans="1:8" s="449" customFormat="1" ht="36" x14ac:dyDescent="0.35">
      <c r="A432" s="439"/>
      <c r="B432" s="612" t="s">
        <v>46</v>
      </c>
      <c r="C432" s="258" t="s">
        <v>40</v>
      </c>
      <c r="D432" s="259" t="s">
        <v>44</v>
      </c>
      <c r="E432" s="259" t="s">
        <v>38</v>
      </c>
      <c r="F432" s="260" t="s">
        <v>47</v>
      </c>
      <c r="G432" s="73"/>
      <c r="H432" s="267">
        <f>SUM(H433:H435)</f>
        <v>79316.100000000006</v>
      </c>
    </row>
    <row r="433" spans="1:8" s="449" customFormat="1" ht="90" x14ac:dyDescent="0.35">
      <c r="A433" s="439"/>
      <c r="B433" s="612" t="s">
        <v>48</v>
      </c>
      <c r="C433" s="258" t="s">
        <v>40</v>
      </c>
      <c r="D433" s="259" t="s">
        <v>44</v>
      </c>
      <c r="E433" s="259" t="s">
        <v>38</v>
      </c>
      <c r="F433" s="260" t="s">
        <v>47</v>
      </c>
      <c r="G433" s="73" t="s">
        <v>49</v>
      </c>
      <c r="H433" s="267">
        <f>'прил8 (ведом 24)'!K25</f>
        <v>78713.2</v>
      </c>
    </row>
    <row r="434" spans="1:8" ht="36" x14ac:dyDescent="0.35">
      <c r="A434" s="439"/>
      <c r="B434" s="612" t="s">
        <v>54</v>
      </c>
      <c r="C434" s="258" t="s">
        <v>40</v>
      </c>
      <c r="D434" s="259" t="s">
        <v>44</v>
      </c>
      <c r="E434" s="259" t="s">
        <v>38</v>
      </c>
      <c r="F434" s="260" t="s">
        <v>47</v>
      </c>
      <c r="G434" s="73" t="s">
        <v>55</v>
      </c>
      <c r="H434" s="267">
        <f>'прил8 (ведом 24)'!K26</f>
        <v>542.6</v>
      </c>
    </row>
    <row r="435" spans="1:8" s="449" customFormat="1" ht="18" x14ac:dyDescent="0.35">
      <c r="A435" s="439"/>
      <c r="B435" s="612" t="s">
        <v>56</v>
      </c>
      <c r="C435" s="258" t="s">
        <v>40</v>
      </c>
      <c r="D435" s="259" t="s">
        <v>44</v>
      </c>
      <c r="E435" s="259" t="s">
        <v>38</v>
      </c>
      <c r="F435" s="260" t="s">
        <v>47</v>
      </c>
      <c r="G435" s="73" t="s">
        <v>57</v>
      </c>
      <c r="H435" s="267">
        <f>'прил8 (ведом 24)'!K27</f>
        <v>60.3</v>
      </c>
    </row>
    <row r="436" spans="1:8" s="449" customFormat="1" ht="18" x14ac:dyDescent="0.35">
      <c r="A436" s="439"/>
      <c r="B436" s="794" t="s">
        <v>656</v>
      </c>
      <c r="C436" s="797" t="s">
        <v>40</v>
      </c>
      <c r="D436" s="798" t="s">
        <v>44</v>
      </c>
      <c r="E436" s="798" t="s">
        <v>38</v>
      </c>
      <c r="F436" s="799" t="s">
        <v>657</v>
      </c>
      <c r="G436" s="796"/>
      <c r="H436" s="267">
        <f>H437</f>
        <v>63.4</v>
      </c>
    </row>
    <row r="437" spans="1:8" s="449" customFormat="1" ht="36" x14ac:dyDescent="0.35">
      <c r="A437" s="439"/>
      <c r="B437" s="794" t="s">
        <v>54</v>
      </c>
      <c r="C437" s="797" t="s">
        <v>40</v>
      </c>
      <c r="D437" s="798" t="s">
        <v>44</v>
      </c>
      <c r="E437" s="798" t="s">
        <v>38</v>
      </c>
      <c r="F437" s="799" t="s">
        <v>657</v>
      </c>
      <c r="G437" s="796" t="s">
        <v>55</v>
      </c>
      <c r="H437" s="267">
        <f>'прил8 (ведом 24)'!K59</f>
        <v>63.4</v>
      </c>
    </row>
    <row r="438" spans="1:8" s="449" customFormat="1" ht="72" x14ac:dyDescent="0.35">
      <c r="A438" s="439"/>
      <c r="B438" s="613" t="s">
        <v>409</v>
      </c>
      <c r="C438" s="258" t="s">
        <v>40</v>
      </c>
      <c r="D438" s="259" t="s">
        <v>44</v>
      </c>
      <c r="E438" s="259" t="s">
        <v>38</v>
      </c>
      <c r="F438" s="260" t="s">
        <v>408</v>
      </c>
      <c r="G438" s="73"/>
      <c r="H438" s="267">
        <f>H439</f>
        <v>20.3</v>
      </c>
    </row>
    <row r="439" spans="1:8" s="449" customFormat="1" ht="36" x14ac:dyDescent="0.35">
      <c r="A439" s="439"/>
      <c r="B439" s="613" t="s">
        <v>54</v>
      </c>
      <c r="C439" s="258" t="s">
        <v>40</v>
      </c>
      <c r="D439" s="259" t="s">
        <v>44</v>
      </c>
      <c r="E439" s="259" t="s">
        <v>38</v>
      </c>
      <c r="F439" s="260" t="s">
        <v>408</v>
      </c>
      <c r="G439" s="73" t="s">
        <v>55</v>
      </c>
      <c r="H439" s="267">
        <f>'прил8 (ведом 24)'!K43</f>
        <v>20.3</v>
      </c>
    </row>
    <row r="440" spans="1:8" ht="180" x14ac:dyDescent="0.35">
      <c r="A440" s="439"/>
      <c r="B440" s="612" t="s">
        <v>675</v>
      </c>
      <c r="C440" s="258" t="s">
        <v>40</v>
      </c>
      <c r="D440" s="259" t="s">
        <v>44</v>
      </c>
      <c r="E440" s="259" t="s">
        <v>38</v>
      </c>
      <c r="F440" s="260" t="s">
        <v>281</v>
      </c>
      <c r="G440" s="73"/>
      <c r="H440" s="267">
        <f>H441</f>
        <v>63</v>
      </c>
    </row>
    <row r="441" spans="1:8" ht="36" x14ac:dyDescent="0.35">
      <c r="A441" s="439"/>
      <c r="B441" s="612" t="s">
        <v>54</v>
      </c>
      <c r="C441" s="258" t="s">
        <v>40</v>
      </c>
      <c r="D441" s="259" t="s">
        <v>44</v>
      </c>
      <c r="E441" s="259" t="s">
        <v>38</v>
      </c>
      <c r="F441" s="260" t="s">
        <v>281</v>
      </c>
      <c r="G441" s="73" t="s">
        <v>55</v>
      </c>
      <c r="H441" s="267">
        <f>'прил8 (ведом 24)'!K29</f>
        <v>63</v>
      </c>
    </row>
    <row r="442" spans="1:8" ht="173.25" customHeight="1" x14ac:dyDescent="0.35">
      <c r="A442" s="439"/>
      <c r="B442" s="647" t="s">
        <v>475</v>
      </c>
      <c r="C442" s="258" t="s">
        <v>40</v>
      </c>
      <c r="D442" s="259" t="s">
        <v>44</v>
      </c>
      <c r="E442" s="259" t="s">
        <v>38</v>
      </c>
      <c r="F442" s="260" t="s">
        <v>58</v>
      </c>
      <c r="G442" s="73"/>
      <c r="H442" s="267">
        <f>H443</f>
        <v>755.8</v>
      </c>
    </row>
    <row r="443" spans="1:8" ht="90" x14ac:dyDescent="0.35">
      <c r="A443" s="439"/>
      <c r="B443" s="613" t="s">
        <v>48</v>
      </c>
      <c r="C443" s="258" t="s">
        <v>40</v>
      </c>
      <c r="D443" s="259" t="s">
        <v>44</v>
      </c>
      <c r="E443" s="259" t="s">
        <v>38</v>
      </c>
      <c r="F443" s="260" t="s">
        <v>58</v>
      </c>
      <c r="G443" s="73" t="s">
        <v>49</v>
      </c>
      <c r="H443" s="267">
        <f>'прил8 (ведом 24)'!K31</f>
        <v>755.8</v>
      </c>
    </row>
    <row r="444" spans="1:8" ht="54" x14ac:dyDescent="0.35">
      <c r="A444" s="439"/>
      <c r="B444" s="613" t="s">
        <v>432</v>
      </c>
      <c r="C444" s="258" t="s">
        <v>40</v>
      </c>
      <c r="D444" s="259" t="s">
        <v>44</v>
      </c>
      <c r="E444" s="259" t="s">
        <v>38</v>
      </c>
      <c r="F444" s="260" t="s">
        <v>60</v>
      </c>
      <c r="G444" s="73"/>
      <c r="H444" s="267">
        <f>H445+H446</f>
        <v>756</v>
      </c>
    </row>
    <row r="445" spans="1:8" ht="90" x14ac:dyDescent="0.35">
      <c r="A445" s="439"/>
      <c r="B445" s="613" t="s">
        <v>48</v>
      </c>
      <c r="C445" s="258" t="s">
        <v>40</v>
      </c>
      <c r="D445" s="259" t="s">
        <v>44</v>
      </c>
      <c r="E445" s="259" t="s">
        <v>38</v>
      </c>
      <c r="F445" s="260" t="s">
        <v>60</v>
      </c>
      <c r="G445" s="73" t="s">
        <v>49</v>
      </c>
      <c r="H445" s="267">
        <f>'прил8 (ведом 24)'!K33</f>
        <v>751.8</v>
      </c>
    </row>
    <row r="446" spans="1:8" ht="36" x14ac:dyDescent="0.35">
      <c r="A446" s="439"/>
      <c r="B446" s="613" t="s">
        <v>54</v>
      </c>
      <c r="C446" s="258" t="s">
        <v>40</v>
      </c>
      <c r="D446" s="259" t="s">
        <v>44</v>
      </c>
      <c r="E446" s="259" t="s">
        <v>38</v>
      </c>
      <c r="F446" s="260" t="s">
        <v>60</v>
      </c>
      <c r="G446" s="73" t="s">
        <v>55</v>
      </c>
      <c r="H446" s="267">
        <f>'прил8 (ведом 24)'!K34</f>
        <v>4.2</v>
      </c>
    </row>
    <row r="447" spans="1:8" ht="72" x14ac:dyDescent="0.35">
      <c r="A447" s="439"/>
      <c r="B447" s="612" t="s">
        <v>59</v>
      </c>
      <c r="C447" s="258" t="s">
        <v>40</v>
      </c>
      <c r="D447" s="259" t="s">
        <v>44</v>
      </c>
      <c r="E447" s="259" t="s">
        <v>38</v>
      </c>
      <c r="F447" s="260" t="s">
        <v>553</v>
      </c>
      <c r="G447" s="73"/>
      <c r="H447" s="267">
        <f>H448+H449</f>
        <v>4104.8</v>
      </c>
    </row>
    <row r="448" spans="1:8" ht="90" x14ac:dyDescent="0.35">
      <c r="A448" s="439"/>
      <c r="B448" s="612" t="s">
        <v>48</v>
      </c>
      <c r="C448" s="258" t="s">
        <v>40</v>
      </c>
      <c r="D448" s="259" t="s">
        <v>44</v>
      </c>
      <c r="E448" s="259" t="s">
        <v>38</v>
      </c>
      <c r="F448" s="260" t="s">
        <v>553</v>
      </c>
      <c r="G448" s="73" t="s">
        <v>49</v>
      </c>
      <c r="H448" s="267">
        <f>'прил8 (ведом 24)'!K36</f>
        <v>4029.8</v>
      </c>
    </row>
    <row r="449" spans="1:8" ht="36" x14ac:dyDescent="0.35">
      <c r="A449" s="439"/>
      <c r="B449" s="613" t="s">
        <v>54</v>
      </c>
      <c r="C449" s="258" t="s">
        <v>40</v>
      </c>
      <c r="D449" s="259" t="s">
        <v>44</v>
      </c>
      <c r="E449" s="259" t="s">
        <v>38</v>
      </c>
      <c r="F449" s="260" t="s">
        <v>553</v>
      </c>
      <c r="G449" s="73" t="s">
        <v>55</v>
      </c>
      <c r="H449" s="267">
        <f>'прил8 (ведом 24)'!K37</f>
        <v>75</v>
      </c>
    </row>
    <row r="450" spans="1:8" ht="18" x14ac:dyDescent="0.35">
      <c r="A450" s="439"/>
      <c r="B450" s="612" t="s">
        <v>61</v>
      </c>
      <c r="C450" s="258" t="s">
        <v>40</v>
      </c>
      <c r="D450" s="259" t="s">
        <v>44</v>
      </c>
      <c r="E450" s="259" t="s">
        <v>62</v>
      </c>
      <c r="F450" s="260" t="s">
        <v>43</v>
      </c>
      <c r="G450" s="73"/>
      <c r="H450" s="267">
        <f>H451+H453</f>
        <v>2875.8</v>
      </c>
    </row>
    <row r="451" spans="1:8" ht="36" x14ac:dyDescent="0.35">
      <c r="A451" s="439"/>
      <c r="B451" s="613" t="s">
        <v>551</v>
      </c>
      <c r="C451" s="258" t="s">
        <v>40</v>
      </c>
      <c r="D451" s="259" t="s">
        <v>44</v>
      </c>
      <c r="E451" s="259" t="s">
        <v>62</v>
      </c>
      <c r="F451" s="260" t="s">
        <v>550</v>
      </c>
      <c r="G451" s="73"/>
      <c r="H451" s="267">
        <f>H452</f>
        <v>64.3</v>
      </c>
    </row>
    <row r="452" spans="1:8" ht="36" x14ac:dyDescent="0.35">
      <c r="A452" s="439"/>
      <c r="B452" s="613" t="s">
        <v>54</v>
      </c>
      <c r="C452" s="258" t="s">
        <v>40</v>
      </c>
      <c r="D452" s="259" t="s">
        <v>44</v>
      </c>
      <c r="E452" s="259" t="s">
        <v>62</v>
      </c>
      <c r="F452" s="260" t="s">
        <v>550</v>
      </c>
      <c r="G452" s="73" t="s">
        <v>55</v>
      </c>
      <c r="H452" s="267">
        <f>'прил8 (ведом 24)'!K157</f>
        <v>64.3</v>
      </c>
    </row>
    <row r="453" spans="1:8" ht="54" x14ac:dyDescent="0.35">
      <c r="A453" s="439"/>
      <c r="B453" s="613" t="s">
        <v>403</v>
      </c>
      <c r="C453" s="258" t="s">
        <v>40</v>
      </c>
      <c r="D453" s="259" t="s">
        <v>44</v>
      </c>
      <c r="E453" s="259" t="s">
        <v>62</v>
      </c>
      <c r="F453" s="260" t="s">
        <v>402</v>
      </c>
      <c r="G453" s="73"/>
      <c r="H453" s="267">
        <f>H454+H455</f>
        <v>2811.5</v>
      </c>
    </row>
    <row r="454" spans="1:8" ht="36" x14ac:dyDescent="0.35">
      <c r="A454" s="439"/>
      <c r="B454" s="613" t="s">
        <v>54</v>
      </c>
      <c r="C454" s="258" t="s">
        <v>40</v>
      </c>
      <c r="D454" s="259" t="s">
        <v>44</v>
      </c>
      <c r="E454" s="259" t="s">
        <v>62</v>
      </c>
      <c r="F454" s="260" t="s">
        <v>402</v>
      </c>
      <c r="G454" s="73" t="s">
        <v>55</v>
      </c>
      <c r="H454" s="267">
        <f>'прил8 (ведом 24)'!K62</f>
        <v>2587.6999999999998</v>
      </c>
    </row>
    <row r="455" spans="1:8" ht="18" x14ac:dyDescent="0.35">
      <c r="A455" s="439"/>
      <c r="B455" s="613" t="s">
        <v>56</v>
      </c>
      <c r="C455" s="258" t="s">
        <v>40</v>
      </c>
      <c r="D455" s="259" t="s">
        <v>44</v>
      </c>
      <c r="E455" s="259" t="s">
        <v>62</v>
      </c>
      <c r="F455" s="260" t="s">
        <v>402</v>
      </c>
      <c r="G455" s="73" t="s">
        <v>57</v>
      </c>
      <c r="H455" s="267">
        <f>'прил8 (ведом 24)'!K63</f>
        <v>223.8</v>
      </c>
    </row>
    <row r="456" spans="1:8" ht="18" x14ac:dyDescent="0.35">
      <c r="A456" s="439"/>
      <c r="B456" s="612" t="s">
        <v>63</v>
      </c>
      <c r="C456" s="258" t="s">
        <v>40</v>
      </c>
      <c r="D456" s="259" t="s">
        <v>44</v>
      </c>
      <c r="E456" s="259" t="s">
        <v>51</v>
      </c>
      <c r="F456" s="260" t="s">
        <v>43</v>
      </c>
      <c r="G456" s="73"/>
      <c r="H456" s="267">
        <f>H457+H459</f>
        <v>6504.4</v>
      </c>
    </row>
    <row r="457" spans="1:8" ht="54" x14ac:dyDescent="0.35">
      <c r="A457" s="439"/>
      <c r="B457" s="627" t="s">
        <v>374</v>
      </c>
      <c r="C457" s="258" t="s">
        <v>40</v>
      </c>
      <c r="D457" s="259" t="s">
        <v>44</v>
      </c>
      <c r="E457" s="259" t="s">
        <v>51</v>
      </c>
      <c r="F457" s="260" t="s">
        <v>104</v>
      </c>
      <c r="G457" s="73"/>
      <c r="H457" s="267">
        <f>H458</f>
        <v>4415.3999999999996</v>
      </c>
    </row>
    <row r="458" spans="1:8" ht="36" x14ac:dyDescent="0.35">
      <c r="A458" s="439"/>
      <c r="B458" s="612" t="s">
        <v>54</v>
      </c>
      <c r="C458" s="258" t="s">
        <v>40</v>
      </c>
      <c r="D458" s="259" t="s">
        <v>44</v>
      </c>
      <c r="E458" s="259" t="s">
        <v>51</v>
      </c>
      <c r="F458" s="260" t="s">
        <v>104</v>
      </c>
      <c r="G458" s="73" t="s">
        <v>55</v>
      </c>
      <c r="H458" s="267">
        <f>'прил8 (ведом 24)'!K66</f>
        <v>4415.3999999999996</v>
      </c>
    </row>
    <row r="459" spans="1:8" ht="54" x14ac:dyDescent="0.35">
      <c r="A459" s="439"/>
      <c r="B459" s="612" t="s">
        <v>376</v>
      </c>
      <c r="C459" s="258" t="s">
        <v>40</v>
      </c>
      <c r="D459" s="259" t="s">
        <v>44</v>
      </c>
      <c r="E459" s="259" t="s">
        <v>51</v>
      </c>
      <c r="F459" s="260" t="s">
        <v>375</v>
      </c>
      <c r="G459" s="73"/>
      <c r="H459" s="267">
        <f>H460</f>
        <v>2089</v>
      </c>
    </row>
    <row r="460" spans="1:8" ht="36" x14ac:dyDescent="0.35">
      <c r="A460" s="439"/>
      <c r="B460" s="612" t="s">
        <v>54</v>
      </c>
      <c r="C460" s="258" t="s">
        <v>40</v>
      </c>
      <c r="D460" s="259" t="s">
        <v>44</v>
      </c>
      <c r="E460" s="259" t="s">
        <v>51</v>
      </c>
      <c r="F460" s="260" t="s">
        <v>375</v>
      </c>
      <c r="G460" s="73" t="s">
        <v>55</v>
      </c>
      <c r="H460" s="267">
        <f>'прил8 (ведом 24)'!K68</f>
        <v>2089</v>
      </c>
    </row>
    <row r="461" spans="1:8" ht="72" x14ac:dyDescent="0.35">
      <c r="A461" s="464"/>
      <c r="B461" s="635" t="s">
        <v>315</v>
      </c>
      <c r="C461" s="457" t="s">
        <v>40</v>
      </c>
      <c r="D461" s="465" t="s">
        <v>44</v>
      </c>
      <c r="E461" s="465" t="s">
        <v>80</v>
      </c>
      <c r="F461" s="475" t="s">
        <v>43</v>
      </c>
      <c r="G461" s="476"/>
      <c r="H461" s="267">
        <f>H462</f>
        <v>6460.5999999999995</v>
      </c>
    </row>
    <row r="462" spans="1:8" ht="36" x14ac:dyDescent="0.35">
      <c r="A462" s="464"/>
      <c r="B462" s="612" t="s">
        <v>487</v>
      </c>
      <c r="C462" s="457" t="s">
        <v>40</v>
      </c>
      <c r="D462" s="465" t="s">
        <v>44</v>
      </c>
      <c r="E462" s="465" t="s">
        <v>80</v>
      </c>
      <c r="F462" s="475" t="s">
        <v>90</v>
      </c>
      <c r="G462" s="476"/>
      <c r="H462" s="267">
        <f>SUM(H463:H464)</f>
        <v>6460.5999999999995</v>
      </c>
    </row>
    <row r="463" spans="1:8" ht="90" x14ac:dyDescent="0.35">
      <c r="A463" s="464"/>
      <c r="B463" s="635" t="s">
        <v>48</v>
      </c>
      <c r="C463" s="457" t="s">
        <v>40</v>
      </c>
      <c r="D463" s="465" t="s">
        <v>44</v>
      </c>
      <c r="E463" s="465" t="s">
        <v>80</v>
      </c>
      <c r="F463" s="475" t="s">
        <v>90</v>
      </c>
      <c r="G463" s="476" t="s">
        <v>49</v>
      </c>
      <c r="H463" s="267">
        <f>'прил8 (ведом 24)'!K279</f>
        <v>5957.9</v>
      </c>
    </row>
    <row r="464" spans="1:8" ht="36" x14ac:dyDescent="0.35">
      <c r="A464" s="464"/>
      <c r="B464" s="612" t="s">
        <v>54</v>
      </c>
      <c r="C464" s="457" t="s">
        <v>40</v>
      </c>
      <c r="D464" s="465" t="s">
        <v>44</v>
      </c>
      <c r="E464" s="465" t="s">
        <v>80</v>
      </c>
      <c r="F464" s="475" t="s">
        <v>90</v>
      </c>
      <c r="G464" s="476" t="s">
        <v>55</v>
      </c>
      <c r="H464" s="267">
        <f>'прил8 (ведом 24)'!K280</f>
        <v>502.7</v>
      </c>
    </row>
    <row r="465" spans="1:8" ht="36" x14ac:dyDescent="0.35">
      <c r="A465" s="464"/>
      <c r="B465" s="859" t="s">
        <v>678</v>
      </c>
      <c r="C465" s="797" t="s">
        <v>40</v>
      </c>
      <c r="D465" s="798" t="s">
        <v>44</v>
      </c>
      <c r="E465" s="798" t="s">
        <v>78</v>
      </c>
      <c r="F465" s="799" t="s">
        <v>43</v>
      </c>
      <c r="G465" s="796"/>
      <c r="H465" s="267">
        <f>H466</f>
        <v>36</v>
      </c>
    </row>
    <row r="466" spans="1:8" ht="18" x14ac:dyDescent="0.35">
      <c r="A466" s="464"/>
      <c r="B466" s="859" t="s">
        <v>679</v>
      </c>
      <c r="C466" s="797" t="s">
        <v>40</v>
      </c>
      <c r="D466" s="798" t="s">
        <v>44</v>
      </c>
      <c r="E466" s="798" t="s">
        <v>78</v>
      </c>
      <c r="F466" s="799" t="s">
        <v>680</v>
      </c>
      <c r="G466" s="796"/>
      <c r="H466" s="267">
        <f>H467</f>
        <v>36</v>
      </c>
    </row>
    <row r="467" spans="1:8" ht="36" x14ac:dyDescent="0.35">
      <c r="A467" s="464"/>
      <c r="B467" s="859" t="s">
        <v>676</v>
      </c>
      <c r="C467" s="797" t="s">
        <v>40</v>
      </c>
      <c r="D467" s="798" t="s">
        <v>44</v>
      </c>
      <c r="E467" s="798" t="s">
        <v>78</v>
      </c>
      <c r="F467" s="799" t="s">
        <v>680</v>
      </c>
      <c r="G467" s="796" t="s">
        <v>681</v>
      </c>
      <c r="H467" s="267">
        <f>'прил8 (ведом 24)'!K177</f>
        <v>36</v>
      </c>
    </row>
    <row r="468" spans="1:8" ht="36" x14ac:dyDescent="0.35">
      <c r="A468" s="464"/>
      <c r="B468" s="616" t="s">
        <v>353</v>
      </c>
      <c r="C468" s="748" t="s">
        <v>40</v>
      </c>
      <c r="D468" s="749" t="s">
        <v>44</v>
      </c>
      <c r="E468" s="749" t="s">
        <v>87</v>
      </c>
      <c r="F468" s="750" t="s">
        <v>43</v>
      </c>
      <c r="G468" s="476"/>
      <c r="H468" s="267">
        <f>H469</f>
        <v>1200</v>
      </c>
    </row>
    <row r="469" spans="1:8" ht="54" x14ac:dyDescent="0.35">
      <c r="A469" s="464"/>
      <c r="B469" s="616" t="s">
        <v>627</v>
      </c>
      <c r="C469" s="748" t="s">
        <v>40</v>
      </c>
      <c r="D469" s="749" t="s">
        <v>44</v>
      </c>
      <c r="E469" s="749" t="s">
        <v>87</v>
      </c>
      <c r="F469" s="750" t="s">
        <v>626</v>
      </c>
      <c r="G469" s="55"/>
      <c r="H469" s="267">
        <f>H470</f>
        <v>1200</v>
      </c>
    </row>
    <row r="470" spans="1:8" ht="36" x14ac:dyDescent="0.35">
      <c r="A470" s="464"/>
      <c r="B470" s="616" t="s">
        <v>54</v>
      </c>
      <c r="C470" s="748" t="s">
        <v>40</v>
      </c>
      <c r="D470" s="749" t="s">
        <v>44</v>
      </c>
      <c r="E470" s="749" t="s">
        <v>87</v>
      </c>
      <c r="F470" s="750" t="s">
        <v>626</v>
      </c>
      <c r="G470" s="55" t="s">
        <v>55</v>
      </c>
      <c r="H470" s="267">
        <f>'прил8 (ведом 24)'!K143</f>
        <v>1200</v>
      </c>
    </row>
    <row r="471" spans="1:8" ht="90" x14ac:dyDescent="0.35">
      <c r="A471" s="464"/>
      <c r="B471" s="616" t="s">
        <v>589</v>
      </c>
      <c r="C471" s="748" t="s">
        <v>40</v>
      </c>
      <c r="D471" s="749" t="s">
        <v>44</v>
      </c>
      <c r="E471" s="749" t="s">
        <v>587</v>
      </c>
      <c r="F471" s="750" t="s">
        <v>43</v>
      </c>
      <c r="G471" s="55"/>
      <c r="H471" s="267">
        <f>H472</f>
        <v>43107.1</v>
      </c>
    </row>
    <row r="472" spans="1:8" ht="36" x14ac:dyDescent="0.35">
      <c r="A472" s="464"/>
      <c r="B472" s="648" t="s">
        <v>487</v>
      </c>
      <c r="C472" s="748" t="s">
        <v>40</v>
      </c>
      <c r="D472" s="749" t="s">
        <v>44</v>
      </c>
      <c r="E472" s="749" t="s">
        <v>587</v>
      </c>
      <c r="F472" s="750" t="s">
        <v>90</v>
      </c>
      <c r="G472" s="55"/>
      <c r="H472" s="267">
        <f>SUM(H473:H475)</f>
        <v>43107.1</v>
      </c>
    </row>
    <row r="473" spans="1:8" ht="90" x14ac:dyDescent="0.35">
      <c r="A473" s="464"/>
      <c r="B473" s="616" t="s">
        <v>48</v>
      </c>
      <c r="C473" s="748" t="s">
        <v>40</v>
      </c>
      <c r="D473" s="749" t="s">
        <v>44</v>
      </c>
      <c r="E473" s="749" t="s">
        <v>587</v>
      </c>
      <c r="F473" s="750" t="s">
        <v>90</v>
      </c>
      <c r="G473" s="55" t="s">
        <v>49</v>
      </c>
      <c r="H473" s="267">
        <f>'прил8 (ведом 24)'!K71</f>
        <v>34656.6</v>
      </c>
    </row>
    <row r="474" spans="1:8" ht="36" x14ac:dyDescent="0.35">
      <c r="A474" s="464"/>
      <c r="B474" s="616" t="s">
        <v>54</v>
      </c>
      <c r="C474" s="748" t="s">
        <v>40</v>
      </c>
      <c r="D474" s="749" t="s">
        <v>44</v>
      </c>
      <c r="E474" s="749" t="s">
        <v>587</v>
      </c>
      <c r="F474" s="750" t="s">
        <v>90</v>
      </c>
      <c r="G474" s="55" t="s">
        <v>55</v>
      </c>
      <c r="H474" s="267">
        <f>'прил8 (ведом 24)'!K72</f>
        <v>8362.6</v>
      </c>
    </row>
    <row r="475" spans="1:8" ht="18" x14ac:dyDescent="0.35">
      <c r="A475" s="464"/>
      <c r="B475" s="616" t="s">
        <v>56</v>
      </c>
      <c r="C475" s="748" t="s">
        <v>40</v>
      </c>
      <c r="D475" s="749" t="s">
        <v>44</v>
      </c>
      <c r="E475" s="749" t="s">
        <v>587</v>
      </c>
      <c r="F475" s="750" t="s">
        <v>90</v>
      </c>
      <c r="G475" s="55" t="s">
        <v>57</v>
      </c>
      <c r="H475" s="267">
        <f>'прил8 (ведом 24)'!K73</f>
        <v>87.9</v>
      </c>
    </row>
    <row r="476" spans="1:8" ht="18" x14ac:dyDescent="0.35">
      <c r="A476" s="464"/>
      <c r="B476" s="612"/>
      <c r="C476" s="259"/>
      <c r="D476" s="259"/>
      <c r="E476" s="259"/>
      <c r="F476" s="260"/>
      <c r="G476" s="73"/>
      <c r="H476" s="267"/>
    </row>
    <row r="477" spans="1:8" ht="52.2" x14ac:dyDescent="0.3">
      <c r="A477" s="454">
        <v>16</v>
      </c>
      <c r="B477" s="634" t="s">
        <v>232</v>
      </c>
      <c r="C477" s="455" t="s">
        <v>233</v>
      </c>
      <c r="D477" s="455" t="s">
        <v>41</v>
      </c>
      <c r="E477" s="455" t="s">
        <v>42</v>
      </c>
      <c r="F477" s="456" t="s">
        <v>43</v>
      </c>
      <c r="G477" s="448"/>
      <c r="H477" s="313">
        <f>H478</f>
        <v>55.6</v>
      </c>
    </row>
    <row r="478" spans="1:8" ht="18" x14ac:dyDescent="0.35">
      <c r="A478" s="439"/>
      <c r="B478" s="612" t="s">
        <v>361</v>
      </c>
      <c r="C478" s="258" t="s">
        <v>233</v>
      </c>
      <c r="D478" s="259" t="s">
        <v>44</v>
      </c>
      <c r="E478" s="259" t="s">
        <v>42</v>
      </c>
      <c r="F478" s="260" t="s">
        <v>43</v>
      </c>
      <c r="G478" s="73"/>
      <c r="H478" s="267">
        <f>H479</f>
        <v>55.6</v>
      </c>
    </row>
    <row r="479" spans="1:8" ht="144" x14ac:dyDescent="0.35">
      <c r="A479" s="439"/>
      <c r="B479" s="612" t="s">
        <v>632</v>
      </c>
      <c r="C479" s="258" t="s">
        <v>233</v>
      </c>
      <c r="D479" s="259" t="s">
        <v>44</v>
      </c>
      <c r="E479" s="259" t="s">
        <v>36</v>
      </c>
      <c r="F479" s="260" t="s">
        <v>43</v>
      </c>
      <c r="G479" s="73"/>
      <c r="H479" s="267">
        <f>H480</f>
        <v>55.6</v>
      </c>
    </row>
    <row r="480" spans="1:8" ht="36" x14ac:dyDescent="0.35">
      <c r="A480" s="439"/>
      <c r="B480" s="612" t="s">
        <v>234</v>
      </c>
      <c r="C480" s="258" t="s">
        <v>233</v>
      </c>
      <c r="D480" s="259" t="s">
        <v>44</v>
      </c>
      <c r="E480" s="259" t="s">
        <v>36</v>
      </c>
      <c r="F480" s="260" t="s">
        <v>296</v>
      </c>
      <c r="G480" s="73"/>
      <c r="H480" s="267">
        <f>H481</f>
        <v>55.6</v>
      </c>
    </row>
    <row r="481" spans="1:8" ht="36" x14ac:dyDescent="0.35">
      <c r="A481" s="439"/>
      <c r="B481" s="612" t="s">
        <v>75</v>
      </c>
      <c r="C481" s="258" t="s">
        <v>233</v>
      </c>
      <c r="D481" s="259" t="s">
        <v>44</v>
      </c>
      <c r="E481" s="259" t="s">
        <v>36</v>
      </c>
      <c r="F481" s="260" t="s">
        <v>296</v>
      </c>
      <c r="G481" s="73" t="s">
        <v>76</v>
      </c>
      <c r="H481" s="267">
        <f>'прил8 (ведом 24)'!K363</f>
        <v>55.6</v>
      </c>
    </row>
    <row r="482" spans="1:8" ht="18" x14ac:dyDescent="0.35">
      <c r="A482" s="464"/>
      <c r="B482" s="612"/>
      <c r="C482" s="259"/>
      <c r="D482" s="259"/>
      <c r="E482" s="259"/>
      <c r="F482" s="259"/>
      <c r="G482" s="73"/>
      <c r="H482" s="267"/>
    </row>
    <row r="483" spans="1:8" ht="34.799999999999997" x14ac:dyDescent="0.3">
      <c r="A483" s="454">
        <v>17</v>
      </c>
      <c r="B483" s="649" t="s">
        <v>130</v>
      </c>
      <c r="C483" s="455" t="s">
        <v>131</v>
      </c>
      <c r="D483" s="455" t="s">
        <v>41</v>
      </c>
      <c r="E483" s="455" t="s">
        <v>42</v>
      </c>
      <c r="F483" s="455" t="s">
        <v>43</v>
      </c>
      <c r="G483" s="448"/>
      <c r="H483" s="313">
        <f>H484</f>
        <v>6942.5999999999995</v>
      </c>
    </row>
    <row r="484" spans="1:8" ht="36" x14ac:dyDescent="0.35">
      <c r="A484" s="439"/>
      <c r="B484" s="650" t="s">
        <v>132</v>
      </c>
      <c r="C484" s="258" t="s">
        <v>131</v>
      </c>
      <c r="D484" s="259" t="s">
        <v>44</v>
      </c>
      <c r="E484" s="259" t="s">
        <v>42</v>
      </c>
      <c r="F484" s="260" t="s">
        <v>43</v>
      </c>
      <c r="G484" s="73"/>
      <c r="H484" s="267">
        <f>H485+H491+H489</f>
        <v>6942.5999999999995</v>
      </c>
    </row>
    <row r="485" spans="1:8" ht="36" x14ac:dyDescent="0.35">
      <c r="A485" s="439"/>
      <c r="B485" s="612" t="s">
        <v>46</v>
      </c>
      <c r="C485" s="258" t="s">
        <v>131</v>
      </c>
      <c r="D485" s="259" t="s">
        <v>44</v>
      </c>
      <c r="E485" s="259" t="s">
        <v>42</v>
      </c>
      <c r="F485" s="260" t="s">
        <v>47</v>
      </c>
      <c r="G485" s="73"/>
      <c r="H485" s="267">
        <f>H486+H487+H488</f>
        <v>5727.2</v>
      </c>
    </row>
    <row r="486" spans="1:8" ht="90" x14ac:dyDescent="0.35">
      <c r="A486" s="439"/>
      <c r="B486" s="628" t="s">
        <v>48</v>
      </c>
      <c r="C486" s="258" t="s">
        <v>131</v>
      </c>
      <c r="D486" s="259" t="s">
        <v>44</v>
      </c>
      <c r="E486" s="259" t="s">
        <v>42</v>
      </c>
      <c r="F486" s="260" t="s">
        <v>47</v>
      </c>
      <c r="G486" s="73" t="s">
        <v>49</v>
      </c>
      <c r="H486" s="267">
        <f>'прил8 (ведом 24)'!K225</f>
        <v>5437.4</v>
      </c>
    </row>
    <row r="487" spans="1:8" ht="36" x14ac:dyDescent="0.35">
      <c r="A487" s="439"/>
      <c r="B487" s="612" t="s">
        <v>54</v>
      </c>
      <c r="C487" s="258" t="s">
        <v>131</v>
      </c>
      <c r="D487" s="259" t="s">
        <v>44</v>
      </c>
      <c r="E487" s="259" t="s">
        <v>42</v>
      </c>
      <c r="F487" s="260" t="s">
        <v>47</v>
      </c>
      <c r="G487" s="73" t="s">
        <v>55</v>
      </c>
      <c r="H487" s="267">
        <f>'прил8 (ведом 24)'!K226</f>
        <v>270.8</v>
      </c>
    </row>
    <row r="488" spans="1:8" ht="18" x14ac:dyDescent="0.35">
      <c r="A488" s="439"/>
      <c r="B488" s="612" t="s">
        <v>56</v>
      </c>
      <c r="C488" s="258" t="s">
        <v>131</v>
      </c>
      <c r="D488" s="259" t="s">
        <v>44</v>
      </c>
      <c r="E488" s="259" t="s">
        <v>42</v>
      </c>
      <c r="F488" s="260" t="s">
        <v>47</v>
      </c>
      <c r="G488" s="73" t="s">
        <v>57</v>
      </c>
      <c r="H488" s="267">
        <f>'прил8 (ведом 24)'!K227</f>
        <v>19</v>
      </c>
    </row>
    <row r="489" spans="1:8" ht="36" x14ac:dyDescent="0.35">
      <c r="A489" s="439"/>
      <c r="B489" s="613" t="s">
        <v>551</v>
      </c>
      <c r="C489" s="748" t="s">
        <v>131</v>
      </c>
      <c r="D489" s="749" t="s">
        <v>44</v>
      </c>
      <c r="E489" s="749" t="s">
        <v>42</v>
      </c>
      <c r="F489" s="749" t="s">
        <v>550</v>
      </c>
      <c r="G489" s="55"/>
      <c r="H489" s="267">
        <f>H490</f>
        <v>48.3</v>
      </c>
    </row>
    <row r="490" spans="1:8" ht="36" x14ac:dyDescent="0.35">
      <c r="A490" s="439"/>
      <c r="B490" s="613" t="s">
        <v>54</v>
      </c>
      <c r="C490" s="748" t="s">
        <v>131</v>
      </c>
      <c r="D490" s="749" t="s">
        <v>44</v>
      </c>
      <c r="E490" s="749" t="s">
        <v>42</v>
      </c>
      <c r="F490" s="749" t="s">
        <v>550</v>
      </c>
      <c r="G490" s="603" t="s">
        <v>55</v>
      </c>
      <c r="H490" s="267">
        <f>'прил8 (ведом 24)'!K235</f>
        <v>48.3</v>
      </c>
    </row>
    <row r="491" spans="1:8" ht="36" x14ac:dyDescent="0.35">
      <c r="A491" s="439"/>
      <c r="B491" s="612" t="s">
        <v>235</v>
      </c>
      <c r="C491" s="258" t="s">
        <v>131</v>
      </c>
      <c r="D491" s="259" t="s">
        <v>44</v>
      </c>
      <c r="E491" s="259" t="s">
        <v>42</v>
      </c>
      <c r="F491" s="260" t="s">
        <v>133</v>
      </c>
      <c r="G491" s="73"/>
      <c r="H491" s="267">
        <f>SUM(H492:H492)</f>
        <v>1167.0999999999999</v>
      </c>
    </row>
    <row r="492" spans="1:8" ht="90" x14ac:dyDescent="0.35">
      <c r="A492" s="439"/>
      <c r="B492" s="612" t="s">
        <v>48</v>
      </c>
      <c r="C492" s="258" t="s">
        <v>131</v>
      </c>
      <c r="D492" s="259" t="s">
        <v>44</v>
      </c>
      <c r="E492" s="259" t="s">
        <v>42</v>
      </c>
      <c r="F492" s="260" t="s">
        <v>133</v>
      </c>
      <c r="G492" s="73" t="s">
        <v>49</v>
      </c>
      <c r="H492" s="267">
        <f>'прил8 (ведом 24)'!K229</f>
        <v>1167.0999999999999</v>
      </c>
    </row>
    <row r="493" spans="1:8" ht="18" x14ac:dyDescent="0.35">
      <c r="A493" s="439"/>
      <c r="B493" s="613"/>
      <c r="C493" s="749"/>
      <c r="D493" s="749"/>
      <c r="E493" s="749"/>
      <c r="F493" s="749"/>
      <c r="G493" s="603"/>
      <c r="H493" s="267"/>
    </row>
    <row r="494" spans="1:8" ht="18" x14ac:dyDescent="0.35">
      <c r="A494" s="439"/>
      <c r="B494" s="616"/>
      <c r="C494" s="752"/>
      <c r="D494" s="752"/>
      <c r="E494" s="752"/>
      <c r="F494" s="752"/>
      <c r="G494" s="340"/>
      <c r="H494" s="267"/>
    </row>
    <row r="495" spans="1:8" s="449" customFormat="1" ht="39" customHeight="1" x14ac:dyDescent="0.3">
      <c r="A495" s="454">
        <v>18</v>
      </c>
      <c r="B495" s="649" t="s">
        <v>594</v>
      </c>
      <c r="C495" s="455" t="s">
        <v>67</v>
      </c>
      <c r="D495" s="455" t="s">
        <v>41</v>
      </c>
      <c r="E495" s="455" t="s">
        <v>42</v>
      </c>
      <c r="F495" s="455" t="s">
        <v>43</v>
      </c>
      <c r="G495" s="448"/>
      <c r="H495" s="313">
        <f>H496</f>
        <v>37729.199999999997</v>
      </c>
    </row>
    <row r="496" spans="1:8" ht="18" x14ac:dyDescent="0.35">
      <c r="A496" s="439"/>
      <c r="B496" s="628" t="s">
        <v>470</v>
      </c>
      <c r="C496" s="258" t="s">
        <v>67</v>
      </c>
      <c r="D496" s="259" t="s">
        <v>44</v>
      </c>
      <c r="E496" s="259" t="s">
        <v>42</v>
      </c>
      <c r="F496" s="260" t="s">
        <v>43</v>
      </c>
      <c r="G496" s="73"/>
      <c r="H496" s="267">
        <f>H497</f>
        <v>37729.199999999997</v>
      </c>
    </row>
    <row r="497" spans="1:8" ht="36" x14ac:dyDescent="0.35">
      <c r="A497" s="439"/>
      <c r="B497" s="612" t="s">
        <v>468</v>
      </c>
      <c r="C497" s="258" t="s">
        <v>67</v>
      </c>
      <c r="D497" s="259" t="s">
        <v>44</v>
      </c>
      <c r="E497" s="259" t="s">
        <v>42</v>
      </c>
      <c r="F497" s="260" t="s">
        <v>68</v>
      </c>
      <c r="G497" s="73"/>
      <c r="H497" s="267">
        <f>H498</f>
        <v>37729.199999999997</v>
      </c>
    </row>
    <row r="498" spans="1:8" ht="18" x14ac:dyDescent="0.35">
      <c r="A498" s="439"/>
      <c r="B498" s="612" t="s">
        <v>56</v>
      </c>
      <c r="C498" s="258" t="s">
        <v>67</v>
      </c>
      <c r="D498" s="259" t="s">
        <v>44</v>
      </c>
      <c r="E498" s="259" t="s">
        <v>42</v>
      </c>
      <c r="F498" s="260" t="s">
        <v>68</v>
      </c>
      <c r="G498" s="73" t="s">
        <v>57</v>
      </c>
      <c r="H498" s="267">
        <f>'прил8 (ведом 24)'!K48</f>
        <v>37729.199999999997</v>
      </c>
    </row>
    <row r="499" spans="1:8" ht="14.4" customHeight="1" x14ac:dyDescent="0.35">
      <c r="A499" s="532"/>
      <c r="B499" s="533"/>
      <c r="C499" s="123"/>
      <c r="D499" s="123"/>
      <c r="E499" s="123"/>
      <c r="F499" s="123"/>
      <c r="G499" s="123"/>
      <c r="H499" s="534"/>
    </row>
    <row r="500" spans="1:8" ht="18" x14ac:dyDescent="0.35">
      <c r="A500" s="532"/>
      <c r="B500" s="533"/>
      <c r="C500" s="123"/>
      <c r="D500" s="123"/>
      <c r="E500" s="123"/>
      <c r="F500" s="123"/>
      <c r="G500" s="123"/>
      <c r="H500" s="534"/>
    </row>
    <row r="501" spans="1:8" ht="17.399999999999999" x14ac:dyDescent="0.3">
      <c r="A501" s="435"/>
      <c r="B501" s="86"/>
      <c r="C501" s="87"/>
      <c r="D501" s="87"/>
      <c r="E501" s="87"/>
      <c r="F501" s="87"/>
      <c r="G501" s="88"/>
    </row>
    <row r="502" spans="1:8" ht="18" x14ac:dyDescent="0.35">
      <c r="A502" s="758" t="s">
        <v>398</v>
      </c>
      <c r="B502" s="86"/>
      <c r="C502" s="87"/>
      <c r="D502" s="87"/>
      <c r="E502" s="87"/>
      <c r="F502" s="87"/>
      <c r="G502" s="88"/>
    </row>
    <row r="503" spans="1:8" ht="18" x14ac:dyDescent="0.35">
      <c r="A503" s="758" t="s">
        <v>399</v>
      </c>
      <c r="B503" s="86"/>
      <c r="C503" s="87"/>
      <c r="D503" s="87"/>
      <c r="E503" s="87"/>
      <c r="F503" s="87"/>
      <c r="G503" s="88"/>
    </row>
    <row r="504" spans="1:8" ht="18" x14ac:dyDescent="0.35">
      <c r="A504" s="759" t="s">
        <v>400</v>
      </c>
      <c r="B504" s="86"/>
      <c r="C504" s="90"/>
      <c r="D504" s="87"/>
      <c r="E504" s="87"/>
      <c r="F504" s="87"/>
      <c r="G504" s="90"/>
      <c r="H504" s="757" t="s">
        <v>411</v>
      </c>
    </row>
    <row r="505" spans="1:8" ht="18" x14ac:dyDescent="0.35">
      <c r="A505" s="740"/>
      <c r="B505" s="86"/>
      <c r="C505" s="87"/>
      <c r="D505" s="87"/>
      <c r="E505" s="87"/>
      <c r="F505" s="87"/>
    </row>
    <row r="506" spans="1:8" x14ac:dyDescent="0.3">
      <c r="A506" s="435"/>
      <c r="B506" s="86"/>
      <c r="C506" s="87"/>
      <c r="D506" s="87"/>
      <c r="E506" s="87"/>
      <c r="F506" s="87"/>
    </row>
    <row r="507" spans="1:8" x14ac:dyDescent="0.3">
      <c r="A507" s="435"/>
      <c r="B507" s="86"/>
      <c r="C507" s="87"/>
      <c r="D507" s="87"/>
      <c r="E507" s="87"/>
      <c r="F507" s="87"/>
    </row>
    <row r="508" spans="1:8" ht="17.399999999999999" x14ac:dyDescent="0.3">
      <c r="A508" s="435"/>
      <c r="B508" s="86"/>
      <c r="C508" s="87"/>
      <c r="D508" s="87"/>
      <c r="E508" s="87"/>
      <c r="F508" s="87"/>
      <c r="G508" s="88"/>
    </row>
    <row r="509" spans="1:8" x14ac:dyDescent="0.3">
      <c r="A509" s="433">
        <v>1</v>
      </c>
      <c r="B509" s="505" t="s">
        <v>236</v>
      </c>
      <c r="H509" s="434">
        <f>H11+H132+H186+H227+H254+H285+H309+H344+H389+H398+H404+H414+H420+H426+H379+H477</f>
        <v>2133474.6000000006</v>
      </c>
    </row>
    <row r="511" spans="1:8" x14ac:dyDescent="0.3">
      <c r="H511" s="434">
        <f>(H509/H10)*100</f>
        <v>97.949091025286464</v>
      </c>
    </row>
    <row r="513" spans="1:8" x14ac:dyDescent="0.3">
      <c r="A513" s="433">
        <v>1</v>
      </c>
      <c r="B513" s="505" t="s">
        <v>237</v>
      </c>
      <c r="H513" s="434">
        <f>H483+H495</f>
        <v>44671.799999999996</v>
      </c>
    </row>
    <row r="514" spans="1:8" x14ac:dyDescent="0.3">
      <c r="H514" s="434">
        <f>(H513/H515)*100</f>
        <v>2.0509089747135447</v>
      </c>
    </row>
    <row r="515" spans="1:8" x14ac:dyDescent="0.3">
      <c r="H515" s="434">
        <f>H509+H513</f>
        <v>2178146.4000000004</v>
      </c>
    </row>
  </sheetData>
  <autoFilter ref="A1:H515"/>
  <mergeCells count="3">
    <mergeCell ref="A5:H5"/>
    <mergeCell ref="C8:F8"/>
    <mergeCell ref="C9:F9"/>
  </mergeCells>
  <printOptions horizontalCentered="1"/>
  <pageMargins left="1.1811023622047245" right="0.39370078740157483" top="0.78740157480314965" bottom="0.39370078740157483" header="0" footer="0"/>
  <pageSetup paperSize="9" scale="76" fitToHeight="0" orientation="portrait" blackAndWhite="1" r:id="rId1"/>
  <headerFooter differentFirst="1"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29"/>
  <sheetViews>
    <sheetView zoomScale="80" zoomScaleNormal="80" zoomScaleSheetLayoutView="70" workbookViewId="0">
      <pane ySplit="3" topLeftCell="A61" activePane="bottomLeft" state="frozen"/>
      <selection activeCell="B19" sqref="B19"/>
      <selection pane="bottomLeft" activeCell="H67" sqref="H67"/>
    </sheetView>
  </sheetViews>
  <sheetFormatPr defaultColWidth="9.109375" defaultRowHeight="15.6" x14ac:dyDescent="0.3"/>
  <cols>
    <col min="1" max="1" width="4.5546875" style="433" customWidth="1"/>
    <col min="2" max="2" width="62.44140625" style="505" customWidth="1"/>
    <col min="3" max="3" width="3.109375" style="506" customWidth="1"/>
    <col min="4" max="4" width="2.33203125" style="506" customWidth="1"/>
    <col min="5" max="5" width="3" style="506" customWidth="1"/>
    <col min="6" max="6" width="8" style="506" customWidth="1"/>
    <col min="7" max="7" width="5.5546875" style="504" customWidth="1"/>
    <col min="8" max="8" width="14.109375" style="89" customWidth="1"/>
    <col min="9" max="9" width="13.33203125" style="90" customWidth="1"/>
    <col min="10" max="10" width="17.6640625" style="90" customWidth="1"/>
    <col min="11" max="11" width="16.44140625" style="90" customWidth="1"/>
    <col min="12" max="12" width="14.6640625" style="90" customWidth="1"/>
    <col min="13" max="16384" width="9.109375" style="90"/>
  </cols>
  <sheetData>
    <row r="1" spans="1:12" ht="18" x14ac:dyDescent="0.35">
      <c r="I1" s="205" t="s">
        <v>533</v>
      </c>
    </row>
    <row r="2" spans="1:12" ht="18" x14ac:dyDescent="0.35">
      <c r="I2" s="205" t="s">
        <v>576</v>
      </c>
    </row>
    <row r="3" spans="1:12" ht="18" x14ac:dyDescent="0.35">
      <c r="I3" s="205"/>
    </row>
    <row r="5" spans="1:12" ht="76.5" customHeight="1" x14ac:dyDescent="0.3">
      <c r="A5" s="912" t="s">
        <v>640</v>
      </c>
      <c r="B5" s="912"/>
      <c r="C5" s="912"/>
      <c r="D5" s="912"/>
      <c r="E5" s="912"/>
      <c r="F5" s="912"/>
      <c r="G5" s="912"/>
      <c r="H5" s="912"/>
      <c r="I5" s="912"/>
    </row>
    <row r="6" spans="1:12" x14ac:dyDescent="0.3">
      <c r="A6" s="90"/>
      <c r="B6" s="90"/>
      <c r="C6" s="433"/>
      <c r="D6" s="433"/>
      <c r="E6" s="433"/>
      <c r="F6" s="433"/>
      <c r="G6" s="434"/>
    </row>
    <row r="7" spans="1:12" ht="18" x14ac:dyDescent="0.35">
      <c r="A7" s="435"/>
      <c r="B7" s="86"/>
      <c r="C7" s="87"/>
      <c r="D7" s="87"/>
      <c r="E7" s="87"/>
      <c r="F7" s="87"/>
      <c r="G7" s="90"/>
      <c r="I7" s="436" t="s">
        <v>21</v>
      </c>
    </row>
    <row r="8" spans="1:12" ht="18" x14ac:dyDescent="0.35">
      <c r="A8" s="920" t="s">
        <v>22</v>
      </c>
      <c r="B8" s="921" t="s">
        <v>23</v>
      </c>
      <c r="C8" s="921" t="s">
        <v>27</v>
      </c>
      <c r="D8" s="921"/>
      <c r="E8" s="921"/>
      <c r="F8" s="921"/>
      <c r="G8" s="921" t="s">
        <v>28</v>
      </c>
      <c r="H8" s="919" t="s">
        <v>15</v>
      </c>
      <c r="I8" s="919"/>
    </row>
    <row r="9" spans="1:12" ht="40.950000000000003" customHeight="1" x14ac:dyDescent="0.3">
      <c r="A9" s="920"/>
      <c r="B9" s="921"/>
      <c r="C9" s="921"/>
      <c r="D9" s="921"/>
      <c r="E9" s="921"/>
      <c r="F9" s="921"/>
      <c r="G9" s="921"/>
      <c r="H9" s="437" t="s">
        <v>588</v>
      </c>
      <c r="I9" s="437" t="s">
        <v>635</v>
      </c>
    </row>
    <row r="10" spans="1:12" ht="18" x14ac:dyDescent="0.35">
      <c r="A10" s="285">
        <v>1</v>
      </c>
      <c r="B10" s="438">
        <v>2</v>
      </c>
      <c r="C10" s="916" t="s">
        <v>29</v>
      </c>
      <c r="D10" s="917"/>
      <c r="E10" s="917"/>
      <c r="F10" s="918"/>
      <c r="G10" s="297" t="s">
        <v>30</v>
      </c>
      <c r="H10" s="286">
        <v>5</v>
      </c>
      <c r="I10" s="286">
        <v>6</v>
      </c>
    </row>
    <row r="11" spans="1:12" ht="18" x14ac:dyDescent="0.35">
      <c r="A11" s="439"/>
      <c r="B11" s="440" t="s">
        <v>201</v>
      </c>
      <c r="C11" s="441"/>
      <c r="D11" s="441"/>
      <c r="E11" s="441"/>
      <c r="F11" s="441"/>
      <c r="G11" s="442"/>
      <c r="H11" s="443">
        <f>H12+H109+H149+H186+H209+H234+H253+H277+H313+H322+H328+H338+H350+H396+H403+H408+H344</f>
        <v>2047841.7000000002</v>
      </c>
      <c r="I11" s="443">
        <f>I12+I109+I149+I186+I209+I234+I253+I277+I313+I322+I328+I338+I350+I396+I403+I408+I344</f>
        <v>1959738.9000000004</v>
      </c>
      <c r="J11" s="444"/>
      <c r="K11" s="560">
        <f>H11-'прил9 (ведом 25-26)'!K13</f>
        <v>0</v>
      </c>
      <c r="L11" s="543">
        <f>I11-'прил9 (ведом 25-26)'!L13</f>
        <v>0</v>
      </c>
    </row>
    <row r="12" spans="1:12" s="449" customFormat="1" ht="52.2" x14ac:dyDescent="0.3">
      <c r="A12" s="445">
        <v>1</v>
      </c>
      <c r="B12" s="611" t="s">
        <v>204</v>
      </c>
      <c r="C12" s="446" t="s">
        <v>38</v>
      </c>
      <c r="D12" s="446" t="s">
        <v>41</v>
      </c>
      <c r="E12" s="446" t="s">
        <v>42</v>
      </c>
      <c r="F12" s="447" t="s">
        <v>43</v>
      </c>
      <c r="G12" s="448"/>
      <c r="H12" s="313">
        <f>H13+H64+H80</f>
        <v>1400068.9</v>
      </c>
      <c r="I12" s="313">
        <f>I13+I64+I80</f>
        <v>1276547.2</v>
      </c>
    </row>
    <row r="13" spans="1:12" ht="18" x14ac:dyDescent="0.35">
      <c r="A13" s="439"/>
      <c r="B13" s="612" t="s">
        <v>205</v>
      </c>
      <c r="C13" s="742" t="s">
        <v>38</v>
      </c>
      <c r="D13" s="742" t="s">
        <v>44</v>
      </c>
      <c r="E13" s="742" t="s">
        <v>42</v>
      </c>
      <c r="F13" s="743" t="s">
        <v>43</v>
      </c>
      <c r="G13" s="297"/>
      <c r="H13" s="267">
        <f>H14+H28</f>
        <v>1222023.3999999999</v>
      </c>
      <c r="I13" s="267">
        <f>I14+I28</f>
        <v>1099518.8999999999</v>
      </c>
    </row>
    <row r="14" spans="1:12" ht="18" x14ac:dyDescent="0.35">
      <c r="A14" s="439"/>
      <c r="B14" s="612" t="s">
        <v>283</v>
      </c>
      <c r="C14" s="258" t="s">
        <v>38</v>
      </c>
      <c r="D14" s="259" t="s">
        <v>44</v>
      </c>
      <c r="E14" s="259" t="s">
        <v>36</v>
      </c>
      <c r="F14" s="260" t="s">
        <v>43</v>
      </c>
      <c r="G14" s="297"/>
      <c r="H14" s="267">
        <f>H21+H17+H24+H26+H15+H19</f>
        <v>446525.9</v>
      </c>
      <c r="I14" s="267">
        <f>I21+I17+I24+I26+I15+I19</f>
        <v>443573.7</v>
      </c>
    </row>
    <row r="15" spans="1:12" ht="36" x14ac:dyDescent="0.35">
      <c r="A15" s="439"/>
      <c r="B15" s="612" t="s">
        <v>487</v>
      </c>
      <c r="C15" s="258" t="s">
        <v>38</v>
      </c>
      <c r="D15" s="259" t="s">
        <v>44</v>
      </c>
      <c r="E15" s="259" t="s">
        <v>36</v>
      </c>
      <c r="F15" s="260" t="s">
        <v>90</v>
      </c>
      <c r="G15" s="73"/>
      <c r="H15" s="267">
        <f>H16</f>
        <v>110353.1</v>
      </c>
      <c r="I15" s="267">
        <f>I16</f>
        <v>111385</v>
      </c>
    </row>
    <row r="16" spans="1:12" ht="36" x14ac:dyDescent="0.35">
      <c r="A16" s="439"/>
      <c r="B16" s="612" t="s">
        <v>75</v>
      </c>
      <c r="C16" s="258" t="s">
        <v>38</v>
      </c>
      <c r="D16" s="259" t="s">
        <v>44</v>
      </c>
      <c r="E16" s="259" t="s">
        <v>36</v>
      </c>
      <c r="F16" s="260" t="s">
        <v>90</v>
      </c>
      <c r="G16" s="73" t="s">
        <v>76</v>
      </c>
      <c r="H16" s="267">
        <f>'прил9 (ведом 25-26)'!K279</f>
        <v>110353.1</v>
      </c>
      <c r="I16" s="267">
        <f>'прил9 (ведом 25-26)'!L279</f>
        <v>111385</v>
      </c>
    </row>
    <row r="17" spans="1:9" ht="36" x14ac:dyDescent="0.35">
      <c r="A17" s="439"/>
      <c r="B17" s="613" t="s">
        <v>206</v>
      </c>
      <c r="C17" s="258" t="s">
        <v>38</v>
      </c>
      <c r="D17" s="259" t="s">
        <v>44</v>
      </c>
      <c r="E17" s="259" t="s">
        <v>36</v>
      </c>
      <c r="F17" s="260" t="s">
        <v>289</v>
      </c>
      <c r="G17" s="73"/>
      <c r="H17" s="267">
        <f>H18</f>
        <v>30842.2</v>
      </c>
      <c r="I17" s="267">
        <f>I18</f>
        <v>23747.8</v>
      </c>
    </row>
    <row r="18" spans="1:9" ht="36" x14ac:dyDescent="0.35">
      <c r="A18" s="439"/>
      <c r="B18" s="613" t="s">
        <v>75</v>
      </c>
      <c r="C18" s="258" t="s">
        <v>38</v>
      </c>
      <c r="D18" s="259" t="s">
        <v>44</v>
      </c>
      <c r="E18" s="259" t="s">
        <v>36</v>
      </c>
      <c r="F18" s="260" t="s">
        <v>289</v>
      </c>
      <c r="G18" s="73" t="s">
        <v>76</v>
      </c>
      <c r="H18" s="267">
        <f>'прил9 (ведом 25-26)'!K281</f>
        <v>30842.2</v>
      </c>
      <c r="I18" s="267">
        <f>'прил9 (ведом 25-26)'!L281</f>
        <v>23747.8</v>
      </c>
    </row>
    <row r="19" spans="1:9" ht="36" x14ac:dyDescent="0.35">
      <c r="A19" s="439"/>
      <c r="B19" s="613" t="s">
        <v>207</v>
      </c>
      <c r="C19" s="450" t="s">
        <v>38</v>
      </c>
      <c r="D19" s="451" t="s">
        <v>44</v>
      </c>
      <c r="E19" s="451" t="s">
        <v>36</v>
      </c>
      <c r="F19" s="452" t="s">
        <v>290</v>
      </c>
      <c r="G19" s="453"/>
      <c r="H19" s="267">
        <f>H20</f>
        <v>859.1</v>
      </c>
      <c r="I19" s="267">
        <f>I20</f>
        <v>0</v>
      </c>
    </row>
    <row r="20" spans="1:9" ht="36" x14ac:dyDescent="0.35">
      <c r="A20" s="439"/>
      <c r="B20" s="614" t="s">
        <v>202</v>
      </c>
      <c r="C20" s="450" t="s">
        <v>38</v>
      </c>
      <c r="D20" s="451" t="s">
        <v>44</v>
      </c>
      <c r="E20" s="451" t="s">
        <v>36</v>
      </c>
      <c r="F20" s="452" t="s">
        <v>290</v>
      </c>
      <c r="G20" s="453" t="s">
        <v>203</v>
      </c>
      <c r="H20" s="267">
        <f>'прил9 (ведом 25-26)'!K242</f>
        <v>859.1</v>
      </c>
      <c r="I20" s="267">
        <f>'прил9 (ведом 25-26)'!L242</f>
        <v>0</v>
      </c>
    </row>
    <row r="21" spans="1:9" ht="108" x14ac:dyDescent="0.35">
      <c r="A21" s="439"/>
      <c r="B21" s="612" t="s">
        <v>299</v>
      </c>
      <c r="C21" s="258" t="s">
        <v>38</v>
      </c>
      <c r="D21" s="259" t="s">
        <v>44</v>
      </c>
      <c r="E21" s="259" t="s">
        <v>36</v>
      </c>
      <c r="F21" s="260" t="s">
        <v>300</v>
      </c>
      <c r="G21" s="73"/>
      <c r="H21" s="267">
        <f>SUM(H22:H23)</f>
        <v>8438.2000000000007</v>
      </c>
      <c r="I21" s="267">
        <f>SUM(I22:I23)</f>
        <v>8438.2000000000007</v>
      </c>
    </row>
    <row r="22" spans="1:9" ht="36" x14ac:dyDescent="0.35">
      <c r="A22" s="439"/>
      <c r="B22" s="612" t="s">
        <v>54</v>
      </c>
      <c r="C22" s="258" t="s">
        <v>38</v>
      </c>
      <c r="D22" s="259" t="s">
        <v>44</v>
      </c>
      <c r="E22" s="259" t="s">
        <v>36</v>
      </c>
      <c r="F22" s="260" t="s">
        <v>300</v>
      </c>
      <c r="G22" s="73" t="s">
        <v>55</v>
      </c>
      <c r="H22" s="267">
        <f>'прил9 (ведом 25-26)'!K371</f>
        <v>124.7</v>
      </c>
      <c r="I22" s="267">
        <f>'прил9 (ведом 25-26)'!L371</f>
        <v>124.7</v>
      </c>
    </row>
    <row r="23" spans="1:9" ht="18" x14ac:dyDescent="0.35">
      <c r="A23" s="439"/>
      <c r="B23" s="615" t="s">
        <v>119</v>
      </c>
      <c r="C23" s="258" t="s">
        <v>38</v>
      </c>
      <c r="D23" s="259" t="s">
        <v>44</v>
      </c>
      <c r="E23" s="259" t="s">
        <v>36</v>
      </c>
      <c r="F23" s="260" t="s">
        <v>300</v>
      </c>
      <c r="G23" s="73" t="s">
        <v>120</v>
      </c>
      <c r="H23" s="267">
        <f>'прил9 (ведом 25-26)'!K372</f>
        <v>8313.5</v>
      </c>
      <c r="I23" s="267">
        <f>'прил9 (ведом 25-26)'!L372</f>
        <v>8313.5</v>
      </c>
    </row>
    <row r="24" spans="1:9" ht="162" x14ac:dyDescent="0.35">
      <c r="A24" s="439"/>
      <c r="B24" s="612" t="s">
        <v>284</v>
      </c>
      <c r="C24" s="258" t="s">
        <v>38</v>
      </c>
      <c r="D24" s="259" t="s">
        <v>44</v>
      </c>
      <c r="E24" s="259" t="s">
        <v>36</v>
      </c>
      <c r="F24" s="260" t="s">
        <v>285</v>
      </c>
      <c r="G24" s="73"/>
      <c r="H24" s="267">
        <f>H25</f>
        <v>655.8</v>
      </c>
      <c r="I24" s="267">
        <f>I25</f>
        <v>682</v>
      </c>
    </row>
    <row r="25" spans="1:9" ht="36" x14ac:dyDescent="0.35">
      <c r="A25" s="439"/>
      <c r="B25" s="612" t="s">
        <v>75</v>
      </c>
      <c r="C25" s="258" t="s">
        <v>38</v>
      </c>
      <c r="D25" s="259" t="s">
        <v>44</v>
      </c>
      <c r="E25" s="259" t="s">
        <v>36</v>
      </c>
      <c r="F25" s="260" t="s">
        <v>285</v>
      </c>
      <c r="G25" s="73" t="s">
        <v>76</v>
      </c>
      <c r="H25" s="267">
        <f>'прил9 (ведом 25-26)'!K283</f>
        <v>655.8</v>
      </c>
      <c r="I25" s="267">
        <f>'прил9 (ведом 25-26)'!L283</f>
        <v>682</v>
      </c>
    </row>
    <row r="26" spans="1:9" ht="90" x14ac:dyDescent="0.35">
      <c r="A26" s="439"/>
      <c r="B26" s="612" t="s">
        <v>367</v>
      </c>
      <c r="C26" s="258" t="s">
        <v>38</v>
      </c>
      <c r="D26" s="259" t="s">
        <v>44</v>
      </c>
      <c r="E26" s="259" t="s">
        <v>36</v>
      </c>
      <c r="F26" s="260" t="s">
        <v>286</v>
      </c>
      <c r="G26" s="73"/>
      <c r="H26" s="267">
        <f>H27</f>
        <v>295377.5</v>
      </c>
      <c r="I26" s="267">
        <f>I27</f>
        <v>299320.7</v>
      </c>
    </row>
    <row r="27" spans="1:9" ht="36" x14ac:dyDescent="0.35">
      <c r="A27" s="439"/>
      <c r="B27" s="615" t="s">
        <v>75</v>
      </c>
      <c r="C27" s="258" t="s">
        <v>38</v>
      </c>
      <c r="D27" s="259" t="s">
        <v>44</v>
      </c>
      <c r="E27" s="259" t="s">
        <v>36</v>
      </c>
      <c r="F27" s="260" t="s">
        <v>286</v>
      </c>
      <c r="G27" s="73" t="s">
        <v>76</v>
      </c>
      <c r="H27" s="267">
        <f>'прил9 (ведом 25-26)'!K285</f>
        <v>295377.5</v>
      </c>
      <c r="I27" s="267">
        <f>'прил9 (ведом 25-26)'!L285</f>
        <v>299320.7</v>
      </c>
    </row>
    <row r="28" spans="1:9" ht="18" x14ac:dyDescent="0.35">
      <c r="A28" s="439"/>
      <c r="B28" s="612" t="s">
        <v>288</v>
      </c>
      <c r="C28" s="258" t="s">
        <v>38</v>
      </c>
      <c r="D28" s="259" t="s">
        <v>44</v>
      </c>
      <c r="E28" s="259" t="s">
        <v>38</v>
      </c>
      <c r="F28" s="260" t="s">
        <v>43</v>
      </c>
      <c r="G28" s="73"/>
      <c r="H28" s="267">
        <f>H44+H48+H52+H29+H37+H57+H41+H34+H60+H55</f>
        <v>775497.5</v>
      </c>
      <c r="I28" s="267">
        <f>I44+I48+I52+I29+I37+I57+I41+I34+I60+I55</f>
        <v>655945.19999999995</v>
      </c>
    </row>
    <row r="29" spans="1:9" ht="36" x14ac:dyDescent="0.35">
      <c r="A29" s="439"/>
      <c r="B29" s="612" t="s">
        <v>487</v>
      </c>
      <c r="C29" s="258" t="s">
        <v>38</v>
      </c>
      <c r="D29" s="259" t="s">
        <v>44</v>
      </c>
      <c r="E29" s="259" t="s">
        <v>38</v>
      </c>
      <c r="F29" s="260" t="s">
        <v>90</v>
      </c>
      <c r="G29" s="73"/>
      <c r="H29" s="267">
        <f>SUM(H30:H33)</f>
        <v>83040.900000000009</v>
      </c>
      <c r="I29" s="267">
        <f>SUM(I30:I33)</f>
        <v>85008.1</v>
      </c>
    </row>
    <row r="30" spans="1:9" ht="90" x14ac:dyDescent="0.35">
      <c r="A30" s="439"/>
      <c r="B30" s="613" t="s">
        <v>48</v>
      </c>
      <c r="C30" s="258" t="s">
        <v>38</v>
      </c>
      <c r="D30" s="259" t="s">
        <v>44</v>
      </c>
      <c r="E30" s="259" t="s">
        <v>38</v>
      </c>
      <c r="F30" s="260" t="s">
        <v>90</v>
      </c>
      <c r="G30" s="73" t="s">
        <v>49</v>
      </c>
      <c r="H30" s="267">
        <f>'прил9 (ведом 25-26)'!K291</f>
        <v>451</v>
      </c>
      <c r="I30" s="267">
        <f>'прил9 (ведом 25-26)'!L291</f>
        <v>451</v>
      </c>
    </row>
    <row r="31" spans="1:9" ht="36" x14ac:dyDescent="0.35">
      <c r="A31" s="439"/>
      <c r="B31" s="613" t="s">
        <v>54</v>
      </c>
      <c r="C31" s="258" t="s">
        <v>38</v>
      </c>
      <c r="D31" s="259" t="s">
        <v>44</v>
      </c>
      <c r="E31" s="259" t="s">
        <v>38</v>
      </c>
      <c r="F31" s="260" t="s">
        <v>90</v>
      </c>
      <c r="G31" s="73" t="s">
        <v>55</v>
      </c>
      <c r="H31" s="267">
        <f>'прил9 (ведом 25-26)'!K292</f>
        <v>7088.1</v>
      </c>
      <c r="I31" s="267">
        <f>'прил9 (ведом 25-26)'!L292</f>
        <v>7239.5</v>
      </c>
    </row>
    <row r="32" spans="1:9" ht="36" x14ac:dyDescent="0.35">
      <c r="A32" s="439"/>
      <c r="B32" s="612" t="s">
        <v>75</v>
      </c>
      <c r="C32" s="258" t="s">
        <v>38</v>
      </c>
      <c r="D32" s="259" t="s">
        <v>44</v>
      </c>
      <c r="E32" s="259" t="s">
        <v>38</v>
      </c>
      <c r="F32" s="260" t="s">
        <v>90</v>
      </c>
      <c r="G32" s="73" t="s">
        <v>76</v>
      </c>
      <c r="H32" s="267">
        <f>'прил9 (ведом 25-26)'!K293</f>
        <v>75162.8</v>
      </c>
      <c r="I32" s="267">
        <f>'прил9 (ведом 25-26)'!L293</f>
        <v>76989.3</v>
      </c>
    </row>
    <row r="33" spans="1:9" ht="18" x14ac:dyDescent="0.35">
      <c r="A33" s="439"/>
      <c r="B33" s="612" t="s">
        <v>56</v>
      </c>
      <c r="C33" s="258" t="s">
        <v>38</v>
      </c>
      <c r="D33" s="259" t="s">
        <v>44</v>
      </c>
      <c r="E33" s="259" t="s">
        <v>38</v>
      </c>
      <c r="F33" s="260" t="s">
        <v>90</v>
      </c>
      <c r="G33" s="73" t="s">
        <v>57</v>
      </c>
      <c r="H33" s="267">
        <f>'прил9 (ведом 25-26)'!K294</f>
        <v>339</v>
      </c>
      <c r="I33" s="267">
        <f>'прил9 (ведом 25-26)'!L294</f>
        <v>328.3</v>
      </c>
    </row>
    <row r="34" spans="1:9" ht="36" x14ac:dyDescent="0.35">
      <c r="A34" s="439"/>
      <c r="B34" s="613" t="s">
        <v>206</v>
      </c>
      <c r="C34" s="258" t="s">
        <v>38</v>
      </c>
      <c r="D34" s="259" t="s">
        <v>44</v>
      </c>
      <c r="E34" s="259" t="s">
        <v>38</v>
      </c>
      <c r="F34" s="260" t="s">
        <v>289</v>
      </c>
      <c r="G34" s="73"/>
      <c r="H34" s="267">
        <f>H35+H36</f>
        <v>28715.1</v>
      </c>
      <c r="I34" s="267">
        <f>I35+I36</f>
        <v>22110</v>
      </c>
    </row>
    <row r="35" spans="1:9" ht="36" x14ac:dyDescent="0.35">
      <c r="A35" s="439"/>
      <c r="B35" s="613" t="s">
        <v>54</v>
      </c>
      <c r="C35" s="258" t="s">
        <v>38</v>
      </c>
      <c r="D35" s="259" t="s">
        <v>44</v>
      </c>
      <c r="E35" s="259" t="s">
        <v>38</v>
      </c>
      <c r="F35" s="260" t="s">
        <v>289</v>
      </c>
      <c r="G35" s="73" t="s">
        <v>55</v>
      </c>
      <c r="H35" s="267">
        <f>'прил9 (ведом 25-26)'!K296</f>
        <v>4254.1000000000004</v>
      </c>
      <c r="I35" s="267">
        <f>'прил9 (ведом 25-26)'!L296</f>
        <v>3275.6</v>
      </c>
    </row>
    <row r="36" spans="1:9" ht="36" x14ac:dyDescent="0.35">
      <c r="A36" s="439"/>
      <c r="B36" s="613" t="s">
        <v>75</v>
      </c>
      <c r="C36" s="258" t="s">
        <v>38</v>
      </c>
      <c r="D36" s="259" t="s">
        <v>44</v>
      </c>
      <c r="E36" s="259" t="s">
        <v>38</v>
      </c>
      <c r="F36" s="260" t="s">
        <v>289</v>
      </c>
      <c r="G36" s="73" t="s">
        <v>76</v>
      </c>
      <c r="H36" s="267">
        <f>'прил9 (ведом 25-26)'!K297</f>
        <v>24461</v>
      </c>
      <c r="I36" s="267">
        <f>'прил9 (ведом 25-26)'!L297</f>
        <v>18834.400000000001</v>
      </c>
    </row>
    <row r="37" spans="1:9" ht="36" x14ac:dyDescent="0.35">
      <c r="A37" s="439"/>
      <c r="B37" s="613" t="s">
        <v>207</v>
      </c>
      <c r="C37" s="258" t="s">
        <v>38</v>
      </c>
      <c r="D37" s="259" t="s">
        <v>44</v>
      </c>
      <c r="E37" s="259" t="s">
        <v>38</v>
      </c>
      <c r="F37" s="260" t="s">
        <v>290</v>
      </c>
      <c r="G37" s="73"/>
      <c r="H37" s="267">
        <f>SUM(H38:H40)</f>
        <v>25846.6</v>
      </c>
      <c r="I37" s="267">
        <f>SUM(I38:I40)</f>
        <v>23835.5</v>
      </c>
    </row>
    <row r="38" spans="1:9" ht="36" x14ac:dyDescent="0.35">
      <c r="A38" s="439"/>
      <c r="B38" s="613" t="s">
        <v>54</v>
      </c>
      <c r="C38" s="258" t="s">
        <v>38</v>
      </c>
      <c r="D38" s="259" t="s">
        <v>44</v>
      </c>
      <c r="E38" s="259" t="s">
        <v>38</v>
      </c>
      <c r="F38" s="260" t="s">
        <v>290</v>
      </c>
      <c r="G38" s="73" t="s">
        <v>55</v>
      </c>
      <c r="H38" s="267">
        <f>'прил9 (ведом 25-26)'!K299</f>
        <v>609.1</v>
      </c>
      <c r="I38" s="267">
        <f>'прил9 (ведом 25-26)'!L299</f>
        <v>609.1</v>
      </c>
    </row>
    <row r="39" spans="1:9" ht="36" x14ac:dyDescent="0.35">
      <c r="A39" s="439"/>
      <c r="B39" s="614" t="s">
        <v>202</v>
      </c>
      <c r="C39" s="258" t="s">
        <v>38</v>
      </c>
      <c r="D39" s="259" t="s">
        <v>44</v>
      </c>
      <c r="E39" s="259" t="s">
        <v>38</v>
      </c>
      <c r="F39" s="260" t="s">
        <v>290</v>
      </c>
      <c r="G39" s="73" t="s">
        <v>203</v>
      </c>
      <c r="H39" s="267">
        <f>'прил9 (ведом 25-26)'!K248</f>
        <v>2000.2</v>
      </c>
      <c r="I39" s="267">
        <f>'прил9 (ведом 25-26)'!L248</f>
        <v>0</v>
      </c>
    </row>
    <row r="40" spans="1:9" ht="36" x14ac:dyDescent="0.35">
      <c r="A40" s="439"/>
      <c r="B40" s="613" t="s">
        <v>75</v>
      </c>
      <c r="C40" s="258" t="s">
        <v>38</v>
      </c>
      <c r="D40" s="259" t="s">
        <v>44</v>
      </c>
      <c r="E40" s="259" t="s">
        <v>38</v>
      </c>
      <c r="F40" s="260" t="s">
        <v>290</v>
      </c>
      <c r="G40" s="73" t="s">
        <v>76</v>
      </c>
      <c r="H40" s="267">
        <f>'прил9 (ведом 25-26)'!K300</f>
        <v>23237.3</v>
      </c>
      <c r="I40" s="267">
        <f>'прил9 (ведом 25-26)'!L300</f>
        <v>23226.400000000001</v>
      </c>
    </row>
    <row r="41" spans="1:9" ht="234" x14ac:dyDescent="0.35">
      <c r="A41" s="439"/>
      <c r="B41" s="613" t="s">
        <v>593</v>
      </c>
      <c r="C41" s="258" t="s">
        <v>38</v>
      </c>
      <c r="D41" s="259" t="s">
        <v>44</v>
      </c>
      <c r="E41" s="259" t="s">
        <v>38</v>
      </c>
      <c r="F41" s="260" t="s">
        <v>539</v>
      </c>
      <c r="G41" s="73"/>
      <c r="H41" s="267">
        <f>H42+H43</f>
        <v>35752.899999999994</v>
      </c>
      <c r="I41" s="267">
        <f>I42+I43</f>
        <v>0</v>
      </c>
    </row>
    <row r="42" spans="1:9" ht="90" x14ac:dyDescent="0.35">
      <c r="A42" s="439"/>
      <c r="B42" s="613" t="s">
        <v>48</v>
      </c>
      <c r="C42" s="258" t="s">
        <v>38</v>
      </c>
      <c r="D42" s="259" t="s">
        <v>44</v>
      </c>
      <c r="E42" s="259" t="s">
        <v>38</v>
      </c>
      <c r="F42" s="260" t="s">
        <v>539</v>
      </c>
      <c r="G42" s="73" t="s">
        <v>49</v>
      </c>
      <c r="H42" s="267">
        <f>'прил9 (ведом 25-26)'!K302</f>
        <v>2734.2</v>
      </c>
      <c r="I42" s="267">
        <f>'прил9 (ведом 25-26)'!L302</f>
        <v>0</v>
      </c>
    </row>
    <row r="43" spans="1:9" ht="36" x14ac:dyDescent="0.35">
      <c r="A43" s="439"/>
      <c r="B43" s="613" t="s">
        <v>75</v>
      </c>
      <c r="C43" s="258" t="s">
        <v>38</v>
      </c>
      <c r="D43" s="259" t="s">
        <v>44</v>
      </c>
      <c r="E43" s="259" t="s">
        <v>38</v>
      </c>
      <c r="F43" s="260" t="s">
        <v>539</v>
      </c>
      <c r="G43" s="73" t="s">
        <v>76</v>
      </c>
      <c r="H43" s="267">
        <f>'прил9 (ведом 25-26)'!K303</f>
        <v>33018.699999999997</v>
      </c>
      <c r="I43" s="267">
        <f>'прил9 (ведом 25-26)'!L303</f>
        <v>0</v>
      </c>
    </row>
    <row r="44" spans="1:9" ht="162" x14ac:dyDescent="0.35">
      <c r="A44" s="439"/>
      <c r="B44" s="612" t="s">
        <v>284</v>
      </c>
      <c r="C44" s="258" t="s">
        <v>38</v>
      </c>
      <c r="D44" s="259" t="s">
        <v>44</v>
      </c>
      <c r="E44" s="259" t="s">
        <v>38</v>
      </c>
      <c r="F44" s="260" t="s">
        <v>285</v>
      </c>
      <c r="G44" s="73"/>
      <c r="H44" s="267">
        <f>SUM(H45:H47)</f>
        <v>1527.3</v>
      </c>
      <c r="I44" s="267">
        <f>SUM(I45:I47)</f>
        <v>1588.3999999999999</v>
      </c>
    </row>
    <row r="45" spans="1:9" ht="90" x14ac:dyDescent="0.35">
      <c r="A45" s="439"/>
      <c r="B45" s="613" t="s">
        <v>48</v>
      </c>
      <c r="C45" s="258" t="s">
        <v>38</v>
      </c>
      <c r="D45" s="259" t="s">
        <v>44</v>
      </c>
      <c r="E45" s="259" t="s">
        <v>38</v>
      </c>
      <c r="F45" s="260" t="s">
        <v>285</v>
      </c>
      <c r="G45" s="73" t="s">
        <v>49</v>
      </c>
      <c r="H45" s="267">
        <f>'прил9 (ведом 25-26)'!K305</f>
        <v>80</v>
      </c>
      <c r="I45" s="267">
        <f>'прил9 (ведом 25-26)'!L305</f>
        <v>82.4</v>
      </c>
    </row>
    <row r="46" spans="1:9" ht="18" x14ac:dyDescent="0.35">
      <c r="A46" s="439"/>
      <c r="B46" s="613" t="s">
        <v>119</v>
      </c>
      <c r="C46" s="258" t="s">
        <v>38</v>
      </c>
      <c r="D46" s="259" t="s">
        <v>44</v>
      </c>
      <c r="E46" s="259" t="s">
        <v>38</v>
      </c>
      <c r="F46" s="260" t="s">
        <v>285</v>
      </c>
      <c r="G46" s="73" t="s">
        <v>120</v>
      </c>
      <c r="H46" s="267">
        <f>'прил9 (ведом 25-26)'!K306</f>
        <v>5.6</v>
      </c>
      <c r="I46" s="267">
        <f>'прил9 (ведом 25-26)'!L306</f>
        <v>5.7</v>
      </c>
    </row>
    <row r="47" spans="1:9" ht="36" x14ac:dyDescent="0.35">
      <c r="A47" s="439"/>
      <c r="B47" s="612" t="s">
        <v>75</v>
      </c>
      <c r="C47" s="258" t="s">
        <v>38</v>
      </c>
      <c r="D47" s="259" t="s">
        <v>44</v>
      </c>
      <c r="E47" s="259" t="s">
        <v>38</v>
      </c>
      <c r="F47" s="260" t="s">
        <v>285</v>
      </c>
      <c r="G47" s="73" t="s">
        <v>76</v>
      </c>
      <c r="H47" s="267">
        <f>'прил9 (ведом 25-26)'!K307</f>
        <v>1441.7</v>
      </c>
      <c r="I47" s="267">
        <f>'прил9 (ведом 25-26)'!L307</f>
        <v>1500.3</v>
      </c>
    </row>
    <row r="48" spans="1:9" ht="90" x14ac:dyDescent="0.35">
      <c r="A48" s="439"/>
      <c r="B48" s="612" t="s">
        <v>367</v>
      </c>
      <c r="C48" s="258" t="s">
        <v>38</v>
      </c>
      <c r="D48" s="259" t="s">
        <v>44</v>
      </c>
      <c r="E48" s="259" t="s">
        <v>38</v>
      </c>
      <c r="F48" s="260" t="s">
        <v>286</v>
      </c>
      <c r="G48" s="73"/>
      <c r="H48" s="267">
        <f>SUM(H49:H51)</f>
        <v>520243.3</v>
      </c>
      <c r="I48" s="267">
        <f>SUM(I49:I51)</f>
        <v>512829.7</v>
      </c>
    </row>
    <row r="49" spans="1:9" ht="90" x14ac:dyDescent="0.35">
      <c r="A49" s="439"/>
      <c r="B49" s="612" t="s">
        <v>48</v>
      </c>
      <c r="C49" s="258" t="s">
        <v>38</v>
      </c>
      <c r="D49" s="259" t="s">
        <v>44</v>
      </c>
      <c r="E49" s="259" t="s">
        <v>38</v>
      </c>
      <c r="F49" s="260" t="s">
        <v>286</v>
      </c>
      <c r="G49" s="73" t="s">
        <v>49</v>
      </c>
      <c r="H49" s="267">
        <f>'прил9 (ведом 25-26)'!K309</f>
        <v>30000</v>
      </c>
      <c r="I49" s="267">
        <f>'прил9 (ведом 25-26)'!L309</f>
        <v>30000</v>
      </c>
    </row>
    <row r="50" spans="1:9" ht="36" x14ac:dyDescent="0.35">
      <c r="A50" s="439"/>
      <c r="B50" s="612" t="s">
        <v>54</v>
      </c>
      <c r="C50" s="258" t="s">
        <v>38</v>
      </c>
      <c r="D50" s="259" t="s">
        <v>44</v>
      </c>
      <c r="E50" s="259" t="s">
        <v>38</v>
      </c>
      <c r="F50" s="260" t="s">
        <v>286</v>
      </c>
      <c r="G50" s="73" t="s">
        <v>55</v>
      </c>
      <c r="H50" s="267">
        <f>'прил9 (ведом 25-26)'!K310</f>
        <v>2062</v>
      </c>
      <c r="I50" s="267">
        <f>'прил9 (ведом 25-26)'!L310</f>
        <v>2062</v>
      </c>
    </row>
    <row r="51" spans="1:9" ht="36" x14ac:dyDescent="0.35">
      <c r="A51" s="439"/>
      <c r="B51" s="612" t="s">
        <v>75</v>
      </c>
      <c r="C51" s="258" t="s">
        <v>38</v>
      </c>
      <c r="D51" s="259" t="s">
        <v>44</v>
      </c>
      <c r="E51" s="259" t="s">
        <v>38</v>
      </c>
      <c r="F51" s="260" t="s">
        <v>286</v>
      </c>
      <c r="G51" s="73" t="s">
        <v>76</v>
      </c>
      <c r="H51" s="267">
        <f>'прил9 (ведом 25-26)'!K311</f>
        <v>488181.3</v>
      </c>
      <c r="I51" s="267">
        <f>'прил9 (ведом 25-26)'!L311</f>
        <v>480767.7</v>
      </c>
    </row>
    <row r="52" spans="1:9" ht="72" x14ac:dyDescent="0.35">
      <c r="A52" s="439"/>
      <c r="B52" s="612" t="s">
        <v>208</v>
      </c>
      <c r="C52" s="742" t="s">
        <v>38</v>
      </c>
      <c r="D52" s="742" t="s">
        <v>44</v>
      </c>
      <c r="E52" s="742" t="s">
        <v>38</v>
      </c>
      <c r="F52" s="743" t="s">
        <v>291</v>
      </c>
      <c r="G52" s="297"/>
      <c r="H52" s="267">
        <f>SUM(H53:H54)</f>
        <v>2481.6</v>
      </c>
      <c r="I52" s="267">
        <f>SUM(I53:I54)</f>
        <v>2589.2000000000003</v>
      </c>
    </row>
    <row r="53" spans="1:9" ht="36" x14ac:dyDescent="0.35">
      <c r="A53" s="439"/>
      <c r="B53" s="613" t="s">
        <v>54</v>
      </c>
      <c r="C53" s="258" t="s">
        <v>38</v>
      </c>
      <c r="D53" s="259" t="s">
        <v>44</v>
      </c>
      <c r="E53" s="259" t="s">
        <v>38</v>
      </c>
      <c r="F53" s="260" t="s">
        <v>291</v>
      </c>
      <c r="G53" s="73" t="s">
        <v>55</v>
      </c>
      <c r="H53" s="267">
        <f>'прил9 (ведом 25-26)'!K313</f>
        <v>106.4</v>
      </c>
      <c r="I53" s="267">
        <f>'прил9 (ведом 25-26)'!L313</f>
        <v>110.3</v>
      </c>
    </row>
    <row r="54" spans="1:9" ht="36" x14ac:dyDescent="0.35">
      <c r="A54" s="439"/>
      <c r="B54" s="612" t="s">
        <v>75</v>
      </c>
      <c r="C54" s="742" t="s">
        <v>38</v>
      </c>
      <c r="D54" s="742" t="s">
        <v>44</v>
      </c>
      <c r="E54" s="742" t="s">
        <v>38</v>
      </c>
      <c r="F54" s="743" t="s">
        <v>291</v>
      </c>
      <c r="G54" s="297" t="s">
        <v>76</v>
      </c>
      <c r="H54" s="267">
        <f>'прил9 (ведом 25-26)'!K314</f>
        <v>2375.1999999999998</v>
      </c>
      <c r="I54" s="267">
        <f>'прил9 (ведом 25-26)'!L314</f>
        <v>2478.9</v>
      </c>
    </row>
    <row r="55" spans="1:9" ht="126" x14ac:dyDescent="0.35">
      <c r="A55" s="439"/>
      <c r="B55" s="616" t="s">
        <v>565</v>
      </c>
      <c r="C55" s="785" t="s">
        <v>38</v>
      </c>
      <c r="D55" s="786" t="s">
        <v>44</v>
      </c>
      <c r="E55" s="786" t="s">
        <v>38</v>
      </c>
      <c r="F55" s="787" t="s">
        <v>564</v>
      </c>
      <c r="G55" s="297"/>
      <c r="H55" s="824">
        <f>H56</f>
        <v>1921.1</v>
      </c>
      <c r="I55" s="267">
        <f>I56</f>
        <v>1875.2</v>
      </c>
    </row>
    <row r="56" spans="1:9" ht="36" x14ac:dyDescent="0.35">
      <c r="A56" s="439"/>
      <c r="B56" s="616" t="s">
        <v>75</v>
      </c>
      <c r="C56" s="748" t="s">
        <v>38</v>
      </c>
      <c r="D56" s="749" t="s">
        <v>44</v>
      </c>
      <c r="E56" s="749" t="s">
        <v>38</v>
      </c>
      <c r="F56" s="750" t="s">
        <v>564</v>
      </c>
      <c r="G56" s="55" t="s">
        <v>76</v>
      </c>
      <c r="H56" s="267">
        <f>'прил9 (ведом 25-26)'!K316</f>
        <v>1921.1</v>
      </c>
      <c r="I56" s="267">
        <f>'прил9 (ведом 25-26)'!L316</f>
        <v>1875.2</v>
      </c>
    </row>
    <row r="57" spans="1:9" ht="72" x14ac:dyDescent="0.35">
      <c r="A57" s="439"/>
      <c r="B57" s="613" t="s">
        <v>479</v>
      </c>
      <c r="C57" s="258" t="s">
        <v>38</v>
      </c>
      <c r="D57" s="259" t="s">
        <v>44</v>
      </c>
      <c r="E57" s="259" t="s">
        <v>38</v>
      </c>
      <c r="F57" s="260" t="s">
        <v>478</v>
      </c>
      <c r="G57" s="73"/>
      <c r="H57" s="267">
        <f>H58+H59</f>
        <v>62761.9</v>
      </c>
      <c r="I57" s="267">
        <f>I58+I59</f>
        <v>1792.5</v>
      </c>
    </row>
    <row r="58" spans="1:9" ht="36" x14ac:dyDescent="0.35">
      <c r="A58" s="439"/>
      <c r="B58" s="613" t="s">
        <v>54</v>
      </c>
      <c r="C58" s="258" t="s">
        <v>38</v>
      </c>
      <c r="D58" s="259" t="s">
        <v>44</v>
      </c>
      <c r="E58" s="259" t="s">
        <v>38</v>
      </c>
      <c r="F58" s="260" t="s">
        <v>478</v>
      </c>
      <c r="G58" s="73" t="s">
        <v>55</v>
      </c>
      <c r="H58" s="267">
        <f>'прил9 (ведом 25-26)'!K318</f>
        <v>1650.6</v>
      </c>
      <c r="I58" s="267">
        <f>'прил9 (ведом 25-26)'!L318</f>
        <v>49.5</v>
      </c>
    </row>
    <row r="59" spans="1:9" ht="36" x14ac:dyDescent="0.35">
      <c r="A59" s="439"/>
      <c r="B59" s="613" t="s">
        <v>75</v>
      </c>
      <c r="C59" s="258" t="s">
        <v>38</v>
      </c>
      <c r="D59" s="259" t="s">
        <v>44</v>
      </c>
      <c r="E59" s="259" t="s">
        <v>38</v>
      </c>
      <c r="F59" s="260" t="s">
        <v>478</v>
      </c>
      <c r="G59" s="73" t="s">
        <v>76</v>
      </c>
      <c r="H59" s="267">
        <f>'прил9 (ведом 25-26)'!K319</f>
        <v>61111.3</v>
      </c>
      <c r="I59" s="267">
        <f>'прил9 (ведом 25-26)'!L319</f>
        <v>1743</v>
      </c>
    </row>
    <row r="60" spans="1:9" ht="72" x14ac:dyDescent="0.35">
      <c r="A60" s="439"/>
      <c r="B60" s="616" t="s">
        <v>562</v>
      </c>
      <c r="C60" s="748" t="s">
        <v>38</v>
      </c>
      <c r="D60" s="749" t="s">
        <v>44</v>
      </c>
      <c r="E60" s="749" t="s">
        <v>38</v>
      </c>
      <c r="F60" s="750" t="s">
        <v>561</v>
      </c>
      <c r="G60" s="73"/>
      <c r="H60" s="267">
        <f>H61+H62+H63</f>
        <v>13206.800000000001</v>
      </c>
      <c r="I60" s="267">
        <f>I61+I62+I63</f>
        <v>4316.6000000000004</v>
      </c>
    </row>
    <row r="61" spans="1:9" ht="36" x14ac:dyDescent="0.35">
      <c r="A61" s="439"/>
      <c r="B61" s="616" t="s">
        <v>54</v>
      </c>
      <c r="C61" s="748" t="s">
        <v>38</v>
      </c>
      <c r="D61" s="749" t="s">
        <v>44</v>
      </c>
      <c r="E61" s="749" t="s">
        <v>38</v>
      </c>
      <c r="F61" s="750" t="s">
        <v>561</v>
      </c>
      <c r="G61" s="55" t="s">
        <v>55</v>
      </c>
      <c r="H61" s="267">
        <f>'прил9 (ведом 25-26)'!K321</f>
        <v>129.6</v>
      </c>
      <c r="I61" s="267">
        <f>'прил9 (ведом 25-26)'!L321</f>
        <v>44.9</v>
      </c>
    </row>
    <row r="62" spans="1:9" ht="18" x14ac:dyDescent="0.35">
      <c r="A62" s="439"/>
      <c r="B62" s="616" t="s">
        <v>119</v>
      </c>
      <c r="C62" s="748" t="s">
        <v>38</v>
      </c>
      <c r="D62" s="749" t="s">
        <v>44</v>
      </c>
      <c r="E62" s="749" t="s">
        <v>38</v>
      </c>
      <c r="F62" s="750" t="s">
        <v>561</v>
      </c>
      <c r="G62" s="55" t="s">
        <v>120</v>
      </c>
      <c r="H62" s="267">
        <f>'прил9 (ведом 25-26)'!K322</f>
        <v>104.1</v>
      </c>
      <c r="I62" s="267">
        <f>'прил9 (ведом 25-26)'!L322</f>
        <v>29.4</v>
      </c>
    </row>
    <row r="63" spans="1:9" ht="36" x14ac:dyDescent="0.35">
      <c r="A63" s="439"/>
      <c r="B63" s="616" t="s">
        <v>75</v>
      </c>
      <c r="C63" s="748" t="s">
        <v>38</v>
      </c>
      <c r="D63" s="749" t="s">
        <v>44</v>
      </c>
      <c r="E63" s="749" t="s">
        <v>38</v>
      </c>
      <c r="F63" s="750" t="s">
        <v>561</v>
      </c>
      <c r="G63" s="55" t="s">
        <v>76</v>
      </c>
      <c r="H63" s="267">
        <f>'прил9 (ведом 25-26)'!K323</f>
        <v>12973.1</v>
      </c>
      <c r="I63" s="267">
        <f>'прил9 (ведом 25-26)'!L323</f>
        <v>4242.3</v>
      </c>
    </row>
    <row r="64" spans="1:9" ht="18" x14ac:dyDescent="0.35">
      <c r="A64" s="439"/>
      <c r="B64" s="612" t="s">
        <v>209</v>
      </c>
      <c r="C64" s="258" t="s">
        <v>38</v>
      </c>
      <c r="D64" s="259" t="s">
        <v>88</v>
      </c>
      <c r="E64" s="259" t="s">
        <v>42</v>
      </c>
      <c r="F64" s="260" t="s">
        <v>43</v>
      </c>
      <c r="G64" s="297"/>
      <c r="H64" s="267">
        <f>H65</f>
        <v>82500.599999999991</v>
      </c>
      <c r="I64" s="267">
        <f>I65</f>
        <v>81353</v>
      </c>
    </row>
    <row r="65" spans="1:9" ht="36" x14ac:dyDescent="0.35">
      <c r="A65" s="439"/>
      <c r="B65" s="612" t="s">
        <v>292</v>
      </c>
      <c r="C65" s="258" t="s">
        <v>38</v>
      </c>
      <c r="D65" s="259" t="s">
        <v>88</v>
      </c>
      <c r="E65" s="259" t="s">
        <v>36</v>
      </c>
      <c r="F65" s="260" t="s">
        <v>43</v>
      </c>
      <c r="G65" s="297"/>
      <c r="H65" s="267">
        <f>H66+H76+H78+H71+H74</f>
        <v>82500.599999999991</v>
      </c>
      <c r="I65" s="267">
        <f>I66+I76+I78+I71+I74</f>
        <v>81353</v>
      </c>
    </row>
    <row r="66" spans="1:9" ht="36" x14ac:dyDescent="0.35">
      <c r="A66" s="439"/>
      <c r="B66" s="612" t="s">
        <v>487</v>
      </c>
      <c r="C66" s="258" t="s">
        <v>38</v>
      </c>
      <c r="D66" s="259" t="s">
        <v>88</v>
      </c>
      <c r="E66" s="259" t="s">
        <v>36</v>
      </c>
      <c r="F66" s="260" t="s">
        <v>90</v>
      </c>
      <c r="G66" s="73"/>
      <c r="H66" s="267">
        <f>SUM(H67:H70)</f>
        <v>64020.3</v>
      </c>
      <c r="I66" s="267">
        <f>SUM(I67:I70)</f>
        <v>64093.8</v>
      </c>
    </row>
    <row r="67" spans="1:9" ht="90" x14ac:dyDescent="0.35">
      <c r="A67" s="439"/>
      <c r="B67" s="613" t="s">
        <v>48</v>
      </c>
      <c r="C67" s="258" t="s">
        <v>38</v>
      </c>
      <c r="D67" s="259" t="s">
        <v>88</v>
      </c>
      <c r="E67" s="259" t="s">
        <v>36</v>
      </c>
      <c r="F67" s="260" t="s">
        <v>90</v>
      </c>
      <c r="G67" s="73" t="s">
        <v>49</v>
      </c>
      <c r="H67" s="267">
        <f>'прил9 (ведом 25-26)'!K333</f>
        <v>17038.2</v>
      </c>
      <c r="I67" s="267">
        <f>'прил9 (ведом 25-26)'!L333</f>
        <v>17038.2</v>
      </c>
    </row>
    <row r="68" spans="1:9" ht="36" x14ac:dyDescent="0.35">
      <c r="A68" s="439"/>
      <c r="B68" s="613" t="s">
        <v>54</v>
      </c>
      <c r="C68" s="258" t="s">
        <v>38</v>
      </c>
      <c r="D68" s="259" t="s">
        <v>88</v>
      </c>
      <c r="E68" s="259" t="s">
        <v>36</v>
      </c>
      <c r="F68" s="260" t="s">
        <v>90</v>
      </c>
      <c r="G68" s="73" t="s">
        <v>55</v>
      </c>
      <c r="H68" s="267">
        <f>'прил9 (ведом 25-26)'!K334</f>
        <v>1712.1</v>
      </c>
      <c r="I68" s="267">
        <f>'прил9 (ведом 25-26)'!L334</f>
        <v>1715.3</v>
      </c>
    </row>
    <row r="69" spans="1:9" ht="36" x14ac:dyDescent="0.35">
      <c r="A69" s="439"/>
      <c r="B69" s="612" t="s">
        <v>75</v>
      </c>
      <c r="C69" s="258" t="s">
        <v>38</v>
      </c>
      <c r="D69" s="259" t="s">
        <v>88</v>
      </c>
      <c r="E69" s="259" t="s">
        <v>36</v>
      </c>
      <c r="F69" s="260" t="s">
        <v>90</v>
      </c>
      <c r="G69" s="73" t="s">
        <v>76</v>
      </c>
      <c r="H69" s="267">
        <f>'прил9 (ведом 25-26)'!K335</f>
        <v>44973.5</v>
      </c>
      <c r="I69" s="267">
        <f>'прил9 (ведом 25-26)'!L335</f>
        <v>45050.3</v>
      </c>
    </row>
    <row r="70" spans="1:9" ht="18" x14ac:dyDescent="0.35">
      <c r="A70" s="439"/>
      <c r="B70" s="613" t="s">
        <v>56</v>
      </c>
      <c r="C70" s="258" t="s">
        <v>38</v>
      </c>
      <c r="D70" s="259" t="s">
        <v>88</v>
      </c>
      <c r="E70" s="259" t="s">
        <v>36</v>
      </c>
      <c r="F70" s="260" t="s">
        <v>90</v>
      </c>
      <c r="G70" s="73" t="s">
        <v>57</v>
      </c>
      <c r="H70" s="267">
        <f>'прил9 (ведом 25-26)'!K336</f>
        <v>296.5</v>
      </c>
      <c r="I70" s="267">
        <f>'прил9 (ведом 25-26)'!L336</f>
        <v>290</v>
      </c>
    </row>
    <row r="71" spans="1:9" ht="36" x14ac:dyDescent="0.35">
      <c r="A71" s="439"/>
      <c r="B71" s="613" t="s">
        <v>206</v>
      </c>
      <c r="C71" s="258" t="s">
        <v>38</v>
      </c>
      <c r="D71" s="259" t="s">
        <v>88</v>
      </c>
      <c r="E71" s="259" t="s">
        <v>36</v>
      </c>
      <c r="F71" s="260" t="s">
        <v>289</v>
      </c>
      <c r="G71" s="73"/>
      <c r="H71" s="267">
        <f>H72+H73</f>
        <v>5320.7000000000007</v>
      </c>
      <c r="I71" s="267">
        <f>I72+I73</f>
        <v>4095.1</v>
      </c>
    </row>
    <row r="72" spans="1:9" ht="36" x14ac:dyDescent="0.35">
      <c r="A72" s="439"/>
      <c r="B72" s="613" t="s">
        <v>54</v>
      </c>
      <c r="C72" s="258" t="s">
        <v>38</v>
      </c>
      <c r="D72" s="259" t="s">
        <v>88</v>
      </c>
      <c r="E72" s="259" t="s">
        <v>36</v>
      </c>
      <c r="F72" s="260" t="s">
        <v>289</v>
      </c>
      <c r="G72" s="73" t="s">
        <v>55</v>
      </c>
      <c r="H72" s="267">
        <f>'прил9 (ведом 25-26)'!K338</f>
        <v>1066.5999999999999</v>
      </c>
      <c r="I72" s="267">
        <f>'прил9 (ведом 25-26)'!L338</f>
        <v>819.5</v>
      </c>
    </row>
    <row r="73" spans="1:9" ht="36" x14ac:dyDescent="0.35">
      <c r="A73" s="439"/>
      <c r="B73" s="617" t="s">
        <v>75</v>
      </c>
      <c r="C73" s="258" t="s">
        <v>38</v>
      </c>
      <c r="D73" s="259" t="s">
        <v>88</v>
      </c>
      <c r="E73" s="259" t="s">
        <v>36</v>
      </c>
      <c r="F73" s="260" t="s">
        <v>289</v>
      </c>
      <c r="G73" s="73" t="s">
        <v>76</v>
      </c>
      <c r="H73" s="267">
        <f>'прил9 (ведом 25-26)'!K339</f>
        <v>4254.1000000000004</v>
      </c>
      <c r="I73" s="267">
        <f>'прил9 (ведом 25-26)'!L339</f>
        <v>3275.6</v>
      </c>
    </row>
    <row r="74" spans="1:9" ht="36" x14ac:dyDescent="0.35">
      <c r="A74" s="439"/>
      <c r="B74" s="805" t="s">
        <v>207</v>
      </c>
      <c r="C74" s="807" t="s">
        <v>38</v>
      </c>
      <c r="D74" s="808" t="s">
        <v>88</v>
      </c>
      <c r="E74" s="808" t="s">
        <v>36</v>
      </c>
      <c r="F74" s="809" t="s">
        <v>290</v>
      </c>
      <c r="G74" s="806"/>
      <c r="H74" s="267">
        <f>H75</f>
        <v>46.9</v>
      </c>
      <c r="I74" s="267">
        <f>I75</f>
        <v>46.9</v>
      </c>
    </row>
    <row r="75" spans="1:9" ht="36" x14ac:dyDescent="0.35">
      <c r="A75" s="439"/>
      <c r="B75" s="827" t="s">
        <v>75</v>
      </c>
      <c r="C75" s="807" t="s">
        <v>38</v>
      </c>
      <c r="D75" s="808" t="s">
        <v>88</v>
      </c>
      <c r="E75" s="808" t="s">
        <v>36</v>
      </c>
      <c r="F75" s="809" t="s">
        <v>290</v>
      </c>
      <c r="G75" s="806" t="s">
        <v>76</v>
      </c>
      <c r="H75" s="267">
        <f>'прил9 (ведом 25-26)'!K341</f>
        <v>46.9</v>
      </c>
      <c r="I75" s="267">
        <f>'прил9 (ведом 25-26)'!L341</f>
        <v>46.9</v>
      </c>
    </row>
    <row r="76" spans="1:9" ht="162" x14ac:dyDescent="0.35">
      <c r="A76" s="439"/>
      <c r="B76" s="612" t="s">
        <v>284</v>
      </c>
      <c r="C76" s="258" t="s">
        <v>38</v>
      </c>
      <c r="D76" s="259" t="s">
        <v>88</v>
      </c>
      <c r="E76" s="259" t="s">
        <v>36</v>
      </c>
      <c r="F76" s="260" t="s">
        <v>285</v>
      </c>
      <c r="G76" s="73"/>
      <c r="H76" s="267">
        <f>H77</f>
        <v>112.7</v>
      </c>
      <c r="I76" s="267">
        <f>I77</f>
        <v>117.2</v>
      </c>
    </row>
    <row r="77" spans="1:9" ht="36" x14ac:dyDescent="0.35">
      <c r="A77" s="439"/>
      <c r="B77" s="613" t="s">
        <v>75</v>
      </c>
      <c r="C77" s="258" t="s">
        <v>38</v>
      </c>
      <c r="D77" s="259" t="s">
        <v>88</v>
      </c>
      <c r="E77" s="259" t="s">
        <v>36</v>
      </c>
      <c r="F77" s="260" t="s">
        <v>285</v>
      </c>
      <c r="G77" s="73" t="s">
        <v>76</v>
      </c>
      <c r="H77" s="267">
        <f>'прил9 (ведом 25-26)'!K343</f>
        <v>112.7</v>
      </c>
      <c r="I77" s="267">
        <f>'прил9 (ведом 25-26)'!L343</f>
        <v>117.2</v>
      </c>
    </row>
    <row r="78" spans="1:9" ht="90" x14ac:dyDescent="0.35">
      <c r="A78" s="439"/>
      <c r="B78" s="613" t="s">
        <v>367</v>
      </c>
      <c r="C78" s="258" t="s">
        <v>38</v>
      </c>
      <c r="D78" s="259" t="s">
        <v>88</v>
      </c>
      <c r="E78" s="259" t="s">
        <v>36</v>
      </c>
      <c r="F78" s="260" t="s">
        <v>286</v>
      </c>
      <c r="G78" s="73"/>
      <c r="H78" s="267">
        <f>H79</f>
        <v>13000</v>
      </c>
      <c r="I78" s="267">
        <f>I79</f>
        <v>13000</v>
      </c>
    </row>
    <row r="79" spans="1:9" ht="36" x14ac:dyDescent="0.35">
      <c r="A79" s="439"/>
      <c r="B79" s="613" t="s">
        <v>75</v>
      </c>
      <c r="C79" s="258" t="s">
        <v>38</v>
      </c>
      <c r="D79" s="259" t="s">
        <v>88</v>
      </c>
      <c r="E79" s="259" t="s">
        <v>36</v>
      </c>
      <c r="F79" s="260" t="s">
        <v>286</v>
      </c>
      <c r="G79" s="73" t="s">
        <v>76</v>
      </c>
      <c r="H79" s="267">
        <f>'прил9 (ведом 25-26)'!K345</f>
        <v>13000</v>
      </c>
      <c r="I79" s="267">
        <f>'прил9 (ведом 25-26)'!L345</f>
        <v>13000</v>
      </c>
    </row>
    <row r="80" spans="1:9" ht="36" x14ac:dyDescent="0.35">
      <c r="A80" s="439"/>
      <c r="B80" s="612" t="s">
        <v>211</v>
      </c>
      <c r="C80" s="258" t="s">
        <v>38</v>
      </c>
      <c r="D80" s="259" t="s">
        <v>29</v>
      </c>
      <c r="E80" s="259" t="s">
        <v>42</v>
      </c>
      <c r="F80" s="260" t="s">
        <v>43</v>
      </c>
      <c r="G80" s="297"/>
      <c r="H80" s="267">
        <f>H81+H96+H99+H102+H105</f>
        <v>95544.900000000009</v>
      </c>
      <c r="I80" s="267">
        <f>I81+I96+I99+I102+I105</f>
        <v>95675.299999999988</v>
      </c>
    </row>
    <row r="81" spans="1:9" ht="36" x14ac:dyDescent="0.35">
      <c r="A81" s="439"/>
      <c r="B81" s="612" t="s">
        <v>298</v>
      </c>
      <c r="C81" s="258" t="s">
        <v>38</v>
      </c>
      <c r="D81" s="259" t="s">
        <v>29</v>
      </c>
      <c r="E81" s="259" t="s">
        <v>36</v>
      </c>
      <c r="F81" s="260" t="s">
        <v>43</v>
      </c>
      <c r="G81" s="297"/>
      <c r="H81" s="267">
        <f>H82+H86+H94+H91</f>
        <v>89099.700000000012</v>
      </c>
      <c r="I81" s="267">
        <f>I82+I86+I94+I91</f>
        <v>88999.599999999991</v>
      </c>
    </row>
    <row r="82" spans="1:9" ht="36" x14ac:dyDescent="0.35">
      <c r="A82" s="439"/>
      <c r="B82" s="612" t="s">
        <v>46</v>
      </c>
      <c r="C82" s="258" t="s">
        <v>38</v>
      </c>
      <c r="D82" s="259" t="s">
        <v>29</v>
      </c>
      <c r="E82" s="259" t="s">
        <v>36</v>
      </c>
      <c r="F82" s="260" t="s">
        <v>47</v>
      </c>
      <c r="G82" s="73"/>
      <c r="H82" s="267">
        <f>SUM(H83:H85)</f>
        <v>14320.5</v>
      </c>
      <c r="I82" s="267">
        <f>SUM(I83:I85)</f>
        <v>14327.400000000001</v>
      </c>
    </row>
    <row r="83" spans="1:9" ht="90" x14ac:dyDescent="0.35">
      <c r="A83" s="439"/>
      <c r="B83" s="612" t="s">
        <v>48</v>
      </c>
      <c r="C83" s="258" t="s">
        <v>38</v>
      </c>
      <c r="D83" s="259" t="s">
        <v>29</v>
      </c>
      <c r="E83" s="259" t="s">
        <v>36</v>
      </c>
      <c r="F83" s="260" t="s">
        <v>47</v>
      </c>
      <c r="G83" s="73" t="s">
        <v>49</v>
      </c>
      <c r="H83" s="267">
        <f>'прил9 (ведом 25-26)'!K351</f>
        <v>13219.6</v>
      </c>
      <c r="I83" s="267">
        <f>'прил9 (ведом 25-26)'!L351</f>
        <v>13219.6</v>
      </c>
    </row>
    <row r="84" spans="1:9" ht="36" x14ac:dyDescent="0.35">
      <c r="A84" s="439"/>
      <c r="B84" s="612" t="s">
        <v>54</v>
      </c>
      <c r="C84" s="258" t="s">
        <v>38</v>
      </c>
      <c r="D84" s="259" t="s">
        <v>29</v>
      </c>
      <c r="E84" s="259" t="s">
        <v>36</v>
      </c>
      <c r="F84" s="260" t="s">
        <v>47</v>
      </c>
      <c r="G84" s="73" t="s">
        <v>55</v>
      </c>
      <c r="H84" s="267">
        <f>'прил9 (ведом 25-26)'!K352</f>
        <v>1084.5999999999999</v>
      </c>
      <c r="I84" s="267">
        <f>'прил9 (ведом 25-26)'!L352</f>
        <v>1091.7</v>
      </c>
    </row>
    <row r="85" spans="1:9" ht="18" x14ac:dyDescent="0.35">
      <c r="A85" s="439"/>
      <c r="B85" s="612" t="s">
        <v>56</v>
      </c>
      <c r="C85" s="258" t="s">
        <v>38</v>
      </c>
      <c r="D85" s="259" t="s">
        <v>29</v>
      </c>
      <c r="E85" s="259" t="s">
        <v>36</v>
      </c>
      <c r="F85" s="260" t="s">
        <v>47</v>
      </c>
      <c r="G85" s="73" t="s">
        <v>57</v>
      </c>
      <c r="H85" s="267">
        <f>'прил9 (ведом 25-26)'!K353</f>
        <v>16.3</v>
      </c>
      <c r="I85" s="267">
        <f>'прил9 (ведом 25-26)'!L353</f>
        <v>16.100000000000001</v>
      </c>
    </row>
    <row r="86" spans="1:9" ht="36" x14ac:dyDescent="0.35">
      <c r="A86" s="439"/>
      <c r="B86" s="612" t="s">
        <v>487</v>
      </c>
      <c r="C86" s="258" t="s">
        <v>38</v>
      </c>
      <c r="D86" s="259" t="s">
        <v>29</v>
      </c>
      <c r="E86" s="259" t="s">
        <v>36</v>
      </c>
      <c r="F86" s="260" t="s">
        <v>90</v>
      </c>
      <c r="G86" s="73"/>
      <c r="H86" s="267">
        <f>SUM(H87:H90)</f>
        <v>64489.1</v>
      </c>
      <c r="I86" s="267">
        <f>SUM(I87:I90)</f>
        <v>64522.499999999993</v>
      </c>
    </row>
    <row r="87" spans="1:9" ht="90" x14ac:dyDescent="0.35">
      <c r="A87" s="439"/>
      <c r="B87" s="612" t="s">
        <v>48</v>
      </c>
      <c r="C87" s="258" t="s">
        <v>38</v>
      </c>
      <c r="D87" s="259" t="s">
        <v>29</v>
      </c>
      <c r="E87" s="259" t="s">
        <v>36</v>
      </c>
      <c r="F87" s="260" t="s">
        <v>90</v>
      </c>
      <c r="G87" s="73" t="s">
        <v>49</v>
      </c>
      <c r="H87" s="267">
        <f>'прил9 (ведом 25-26)'!K355</f>
        <v>40001.199999999997</v>
      </c>
      <c r="I87" s="267">
        <f>'прил9 (ведом 25-26)'!L355</f>
        <v>40001.199999999997</v>
      </c>
    </row>
    <row r="88" spans="1:9" ht="36" x14ac:dyDescent="0.35">
      <c r="A88" s="439"/>
      <c r="B88" s="612" t="s">
        <v>54</v>
      </c>
      <c r="C88" s="258" t="s">
        <v>38</v>
      </c>
      <c r="D88" s="259" t="s">
        <v>29</v>
      </c>
      <c r="E88" s="259" t="s">
        <v>36</v>
      </c>
      <c r="F88" s="260" t="s">
        <v>90</v>
      </c>
      <c r="G88" s="73" t="s">
        <v>55</v>
      </c>
      <c r="H88" s="267">
        <f>'прил9 (ведом 25-26)'!K356</f>
        <v>3290.9</v>
      </c>
      <c r="I88" s="267">
        <f>'прил9 (ведом 25-26)'!L356</f>
        <v>3121.7</v>
      </c>
    </row>
    <row r="89" spans="1:9" ht="36" x14ac:dyDescent="0.35">
      <c r="A89" s="439"/>
      <c r="B89" s="613" t="s">
        <v>75</v>
      </c>
      <c r="C89" s="258" t="s">
        <v>38</v>
      </c>
      <c r="D89" s="259" t="s">
        <v>29</v>
      </c>
      <c r="E89" s="259" t="s">
        <v>36</v>
      </c>
      <c r="F89" s="260" t="s">
        <v>90</v>
      </c>
      <c r="G89" s="73" t="s">
        <v>76</v>
      </c>
      <c r="H89" s="267">
        <f>'прил9 (ведом 25-26)'!K357</f>
        <v>21192.9</v>
      </c>
      <c r="I89" s="267">
        <f>'прил9 (ведом 25-26)'!L357</f>
        <v>21396.2</v>
      </c>
    </row>
    <row r="90" spans="1:9" ht="18" x14ac:dyDescent="0.35">
      <c r="A90" s="439"/>
      <c r="B90" s="613" t="s">
        <v>56</v>
      </c>
      <c r="C90" s="258" t="s">
        <v>38</v>
      </c>
      <c r="D90" s="259" t="s">
        <v>29</v>
      </c>
      <c r="E90" s="259" t="s">
        <v>36</v>
      </c>
      <c r="F90" s="260" t="s">
        <v>90</v>
      </c>
      <c r="G90" s="73" t="s">
        <v>57</v>
      </c>
      <c r="H90" s="267">
        <f>'прил9 (ведом 25-26)'!K358</f>
        <v>4.0999999999999996</v>
      </c>
      <c r="I90" s="267">
        <f>'прил9 (ведом 25-26)'!L358</f>
        <v>3.4</v>
      </c>
    </row>
    <row r="91" spans="1:9" ht="90" x14ac:dyDescent="0.35">
      <c r="A91" s="439"/>
      <c r="B91" s="613" t="s">
        <v>367</v>
      </c>
      <c r="C91" s="258" t="s">
        <v>38</v>
      </c>
      <c r="D91" s="259" t="s">
        <v>29</v>
      </c>
      <c r="E91" s="259" t="s">
        <v>36</v>
      </c>
      <c r="F91" s="260" t="s">
        <v>286</v>
      </c>
      <c r="G91" s="73"/>
      <c r="H91" s="267">
        <f>SUM(H92:H93)</f>
        <v>7998.6</v>
      </c>
      <c r="I91" s="267">
        <f>SUM(I92:I93)</f>
        <v>7887.4</v>
      </c>
    </row>
    <row r="92" spans="1:9" ht="90" x14ac:dyDescent="0.35">
      <c r="A92" s="439"/>
      <c r="B92" s="613" t="s">
        <v>48</v>
      </c>
      <c r="C92" s="258" t="s">
        <v>38</v>
      </c>
      <c r="D92" s="259" t="s">
        <v>29</v>
      </c>
      <c r="E92" s="259" t="s">
        <v>36</v>
      </c>
      <c r="F92" s="260" t="s">
        <v>286</v>
      </c>
      <c r="G92" s="73" t="s">
        <v>49</v>
      </c>
      <c r="H92" s="267">
        <f>'прил9 (ведом 25-26)'!K360</f>
        <v>7200</v>
      </c>
      <c r="I92" s="267">
        <f>'прил9 (ведом 25-26)'!L360</f>
        <v>7200</v>
      </c>
    </row>
    <row r="93" spans="1:9" ht="36" x14ac:dyDescent="0.35">
      <c r="A93" s="439"/>
      <c r="B93" s="616" t="s">
        <v>54</v>
      </c>
      <c r="C93" s="748" t="s">
        <v>38</v>
      </c>
      <c r="D93" s="749" t="s">
        <v>29</v>
      </c>
      <c r="E93" s="749" t="s">
        <v>36</v>
      </c>
      <c r="F93" s="750" t="s">
        <v>286</v>
      </c>
      <c r="G93" s="55" t="s">
        <v>55</v>
      </c>
      <c r="H93" s="267">
        <f>'прил9 (ведом 25-26)'!K361</f>
        <v>798.6</v>
      </c>
      <c r="I93" s="267">
        <f>'прил9 (ведом 25-26)'!L361</f>
        <v>687.4</v>
      </c>
    </row>
    <row r="94" spans="1:9" ht="216" x14ac:dyDescent="0.35">
      <c r="A94" s="439"/>
      <c r="B94" s="613" t="s">
        <v>457</v>
      </c>
      <c r="C94" s="258" t="s">
        <v>38</v>
      </c>
      <c r="D94" s="259" t="s">
        <v>29</v>
      </c>
      <c r="E94" s="259" t="s">
        <v>36</v>
      </c>
      <c r="F94" s="260" t="s">
        <v>368</v>
      </c>
      <c r="G94" s="73"/>
      <c r="H94" s="267">
        <f>SUM(H95:H95)</f>
        <v>2291.5</v>
      </c>
      <c r="I94" s="267">
        <f>SUM(I95:I95)</f>
        <v>2262.3000000000002</v>
      </c>
    </row>
    <row r="95" spans="1:9" ht="36" x14ac:dyDescent="0.35">
      <c r="A95" s="439"/>
      <c r="B95" s="613" t="s">
        <v>75</v>
      </c>
      <c r="C95" s="258" t="s">
        <v>38</v>
      </c>
      <c r="D95" s="259" t="s">
        <v>29</v>
      </c>
      <c r="E95" s="259" t="s">
        <v>36</v>
      </c>
      <c r="F95" s="260" t="s">
        <v>368</v>
      </c>
      <c r="G95" s="73" t="s">
        <v>76</v>
      </c>
      <c r="H95" s="267">
        <f>'прил9 (ведом 25-26)'!K327</f>
        <v>2291.5</v>
      </c>
      <c r="I95" s="267">
        <f>'прил9 (ведом 25-26)'!L327</f>
        <v>2262.3000000000002</v>
      </c>
    </row>
    <row r="96" spans="1:9" ht="36" x14ac:dyDescent="0.35">
      <c r="A96" s="439"/>
      <c r="B96" s="613" t="s">
        <v>297</v>
      </c>
      <c r="C96" s="258" t="s">
        <v>38</v>
      </c>
      <c r="D96" s="259" t="s">
        <v>29</v>
      </c>
      <c r="E96" s="259" t="s">
        <v>38</v>
      </c>
      <c r="F96" s="260" t="s">
        <v>43</v>
      </c>
      <c r="G96" s="73"/>
      <c r="H96" s="267">
        <f>H97</f>
        <v>5790.9</v>
      </c>
      <c r="I96" s="267">
        <f>I97</f>
        <v>6022</v>
      </c>
    </row>
    <row r="97" spans="1:9" ht="108" x14ac:dyDescent="0.35">
      <c r="A97" s="439"/>
      <c r="B97" s="613" t="s">
        <v>464</v>
      </c>
      <c r="C97" s="258" t="s">
        <v>38</v>
      </c>
      <c r="D97" s="259" t="s">
        <v>29</v>
      </c>
      <c r="E97" s="259" t="s">
        <v>38</v>
      </c>
      <c r="F97" s="260" t="s">
        <v>463</v>
      </c>
      <c r="G97" s="73"/>
      <c r="H97" s="267">
        <f>H98</f>
        <v>5790.9</v>
      </c>
      <c r="I97" s="267">
        <f>I98</f>
        <v>6022</v>
      </c>
    </row>
    <row r="98" spans="1:9" ht="36" x14ac:dyDescent="0.35">
      <c r="A98" s="439"/>
      <c r="B98" s="613" t="s">
        <v>75</v>
      </c>
      <c r="C98" s="258" t="s">
        <v>38</v>
      </c>
      <c r="D98" s="259" t="s">
        <v>29</v>
      </c>
      <c r="E98" s="259" t="s">
        <v>38</v>
      </c>
      <c r="F98" s="260" t="s">
        <v>463</v>
      </c>
      <c r="G98" s="73" t="s">
        <v>76</v>
      </c>
      <c r="H98" s="267">
        <f>'прил9 (ведом 25-26)'!K364</f>
        <v>5790.9</v>
      </c>
      <c r="I98" s="267">
        <f>'прил9 (ведом 25-26)'!L364</f>
        <v>6022</v>
      </c>
    </row>
    <row r="99" spans="1:9" ht="36" x14ac:dyDescent="0.35">
      <c r="A99" s="439"/>
      <c r="B99" s="618" t="s">
        <v>373</v>
      </c>
      <c r="C99" s="741" t="s">
        <v>38</v>
      </c>
      <c r="D99" s="742" t="s">
        <v>29</v>
      </c>
      <c r="E99" s="742" t="s">
        <v>62</v>
      </c>
      <c r="F99" s="743" t="s">
        <v>43</v>
      </c>
      <c r="G99" s="297"/>
      <c r="H99" s="267">
        <f>H100</f>
        <v>515.5</v>
      </c>
      <c r="I99" s="267">
        <f>I100</f>
        <v>515.5</v>
      </c>
    </row>
    <row r="100" spans="1:9" ht="54" x14ac:dyDescent="0.35">
      <c r="A100" s="439"/>
      <c r="B100" s="618" t="s">
        <v>495</v>
      </c>
      <c r="C100" s="741" t="s">
        <v>38</v>
      </c>
      <c r="D100" s="742" t="s">
        <v>29</v>
      </c>
      <c r="E100" s="742" t="s">
        <v>62</v>
      </c>
      <c r="F100" s="743" t="s">
        <v>104</v>
      </c>
      <c r="G100" s="297"/>
      <c r="H100" s="267">
        <f>H101</f>
        <v>515.5</v>
      </c>
      <c r="I100" s="267">
        <f>I101</f>
        <v>515.5</v>
      </c>
    </row>
    <row r="101" spans="1:9" ht="36" x14ac:dyDescent="0.35">
      <c r="A101" s="439"/>
      <c r="B101" s="618" t="s">
        <v>54</v>
      </c>
      <c r="C101" s="741" t="s">
        <v>38</v>
      </c>
      <c r="D101" s="742" t="s">
        <v>29</v>
      </c>
      <c r="E101" s="742" t="s">
        <v>62</v>
      </c>
      <c r="F101" s="743" t="s">
        <v>104</v>
      </c>
      <c r="G101" s="297" t="s">
        <v>55</v>
      </c>
      <c r="H101" s="267">
        <f>'прил9 (ведом 25-26)'!K266</f>
        <v>515.5</v>
      </c>
      <c r="I101" s="267">
        <f>'прил9 (ведом 25-26)'!L266</f>
        <v>515.5</v>
      </c>
    </row>
    <row r="102" spans="1:9" ht="36" x14ac:dyDescent="0.35">
      <c r="A102" s="439"/>
      <c r="B102" s="618" t="s">
        <v>491</v>
      </c>
      <c r="C102" s="741" t="s">
        <v>38</v>
      </c>
      <c r="D102" s="742" t="s">
        <v>29</v>
      </c>
      <c r="E102" s="742" t="s">
        <v>51</v>
      </c>
      <c r="F102" s="743" t="s">
        <v>43</v>
      </c>
      <c r="G102" s="297"/>
      <c r="H102" s="267">
        <f>H103</f>
        <v>24</v>
      </c>
      <c r="I102" s="267">
        <f>I103</f>
        <v>24</v>
      </c>
    </row>
    <row r="103" spans="1:9" ht="18" x14ac:dyDescent="0.35">
      <c r="A103" s="439"/>
      <c r="B103" s="618" t="s">
        <v>496</v>
      </c>
      <c r="C103" s="741" t="s">
        <v>38</v>
      </c>
      <c r="D103" s="742" t="s">
        <v>29</v>
      </c>
      <c r="E103" s="742" t="s">
        <v>51</v>
      </c>
      <c r="F103" s="743" t="s">
        <v>490</v>
      </c>
      <c r="G103" s="297"/>
      <c r="H103" s="267">
        <f>H104</f>
        <v>24</v>
      </c>
      <c r="I103" s="267">
        <f>I104</f>
        <v>24</v>
      </c>
    </row>
    <row r="104" spans="1:9" ht="36" x14ac:dyDescent="0.35">
      <c r="A104" s="439"/>
      <c r="B104" s="618" t="s">
        <v>54</v>
      </c>
      <c r="C104" s="741" t="s">
        <v>38</v>
      </c>
      <c r="D104" s="742" t="s">
        <v>29</v>
      </c>
      <c r="E104" s="742" t="s">
        <v>51</v>
      </c>
      <c r="F104" s="743" t="s">
        <v>490</v>
      </c>
      <c r="G104" s="297" t="s">
        <v>55</v>
      </c>
      <c r="H104" s="267">
        <f>'прил9 (ведом 25-26)'!K269</f>
        <v>24</v>
      </c>
      <c r="I104" s="267">
        <f>'прил9 (ведом 25-26)'!L269</f>
        <v>24</v>
      </c>
    </row>
    <row r="105" spans="1:9" ht="36" x14ac:dyDescent="0.35">
      <c r="A105" s="439"/>
      <c r="B105" s="618" t="s">
        <v>494</v>
      </c>
      <c r="C105" s="741" t="s">
        <v>38</v>
      </c>
      <c r="D105" s="742" t="s">
        <v>29</v>
      </c>
      <c r="E105" s="742" t="s">
        <v>64</v>
      </c>
      <c r="F105" s="743" t="s">
        <v>43</v>
      </c>
      <c r="G105" s="297"/>
      <c r="H105" s="267">
        <f>H106</f>
        <v>114.8</v>
      </c>
      <c r="I105" s="267">
        <f>I106</f>
        <v>114.2</v>
      </c>
    </row>
    <row r="106" spans="1:9" ht="36" x14ac:dyDescent="0.35">
      <c r="A106" s="439"/>
      <c r="B106" s="618" t="s">
        <v>126</v>
      </c>
      <c r="C106" s="741" t="s">
        <v>38</v>
      </c>
      <c r="D106" s="742" t="s">
        <v>29</v>
      </c>
      <c r="E106" s="742" t="s">
        <v>64</v>
      </c>
      <c r="F106" s="743" t="s">
        <v>89</v>
      </c>
      <c r="G106" s="297"/>
      <c r="H106" s="267">
        <f>H107</f>
        <v>114.8</v>
      </c>
      <c r="I106" s="267">
        <f>I107</f>
        <v>114.2</v>
      </c>
    </row>
    <row r="107" spans="1:9" ht="36" x14ac:dyDescent="0.35">
      <c r="A107" s="439"/>
      <c r="B107" s="618" t="s">
        <v>54</v>
      </c>
      <c r="C107" s="741" t="s">
        <v>38</v>
      </c>
      <c r="D107" s="742" t="s">
        <v>29</v>
      </c>
      <c r="E107" s="742" t="s">
        <v>64</v>
      </c>
      <c r="F107" s="743" t="s">
        <v>89</v>
      </c>
      <c r="G107" s="297" t="s">
        <v>55</v>
      </c>
      <c r="H107" s="267">
        <f>'прил9 (ведом 25-26)'!K272</f>
        <v>114.8</v>
      </c>
      <c r="I107" s="267">
        <f>'прил9 (ведом 25-26)'!L272</f>
        <v>114.2</v>
      </c>
    </row>
    <row r="108" spans="1:9" ht="18" x14ac:dyDescent="0.35">
      <c r="A108" s="439"/>
      <c r="B108" s="619"/>
      <c r="C108" s="741"/>
      <c r="D108" s="742"/>
      <c r="E108" s="742"/>
      <c r="F108" s="743"/>
      <c r="G108" s="297"/>
      <c r="H108" s="267"/>
      <c r="I108" s="267"/>
    </row>
    <row r="109" spans="1:9" s="449" customFormat="1" ht="52.2" x14ac:dyDescent="0.3">
      <c r="A109" s="454">
        <v>2</v>
      </c>
      <c r="B109" s="611" t="s">
        <v>212</v>
      </c>
      <c r="C109" s="455" t="s">
        <v>62</v>
      </c>
      <c r="D109" s="455" t="s">
        <v>41</v>
      </c>
      <c r="E109" s="455" t="s">
        <v>42</v>
      </c>
      <c r="F109" s="456" t="s">
        <v>43</v>
      </c>
      <c r="G109" s="448"/>
      <c r="H109" s="313">
        <f>H110+H135+H129</f>
        <v>118655.70000000001</v>
      </c>
      <c r="I109" s="313">
        <f>I110+I135+I129</f>
        <v>118238.40000000001</v>
      </c>
    </row>
    <row r="110" spans="1:9" s="449" customFormat="1" ht="54" x14ac:dyDescent="0.35">
      <c r="A110" s="439"/>
      <c r="B110" s="620" t="s">
        <v>213</v>
      </c>
      <c r="C110" s="258" t="s">
        <v>62</v>
      </c>
      <c r="D110" s="259" t="s">
        <v>44</v>
      </c>
      <c r="E110" s="259" t="s">
        <v>42</v>
      </c>
      <c r="F110" s="260" t="s">
        <v>43</v>
      </c>
      <c r="G110" s="297"/>
      <c r="H110" s="267">
        <f>H111+H116+H119+H126</f>
        <v>105966.00000000001</v>
      </c>
      <c r="I110" s="267">
        <f>I111+I116+I119+I126</f>
        <v>105563.90000000001</v>
      </c>
    </row>
    <row r="111" spans="1:9" s="449" customFormat="1" ht="36" x14ac:dyDescent="0.35">
      <c r="A111" s="439"/>
      <c r="B111" s="620" t="s">
        <v>292</v>
      </c>
      <c r="C111" s="258" t="s">
        <v>62</v>
      </c>
      <c r="D111" s="259" t="s">
        <v>44</v>
      </c>
      <c r="E111" s="259" t="s">
        <v>36</v>
      </c>
      <c r="F111" s="260" t="s">
        <v>43</v>
      </c>
      <c r="G111" s="297"/>
      <c r="H111" s="267">
        <f>H112+H114</f>
        <v>73887.700000000012</v>
      </c>
      <c r="I111" s="267">
        <f>I112+I114</f>
        <v>73941.100000000006</v>
      </c>
    </row>
    <row r="112" spans="1:9" s="449" customFormat="1" ht="36" x14ac:dyDescent="0.35">
      <c r="A112" s="439"/>
      <c r="B112" s="612" t="s">
        <v>487</v>
      </c>
      <c r="C112" s="258" t="s">
        <v>62</v>
      </c>
      <c r="D112" s="259" t="s">
        <v>44</v>
      </c>
      <c r="E112" s="259" t="s">
        <v>36</v>
      </c>
      <c r="F112" s="260" t="s">
        <v>90</v>
      </c>
      <c r="G112" s="73"/>
      <c r="H112" s="267">
        <f>H113</f>
        <v>66324.600000000006</v>
      </c>
      <c r="I112" s="267">
        <f>I113</f>
        <v>66378</v>
      </c>
    </row>
    <row r="113" spans="1:9" s="449" customFormat="1" ht="36" x14ac:dyDescent="0.35">
      <c r="A113" s="439"/>
      <c r="B113" s="615" t="s">
        <v>75</v>
      </c>
      <c r="C113" s="258" t="s">
        <v>62</v>
      </c>
      <c r="D113" s="259" t="s">
        <v>44</v>
      </c>
      <c r="E113" s="259" t="s">
        <v>36</v>
      </c>
      <c r="F113" s="260" t="s">
        <v>90</v>
      </c>
      <c r="G113" s="73" t="s">
        <v>76</v>
      </c>
      <c r="H113" s="267">
        <f>'прил9 (ведом 25-26)'!K388</f>
        <v>66324.600000000006</v>
      </c>
      <c r="I113" s="267">
        <f>'прил9 (ведом 25-26)'!L388</f>
        <v>66378</v>
      </c>
    </row>
    <row r="114" spans="1:9" s="449" customFormat="1" ht="36" x14ac:dyDescent="0.35">
      <c r="A114" s="439"/>
      <c r="B114" s="621" t="s">
        <v>337</v>
      </c>
      <c r="C114" s="258" t="s">
        <v>62</v>
      </c>
      <c r="D114" s="259" t="s">
        <v>44</v>
      </c>
      <c r="E114" s="259" t="s">
        <v>36</v>
      </c>
      <c r="F114" s="260" t="s">
        <v>338</v>
      </c>
      <c r="G114" s="73"/>
      <c r="H114" s="267">
        <f>'прил9 (ведом 25-26)'!K389</f>
        <v>7563.1</v>
      </c>
      <c r="I114" s="267">
        <f>'прил9 (ведом 25-26)'!L389</f>
        <v>7563.1</v>
      </c>
    </row>
    <row r="115" spans="1:9" s="449" customFormat="1" ht="36" x14ac:dyDescent="0.35">
      <c r="A115" s="439"/>
      <c r="B115" s="621" t="s">
        <v>75</v>
      </c>
      <c r="C115" s="258" t="s">
        <v>62</v>
      </c>
      <c r="D115" s="259" t="s">
        <v>44</v>
      </c>
      <c r="E115" s="259" t="s">
        <v>36</v>
      </c>
      <c r="F115" s="260" t="s">
        <v>338</v>
      </c>
      <c r="G115" s="73" t="s">
        <v>76</v>
      </c>
      <c r="H115" s="267">
        <f>'прил9 (ведом 25-26)'!K390</f>
        <v>7563.1</v>
      </c>
      <c r="I115" s="267">
        <f>'прил9 (ведом 25-26)'!L390</f>
        <v>7563.1</v>
      </c>
    </row>
    <row r="116" spans="1:9" s="449" customFormat="1" ht="18" x14ac:dyDescent="0.35">
      <c r="A116" s="439"/>
      <c r="B116" s="621" t="s">
        <v>293</v>
      </c>
      <c r="C116" s="258" t="s">
        <v>62</v>
      </c>
      <c r="D116" s="259" t="s">
        <v>44</v>
      </c>
      <c r="E116" s="259" t="s">
        <v>38</v>
      </c>
      <c r="F116" s="260" t="s">
        <v>43</v>
      </c>
      <c r="G116" s="73"/>
      <c r="H116" s="267">
        <f>H117</f>
        <v>450</v>
      </c>
      <c r="I116" s="267">
        <f>I117</f>
        <v>450</v>
      </c>
    </row>
    <row r="117" spans="1:9" s="449" customFormat="1" ht="36" x14ac:dyDescent="0.35">
      <c r="A117" s="439"/>
      <c r="B117" s="621" t="s">
        <v>210</v>
      </c>
      <c r="C117" s="258" t="s">
        <v>62</v>
      </c>
      <c r="D117" s="259" t="s">
        <v>44</v>
      </c>
      <c r="E117" s="259" t="s">
        <v>38</v>
      </c>
      <c r="F117" s="260" t="s">
        <v>295</v>
      </c>
      <c r="G117" s="73"/>
      <c r="H117" s="267">
        <f>H118</f>
        <v>450</v>
      </c>
      <c r="I117" s="267">
        <f>I118</f>
        <v>450</v>
      </c>
    </row>
    <row r="118" spans="1:9" s="449" customFormat="1" ht="18" x14ac:dyDescent="0.35">
      <c r="A118" s="439"/>
      <c r="B118" s="621" t="s">
        <v>119</v>
      </c>
      <c r="C118" s="258" t="s">
        <v>62</v>
      </c>
      <c r="D118" s="259" t="s">
        <v>44</v>
      </c>
      <c r="E118" s="259" t="s">
        <v>38</v>
      </c>
      <c r="F118" s="260" t="s">
        <v>295</v>
      </c>
      <c r="G118" s="73" t="s">
        <v>120</v>
      </c>
      <c r="H118" s="267">
        <f>'прил9 (ведом 25-26)'!K396</f>
        <v>450</v>
      </c>
      <c r="I118" s="267">
        <f>'прил9 (ведом 25-26)'!L396</f>
        <v>450</v>
      </c>
    </row>
    <row r="119" spans="1:9" s="449" customFormat="1" ht="18" x14ac:dyDescent="0.35">
      <c r="A119" s="439"/>
      <c r="B119" s="612" t="s">
        <v>339</v>
      </c>
      <c r="C119" s="457" t="s">
        <v>62</v>
      </c>
      <c r="D119" s="458" t="s">
        <v>44</v>
      </c>
      <c r="E119" s="458" t="s">
        <v>62</v>
      </c>
      <c r="F119" s="459" t="s">
        <v>43</v>
      </c>
      <c r="G119" s="460"/>
      <c r="H119" s="267">
        <f>H120+H124+H122</f>
        <v>16308</v>
      </c>
      <c r="I119" s="267">
        <f>I120+I124+I122</f>
        <v>15825</v>
      </c>
    </row>
    <row r="120" spans="1:9" s="449" customFormat="1" ht="36" x14ac:dyDescent="0.35">
      <c r="A120" s="439"/>
      <c r="B120" s="612" t="s">
        <v>487</v>
      </c>
      <c r="C120" s="457" t="s">
        <v>62</v>
      </c>
      <c r="D120" s="458" t="s">
        <v>44</v>
      </c>
      <c r="E120" s="458" t="s">
        <v>62</v>
      </c>
      <c r="F120" s="459" t="s">
        <v>90</v>
      </c>
      <c r="G120" s="460"/>
      <c r="H120" s="267">
        <f>H121</f>
        <v>15492.5</v>
      </c>
      <c r="I120" s="267">
        <f>I121</f>
        <v>15503.2</v>
      </c>
    </row>
    <row r="121" spans="1:9" s="449" customFormat="1" ht="36" x14ac:dyDescent="0.35">
      <c r="A121" s="439"/>
      <c r="B121" s="615" t="s">
        <v>75</v>
      </c>
      <c r="C121" s="258" t="s">
        <v>62</v>
      </c>
      <c r="D121" s="259" t="s">
        <v>44</v>
      </c>
      <c r="E121" s="259" t="s">
        <v>62</v>
      </c>
      <c r="F121" s="260" t="s">
        <v>90</v>
      </c>
      <c r="G121" s="73" t="s">
        <v>76</v>
      </c>
      <c r="H121" s="267">
        <f>'прил9 (ведом 25-26)'!K403</f>
        <v>15492.5</v>
      </c>
      <c r="I121" s="267">
        <f>'прил9 (ведом 25-26)'!L403</f>
        <v>15503.2</v>
      </c>
    </row>
    <row r="122" spans="1:9" s="449" customFormat="1" ht="36" x14ac:dyDescent="0.35">
      <c r="A122" s="439"/>
      <c r="B122" s="855" t="s">
        <v>337</v>
      </c>
      <c r="C122" s="850" t="s">
        <v>62</v>
      </c>
      <c r="D122" s="851" t="s">
        <v>44</v>
      </c>
      <c r="E122" s="851" t="s">
        <v>62</v>
      </c>
      <c r="F122" s="852" t="s">
        <v>338</v>
      </c>
      <c r="G122" s="849"/>
      <c r="H122" s="267">
        <f>H123</f>
        <v>321.8</v>
      </c>
      <c r="I122" s="267">
        <f>I123</f>
        <v>321.8</v>
      </c>
    </row>
    <row r="123" spans="1:9" s="449" customFormat="1" ht="36" x14ac:dyDescent="0.35">
      <c r="A123" s="439"/>
      <c r="B123" s="855" t="s">
        <v>75</v>
      </c>
      <c r="C123" s="850" t="s">
        <v>62</v>
      </c>
      <c r="D123" s="851" t="s">
        <v>44</v>
      </c>
      <c r="E123" s="851" t="s">
        <v>62</v>
      </c>
      <c r="F123" s="852" t="s">
        <v>338</v>
      </c>
      <c r="G123" s="849" t="s">
        <v>76</v>
      </c>
      <c r="H123" s="267">
        <f>'прил9 (ведом 25-26)'!K405</f>
        <v>321.8</v>
      </c>
      <c r="I123" s="267">
        <f>'прил9 (ведом 25-26)'!L405</f>
        <v>321.8</v>
      </c>
    </row>
    <row r="124" spans="1:9" s="449" customFormat="1" ht="18" x14ac:dyDescent="0.35">
      <c r="A124" s="439"/>
      <c r="B124" s="623" t="s">
        <v>581</v>
      </c>
      <c r="C124" s="748" t="s">
        <v>62</v>
      </c>
      <c r="D124" s="749" t="s">
        <v>44</v>
      </c>
      <c r="E124" s="749" t="s">
        <v>62</v>
      </c>
      <c r="F124" s="750" t="s">
        <v>580</v>
      </c>
      <c r="G124" s="55"/>
      <c r="H124" s="267">
        <f>H125</f>
        <v>493.7</v>
      </c>
      <c r="I124" s="267">
        <f>I125</f>
        <v>0</v>
      </c>
    </row>
    <row r="125" spans="1:9" s="449" customFormat="1" ht="36" x14ac:dyDescent="0.35">
      <c r="A125" s="439"/>
      <c r="B125" s="623" t="s">
        <v>75</v>
      </c>
      <c r="C125" s="748" t="s">
        <v>62</v>
      </c>
      <c r="D125" s="749" t="s">
        <v>44</v>
      </c>
      <c r="E125" s="749" t="s">
        <v>62</v>
      </c>
      <c r="F125" s="750" t="s">
        <v>580</v>
      </c>
      <c r="G125" s="55" t="s">
        <v>76</v>
      </c>
      <c r="H125" s="267">
        <f>'прил9 (ведом 25-26)'!K407</f>
        <v>493.7</v>
      </c>
      <c r="I125" s="267">
        <f>'прил9 (ведом 25-26)'!L407</f>
        <v>0</v>
      </c>
    </row>
    <row r="126" spans="1:9" s="449" customFormat="1" ht="36" x14ac:dyDescent="0.35">
      <c r="A126" s="439"/>
      <c r="B126" s="615" t="s">
        <v>341</v>
      </c>
      <c r="C126" s="457" t="s">
        <v>62</v>
      </c>
      <c r="D126" s="458" t="s">
        <v>44</v>
      </c>
      <c r="E126" s="458" t="s">
        <v>51</v>
      </c>
      <c r="F126" s="260" t="s">
        <v>43</v>
      </c>
      <c r="G126" s="73"/>
      <c r="H126" s="267">
        <f>H127</f>
        <v>15320.3</v>
      </c>
      <c r="I126" s="267">
        <f>I127</f>
        <v>15347.8</v>
      </c>
    </row>
    <row r="127" spans="1:9" s="449" customFormat="1" ht="36" x14ac:dyDescent="0.35">
      <c r="A127" s="439"/>
      <c r="B127" s="612" t="s">
        <v>487</v>
      </c>
      <c r="C127" s="457" t="s">
        <v>62</v>
      </c>
      <c r="D127" s="458" t="s">
        <v>44</v>
      </c>
      <c r="E127" s="458" t="s">
        <v>51</v>
      </c>
      <c r="F127" s="459" t="s">
        <v>90</v>
      </c>
      <c r="G127" s="460"/>
      <c r="H127" s="267">
        <f>SUM(H128:H128)</f>
        <v>15320.3</v>
      </c>
      <c r="I127" s="267">
        <f>SUM(I128:I128)</f>
        <v>15347.8</v>
      </c>
    </row>
    <row r="128" spans="1:9" s="449" customFormat="1" ht="90" x14ac:dyDescent="0.35">
      <c r="A128" s="439"/>
      <c r="B128" s="613" t="s">
        <v>48</v>
      </c>
      <c r="C128" s="258" t="s">
        <v>62</v>
      </c>
      <c r="D128" s="259" t="s">
        <v>44</v>
      </c>
      <c r="E128" s="259" t="s">
        <v>51</v>
      </c>
      <c r="F128" s="260" t="s">
        <v>90</v>
      </c>
      <c r="G128" s="73" t="s">
        <v>49</v>
      </c>
      <c r="H128" s="267">
        <f>'прил9 (ведом 25-26)'!K410</f>
        <v>15320.3</v>
      </c>
      <c r="I128" s="267">
        <f>'прил9 (ведом 25-26)'!L410</f>
        <v>15347.8</v>
      </c>
    </row>
    <row r="129" spans="1:9" s="449" customFormat="1" ht="36" x14ac:dyDescent="0.35">
      <c r="A129" s="439"/>
      <c r="B129" s="613" t="s">
        <v>349</v>
      </c>
      <c r="C129" s="457" t="s">
        <v>62</v>
      </c>
      <c r="D129" s="458" t="s">
        <v>88</v>
      </c>
      <c r="E129" s="458" t="s">
        <v>42</v>
      </c>
      <c r="F129" s="260" t="s">
        <v>43</v>
      </c>
      <c r="G129" s="73"/>
      <c r="H129" s="267">
        <f>H130</f>
        <v>478.7</v>
      </c>
      <c r="I129" s="267">
        <f>I130</f>
        <v>458.8</v>
      </c>
    </row>
    <row r="130" spans="1:9" s="449" customFormat="1" ht="90" x14ac:dyDescent="0.35">
      <c r="A130" s="439"/>
      <c r="B130" s="621" t="s">
        <v>342</v>
      </c>
      <c r="C130" s="457" t="s">
        <v>62</v>
      </c>
      <c r="D130" s="458" t="s">
        <v>88</v>
      </c>
      <c r="E130" s="458" t="s">
        <v>62</v>
      </c>
      <c r="F130" s="260" t="s">
        <v>43</v>
      </c>
      <c r="G130" s="73"/>
      <c r="H130" s="267">
        <f>H133+H131</f>
        <v>478.7</v>
      </c>
      <c r="I130" s="267">
        <f>I133+I131</f>
        <v>458.8</v>
      </c>
    </row>
    <row r="131" spans="1:9" s="449" customFormat="1" ht="36" x14ac:dyDescent="0.35">
      <c r="A131" s="439"/>
      <c r="B131" s="621" t="s">
        <v>337</v>
      </c>
      <c r="C131" s="457" t="s">
        <v>62</v>
      </c>
      <c r="D131" s="458" t="s">
        <v>88</v>
      </c>
      <c r="E131" s="458" t="s">
        <v>62</v>
      </c>
      <c r="F131" s="260" t="s">
        <v>338</v>
      </c>
      <c r="G131" s="73"/>
      <c r="H131" s="267">
        <f>H132</f>
        <v>434.3</v>
      </c>
      <c r="I131" s="267">
        <f>I132</f>
        <v>414.40000000000003</v>
      </c>
    </row>
    <row r="132" spans="1:9" s="449" customFormat="1" ht="36" x14ac:dyDescent="0.35">
      <c r="A132" s="439"/>
      <c r="B132" s="613" t="s">
        <v>54</v>
      </c>
      <c r="C132" s="457" t="s">
        <v>62</v>
      </c>
      <c r="D132" s="458" t="s">
        <v>88</v>
      </c>
      <c r="E132" s="458" t="s">
        <v>62</v>
      </c>
      <c r="F132" s="260" t="s">
        <v>338</v>
      </c>
      <c r="G132" s="73" t="s">
        <v>55</v>
      </c>
      <c r="H132" s="267">
        <f>'прил9 (ведом 25-26)'!K414</f>
        <v>434.3</v>
      </c>
      <c r="I132" s="267">
        <f>'прил9 (ведом 25-26)'!L414</f>
        <v>414.40000000000003</v>
      </c>
    </row>
    <row r="133" spans="1:9" s="449" customFormat="1" ht="252" x14ac:dyDescent="0.35">
      <c r="A133" s="439"/>
      <c r="B133" s="621" t="s">
        <v>673</v>
      </c>
      <c r="C133" s="258" t="s">
        <v>62</v>
      </c>
      <c r="D133" s="259" t="s">
        <v>88</v>
      </c>
      <c r="E133" s="259" t="s">
        <v>62</v>
      </c>
      <c r="F133" s="260" t="s">
        <v>435</v>
      </c>
      <c r="G133" s="73"/>
      <c r="H133" s="267">
        <f>H134</f>
        <v>44.4</v>
      </c>
      <c r="I133" s="267">
        <f>I134</f>
        <v>44.4</v>
      </c>
    </row>
    <row r="134" spans="1:9" s="449" customFormat="1" ht="36" x14ac:dyDescent="0.35">
      <c r="A134" s="439"/>
      <c r="B134" s="621" t="s">
        <v>75</v>
      </c>
      <c r="C134" s="258" t="s">
        <v>62</v>
      </c>
      <c r="D134" s="259" t="s">
        <v>88</v>
      </c>
      <c r="E134" s="259" t="s">
        <v>62</v>
      </c>
      <c r="F134" s="260" t="s">
        <v>435</v>
      </c>
      <c r="G134" s="73" t="s">
        <v>76</v>
      </c>
      <c r="H134" s="267">
        <f>'прил9 (ведом 25-26)'!K416</f>
        <v>44.4</v>
      </c>
      <c r="I134" s="267">
        <f>'прил9 (ведом 25-26)'!L416</f>
        <v>44.4</v>
      </c>
    </row>
    <row r="135" spans="1:9" s="449" customFormat="1" ht="36" x14ac:dyDescent="0.35">
      <c r="A135" s="439"/>
      <c r="B135" s="612" t="s">
        <v>215</v>
      </c>
      <c r="C135" s="258" t="s">
        <v>62</v>
      </c>
      <c r="D135" s="259" t="s">
        <v>29</v>
      </c>
      <c r="E135" s="259" t="s">
        <v>42</v>
      </c>
      <c r="F135" s="260" t="s">
        <v>43</v>
      </c>
      <c r="G135" s="297"/>
      <c r="H135" s="267">
        <f>H136+H145</f>
        <v>12211</v>
      </c>
      <c r="I135" s="267">
        <f>I136+I145</f>
        <v>12215.7</v>
      </c>
    </row>
    <row r="136" spans="1:9" s="449" customFormat="1" ht="36" x14ac:dyDescent="0.35">
      <c r="A136" s="439"/>
      <c r="B136" s="612" t="s">
        <v>298</v>
      </c>
      <c r="C136" s="258" t="s">
        <v>62</v>
      </c>
      <c r="D136" s="259" t="s">
        <v>29</v>
      </c>
      <c r="E136" s="259" t="s">
        <v>36</v>
      </c>
      <c r="F136" s="260" t="s">
        <v>43</v>
      </c>
      <c r="G136" s="73"/>
      <c r="H136" s="267">
        <f>H137+H141</f>
        <v>12154.7</v>
      </c>
      <c r="I136" s="267">
        <f>I137+I141</f>
        <v>12159.400000000001</v>
      </c>
    </row>
    <row r="137" spans="1:9" ht="36" x14ac:dyDescent="0.35">
      <c r="A137" s="439"/>
      <c r="B137" s="612" t="s">
        <v>46</v>
      </c>
      <c r="C137" s="258" t="s">
        <v>62</v>
      </c>
      <c r="D137" s="259" t="s">
        <v>29</v>
      </c>
      <c r="E137" s="259" t="s">
        <v>36</v>
      </c>
      <c r="F137" s="260" t="s">
        <v>47</v>
      </c>
      <c r="G137" s="460"/>
      <c r="H137" s="267">
        <f>SUM(H138:H140)</f>
        <v>3689.2000000000003</v>
      </c>
      <c r="I137" s="267">
        <f>SUM(I138:I140)</f>
        <v>3690.2000000000003</v>
      </c>
    </row>
    <row r="138" spans="1:9" ht="90" x14ac:dyDescent="0.35">
      <c r="A138" s="439"/>
      <c r="B138" s="612" t="s">
        <v>48</v>
      </c>
      <c r="C138" s="258" t="s">
        <v>62</v>
      </c>
      <c r="D138" s="259" t="s">
        <v>29</v>
      </c>
      <c r="E138" s="259" t="s">
        <v>36</v>
      </c>
      <c r="F138" s="260" t="s">
        <v>47</v>
      </c>
      <c r="G138" s="460" t="s">
        <v>49</v>
      </c>
      <c r="H138" s="267">
        <f>'прил9 (ведом 25-26)'!K422</f>
        <v>3417.9</v>
      </c>
      <c r="I138" s="267">
        <f>'прил9 (ведом 25-26)'!L422</f>
        <v>3417.9</v>
      </c>
    </row>
    <row r="139" spans="1:9" ht="36" x14ac:dyDescent="0.35">
      <c r="A139" s="439"/>
      <c r="B139" s="612" t="s">
        <v>54</v>
      </c>
      <c r="C139" s="258" t="s">
        <v>62</v>
      </c>
      <c r="D139" s="259" t="s">
        <v>29</v>
      </c>
      <c r="E139" s="259" t="s">
        <v>36</v>
      </c>
      <c r="F139" s="260" t="s">
        <v>47</v>
      </c>
      <c r="G139" s="460" t="s">
        <v>55</v>
      </c>
      <c r="H139" s="267">
        <f>'прил9 (ведом 25-26)'!K423</f>
        <v>262.89999999999998</v>
      </c>
      <c r="I139" s="267">
        <f>'прил9 (ведом 25-26)'!L423</f>
        <v>263.89999999999998</v>
      </c>
    </row>
    <row r="140" spans="1:9" ht="18" x14ac:dyDescent="0.35">
      <c r="A140" s="439"/>
      <c r="B140" s="613" t="s">
        <v>56</v>
      </c>
      <c r="C140" s="258" t="s">
        <v>62</v>
      </c>
      <c r="D140" s="259" t="s">
        <v>29</v>
      </c>
      <c r="E140" s="259" t="s">
        <v>36</v>
      </c>
      <c r="F140" s="260" t="s">
        <v>47</v>
      </c>
      <c r="G140" s="73" t="s">
        <v>57</v>
      </c>
      <c r="H140" s="267">
        <f>'прил9 (ведом 25-26)'!K424</f>
        <v>8.4</v>
      </c>
      <c r="I140" s="267">
        <f>'прил9 (ведом 25-26)'!L424</f>
        <v>8.4</v>
      </c>
    </row>
    <row r="141" spans="1:9" ht="36" x14ac:dyDescent="0.35">
      <c r="A141" s="439"/>
      <c r="B141" s="612" t="s">
        <v>487</v>
      </c>
      <c r="C141" s="258" t="s">
        <v>62</v>
      </c>
      <c r="D141" s="259" t="s">
        <v>29</v>
      </c>
      <c r="E141" s="259" t="s">
        <v>36</v>
      </c>
      <c r="F141" s="260" t="s">
        <v>90</v>
      </c>
      <c r="G141" s="73"/>
      <c r="H141" s="267">
        <f>SUM(H142:H144)</f>
        <v>8465.5</v>
      </c>
      <c r="I141" s="267">
        <f>SUM(I142:I144)</f>
        <v>8469.2000000000007</v>
      </c>
    </row>
    <row r="142" spans="1:9" ht="90" x14ac:dyDescent="0.35">
      <c r="A142" s="439"/>
      <c r="B142" s="612" t="s">
        <v>48</v>
      </c>
      <c r="C142" s="258" t="s">
        <v>62</v>
      </c>
      <c r="D142" s="259" t="s">
        <v>29</v>
      </c>
      <c r="E142" s="259" t="s">
        <v>36</v>
      </c>
      <c r="F142" s="260" t="s">
        <v>90</v>
      </c>
      <c r="G142" s="460" t="s">
        <v>49</v>
      </c>
      <c r="H142" s="267">
        <f>'прил9 (ведом 25-26)'!K426</f>
        <v>7800.2</v>
      </c>
      <c r="I142" s="267">
        <f>'прил9 (ведом 25-26)'!L426</f>
        <v>7800.2</v>
      </c>
    </row>
    <row r="143" spans="1:9" ht="36" x14ac:dyDescent="0.35">
      <c r="A143" s="439"/>
      <c r="B143" s="613" t="s">
        <v>54</v>
      </c>
      <c r="C143" s="258" t="s">
        <v>62</v>
      </c>
      <c r="D143" s="259" t="s">
        <v>29</v>
      </c>
      <c r="E143" s="259" t="s">
        <v>36</v>
      </c>
      <c r="F143" s="260" t="s">
        <v>90</v>
      </c>
      <c r="G143" s="460" t="s">
        <v>55</v>
      </c>
      <c r="H143" s="267">
        <f>'прил9 (ведом 25-26)'!K427</f>
        <v>663.8</v>
      </c>
      <c r="I143" s="267">
        <f>'прил9 (ведом 25-26)'!L427</f>
        <v>667.5</v>
      </c>
    </row>
    <row r="144" spans="1:9" ht="18" x14ac:dyDescent="0.35">
      <c r="A144" s="439"/>
      <c r="B144" s="613" t="s">
        <v>56</v>
      </c>
      <c r="C144" s="258" t="s">
        <v>62</v>
      </c>
      <c r="D144" s="259" t="s">
        <v>29</v>
      </c>
      <c r="E144" s="259" t="s">
        <v>36</v>
      </c>
      <c r="F144" s="260" t="s">
        <v>90</v>
      </c>
      <c r="G144" s="73" t="s">
        <v>57</v>
      </c>
      <c r="H144" s="267">
        <f>'прил9 (ведом 25-26)'!K428</f>
        <v>1.5</v>
      </c>
      <c r="I144" s="267">
        <f>'прил9 (ведом 25-26)'!L428</f>
        <v>1.5</v>
      </c>
    </row>
    <row r="145" spans="1:9" ht="36" x14ac:dyDescent="0.35">
      <c r="A145" s="439"/>
      <c r="B145" s="613" t="s">
        <v>373</v>
      </c>
      <c r="C145" s="258" t="s">
        <v>62</v>
      </c>
      <c r="D145" s="259" t="s">
        <v>29</v>
      </c>
      <c r="E145" s="259" t="s">
        <v>38</v>
      </c>
      <c r="F145" s="260" t="s">
        <v>43</v>
      </c>
      <c r="G145" s="200"/>
      <c r="H145" s="267">
        <f>H146</f>
        <v>56.3</v>
      </c>
      <c r="I145" s="267">
        <f>I146</f>
        <v>56.3</v>
      </c>
    </row>
    <row r="146" spans="1:9" ht="54" x14ac:dyDescent="0.35">
      <c r="A146" s="439"/>
      <c r="B146" s="613" t="s">
        <v>374</v>
      </c>
      <c r="C146" s="258" t="s">
        <v>62</v>
      </c>
      <c r="D146" s="259" t="s">
        <v>29</v>
      </c>
      <c r="E146" s="259" t="s">
        <v>38</v>
      </c>
      <c r="F146" s="260" t="s">
        <v>104</v>
      </c>
      <c r="G146" s="200"/>
      <c r="H146" s="267">
        <f>H147</f>
        <v>56.3</v>
      </c>
      <c r="I146" s="267">
        <f>I147</f>
        <v>56.3</v>
      </c>
    </row>
    <row r="147" spans="1:9" ht="36" x14ac:dyDescent="0.35">
      <c r="A147" s="439"/>
      <c r="B147" s="613" t="s">
        <v>54</v>
      </c>
      <c r="C147" s="258" t="s">
        <v>62</v>
      </c>
      <c r="D147" s="259" t="s">
        <v>29</v>
      </c>
      <c r="E147" s="259" t="s">
        <v>38</v>
      </c>
      <c r="F147" s="260" t="s">
        <v>104</v>
      </c>
      <c r="G147" s="73" t="s">
        <v>55</v>
      </c>
      <c r="H147" s="267">
        <f>'прил9 (ведом 25-26)'!K381</f>
        <v>56.3</v>
      </c>
      <c r="I147" s="267">
        <f>'прил9 (ведом 25-26)'!L381</f>
        <v>56.3</v>
      </c>
    </row>
    <row r="148" spans="1:9" ht="18" x14ac:dyDescent="0.35">
      <c r="A148" s="439"/>
      <c r="B148" s="619"/>
      <c r="C148" s="742"/>
      <c r="D148" s="461"/>
      <c r="E148" s="375"/>
      <c r="F148" s="462"/>
      <c r="G148" s="297"/>
      <c r="H148" s="267"/>
      <c r="I148" s="267"/>
    </row>
    <row r="149" spans="1:9" s="449" customFormat="1" ht="52.2" x14ac:dyDescent="0.3">
      <c r="A149" s="454">
        <v>3</v>
      </c>
      <c r="B149" s="624" t="s">
        <v>216</v>
      </c>
      <c r="C149" s="455" t="s">
        <v>51</v>
      </c>
      <c r="D149" s="455" t="s">
        <v>41</v>
      </c>
      <c r="E149" s="455" t="s">
        <v>42</v>
      </c>
      <c r="F149" s="456" t="s">
        <v>43</v>
      </c>
      <c r="G149" s="448"/>
      <c r="H149" s="313">
        <f>H150+H157</f>
        <v>46905.000000000007</v>
      </c>
      <c r="I149" s="313">
        <f>I150+I157</f>
        <v>46175.100000000006</v>
      </c>
    </row>
    <row r="150" spans="1:9" s="449" customFormat="1" ht="18" x14ac:dyDescent="0.35">
      <c r="A150" s="454"/>
      <c r="B150" s="651" t="s">
        <v>217</v>
      </c>
      <c r="C150" s="258" t="s">
        <v>51</v>
      </c>
      <c r="D150" s="259" t="s">
        <v>44</v>
      </c>
      <c r="E150" s="259" t="s">
        <v>42</v>
      </c>
      <c r="F150" s="260" t="s">
        <v>43</v>
      </c>
      <c r="G150" s="448"/>
      <c r="H150" s="267">
        <f>H151+H154</f>
        <v>1360.6</v>
      </c>
      <c r="I150" s="267">
        <f>I151+I154</f>
        <v>1360.6</v>
      </c>
    </row>
    <row r="151" spans="1:9" s="449" customFormat="1" ht="18" x14ac:dyDescent="0.35">
      <c r="A151" s="454"/>
      <c r="B151" s="613" t="s">
        <v>293</v>
      </c>
      <c r="C151" s="258" t="s">
        <v>51</v>
      </c>
      <c r="D151" s="259" t="s">
        <v>44</v>
      </c>
      <c r="E151" s="259" t="s">
        <v>36</v>
      </c>
      <c r="F151" s="260" t="s">
        <v>43</v>
      </c>
      <c r="G151" s="73"/>
      <c r="H151" s="267">
        <f>H152</f>
        <v>450</v>
      </c>
      <c r="I151" s="267">
        <f>I152</f>
        <v>450</v>
      </c>
    </row>
    <row r="152" spans="1:9" s="449" customFormat="1" ht="36" x14ac:dyDescent="0.35">
      <c r="A152" s="454"/>
      <c r="B152" s="613" t="s">
        <v>294</v>
      </c>
      <c r="C152" s="258" t="s">
        <v>51</v>
      </c>
      <c r="D152" s="259" t="s">
        <v>44</v>
      </c>
      <c r="E152" s="259" t="s">
        <v>36</v>
      </c>
      <c r="F152" s="260" t="s">
        <v>295</v>
      </c>
      <c r="G152" s="73"/>
      <c r="H152" s="267">
        <f>H153</f>
        <v>450</v>
      </c>
      <c r="I152" s="267">
        <f>I153</f>
        <v>450</v>
      </c>
    </row>
    <row r="153" spans="1:9" s="449" customFormat="1" ht="18" x14ac:dyDescent="0.35">
      <c r="A153" s="454"/>
      <c r="B153" s="613" t="s">
        <v>119</v>
      </c>
      <c r="C153" s="258" t="s">
        <v>51</v>
      </c>
      <c r="D153" s="259" t="s">
        <v>44</v>
      </c>
      <c r="E153" s="259" t="s">
        <v>36</v>
      </c>
      <c r="F153" s="260" t="s">
        <v>295</v>
      </c>
      <c r="G153" s="73" t="s">
        <v>120</v>
      </c>
      <c r="H153" s="267">
        <f>'прил9 (ведом 25-26)'!K460</f>
        <v>450</v>
      </c>
      <c r="I153" s="267">
        <f>'прил9 (ведом 25-26)'!L460</f>
        <v>450</v>
      </c>
    </row>
    <row r="154" spans="1:9" ht="54" x14ac:dyDescent="0.35">
      <c r="A154" s="439"/>
      <c r="B154" s="613" t="s">
        <v>307</v>
      </c>
      <c r="C154" s="258" t="s">
        <v>51</v>
      </c>
      <c r="D154" s="259" t="s">
        <v>44</v>
      </c>
      <c r="E154" s="259" t="s">
        <v>38</v>
      </c>
      <c r="F154" s="260" t="s">
        <v>43</v>
      </c>
      <c r="G154" s="73"/>
      <c r="H154" s="267">
        <f>H155</f>
        <v>910.6</v>
      </c>
      <c r="I154" s="267">
        <f>I155</f>
        <v>910.6</v>
      </c>
    </row>
    <row r="155" spans="1:9" ht="36" x14ac:dyDescent="0.35">
      <c r="A155" s="439"/>
      <c r="B155" s="613" t="s">
        <v>218</v>
      </c>
      <c r="C155" s="258" t="s">
        <v>51</v>
      </c>
      <c r="D155" s="259" t="s">
        <v>44</v>
      </c>
      <c r="E155" s="259" t="s">
        <v>38</v>
      </c>
      <c r="F155" s="260" t="s">
        <v>308</v>
      </c>
      <c r="G155" s="73"/>
      <c r="H155" s="267">
        <f>H156</f>
        <v>910.6</v>
      </c>
      <c r="I155" s="267">
        <f>I156</f>
        <v>910.6</v>
      </c>
    </row>
    <row r="156" spans="1:9" ht="36" x14ac:dyDescent="0.35">
      <c r="A156" s="439"/>
      <c r="B156" s="613" t="s">
        <v>54</v>
      </c>
      <c r="C156" s="258" t="s">
        <v>51</v>
      </c>
      <c r="D156" s="259" t="s">
        <v>44</v>
      </c>
      <c r="E156" s="259" t="s">
        <v>38</v>
      </c>
      <c r="F156" s="260" t="s">
        <v>308</v>
      </c>
      <c r="G156" s="73" t="s">
        <v>55</v>
      </c>
      <c r="H156" s="267">
        <f>'прил9 (ведом 25-26)'!K454</f>
        <v>910.6</v>
      </c>
      <c r="I156" s="267">
        <f>'прил9 (ведом 25-26)'!L454</f>
        <v>910.6</v>
      </c>
    </row>
    <row r="157" spans="1:9" ht="18" x14ac:dyDescent="0.35">
      <c r="A157" s="439"/>
      <c r="B157" s="612" t="s">
        <v>219</v>
      </c>
      <c r="C157" s="258" t="s">
        <v>51</v>
      </c>
      <c r="D157" s="259" t="s">
        <v>88</v>
      </c>
      <c r="E157" s="259" t="s">
        <v>42</v>
      </c>
      <c r="F157" s="260" t="s">
        <v>43</v>
      </c>
      <c r="G157" s="297"/>
      <c r="H157" s="267">
        <f>H158+H163+H174+H177</f>
        <v>45544.400000000009</v>
      </c>
      <c r="I157" s="267">
        <f>I158+I163+I174+I177</f>
        <v>44814.500000000007</v>
      </c>
    </row>
    <row r="158" spans="1:9" ht="36" x14ac:dyDescent="0.35">
      <c r="A158" s="439"/>
      <c r="B158" s="612" t="s">
        <v>298</v>
      </c>
      <c r="C158" s="258" t="s">
        <v>51</v>
      </c>
      <c r="D158" s="259" t="s">
        <v>88</v>
      </c>
      <c r="E158" s="259" t="s">
        <v>36</v>
      </c>
      <c r="F158" s="260" t="s">
        <v>43</v>
      </c>
      <c r="G158" s="73"/>
      <c r="H158" s="267">
        <f>H159</f>
        <v>3179.7999999999997</v>
      </c>
      <c r="I158" s="267">
        <f>I159</f>
        <v>3180.9</v>
      </c>
    </row>
    <row r="159" spans="1:9" ht="36" x14ac:dyDescent="0.35">
      <c r="A159" s="439"/>
      <c r="B159" s="612" t="s">
        <v>46</v>
      </c>
      <c r="C159" s="258" t="s">
        <v>51</v>
      </c>
      <c r="D159" s="259" t="s">
        <v>88</v>
      </c>
      <c r="E159" s="259" t="s">
        <v>36</v>
      </c>
      <c r="F159" s="260" t="s">
        <v>47</v>
      </c>
      <c r="G159" s="73"/>
      <c r="H159" s="267">
        <f>SUM(H160:H162)</f>
        <v>3179.7999999999997</v>
      </c>
      <c r="I159" s="267">
        <f>SUM(I160:I162)</f>
        <v>3180.9</v>
      </c>
    </row>
    <row r="160" spans="1:9" ht="90" x14ac:dyDescent="0.35">
      <c r="A160" s="439"/>
      <c r="B160" s="612" t="s">
        <v>48</v>
      </c>
      <c r="C160" s="258" t="s">
        <v>51</v>
      </c>
      <c r="D160" s="259" t="s">
        <v>88</v>
      </c>
      <c r="E160" s="259" t="s">
        <v>36</v>
      </c>
      <c r="F160" s="260" t="s">
        <v>47</v>
      </c>
      <c r="G160" s="73" t="s">
        <v>49</v>
      </c>
      <c r="H160" s="267">
        <f>'прил9 (ведом 25-26)'!K478</f>
        <v>3117.5</v>
      </c>
      <c r="I160" s="267">
        <f>'прил9 (ведом 25-26)'!L478</f>
        <v>3117.5</v>
      </c>
    </row>
    <row r="161" spans="1:9" ht="36" x14ac:dyDescent="0.35">
      <c r="A161" s="439"/>
      <c r="B161" s="613" t="s">
        <v>54</v>
      </c>
      <c r="C161" s="258" t="s">
        <v>51</v>
      </c>
      <c r="D161" s="259" t="s">
        <v>88</v>
      </c>
      <c r="E161" s="259" t="s">
        <v>36</v>
      </c>
      <c r="F161" s="260" t="s">
        <v>47</v>
      </c>
      <c r="G161" s="73" t="s">
        <v>55</v>
      </c>
      <c r="H161" s="267">
        <f>'прил9 (ведом 25-26)'!K479</f>
        <v>60.6</v>
      </c>
      <c r="I161" s="267">
        <f>'прил9 (ведом 25-26)'!L479</f>
        <v>61.8</v>
      </c>
    </row>
    <row r="162" spans="1:9" ht="18" x14ac:dyDescent="0.35">
      <c r="A162" s="439"/>
      <c r="B162" s="613" t="s">
        <v>56</v>
      </c>
      <c r="C162" s="258" t="s">
        <v>51</v>
      </c>
      <c r="D162" s="259" t="s">
        <v>88</v>
      </c>
      <c r="E162" s="259" t="s">
        <v>36</v>
      </c>
      <c r="F162" s="260" t="s">
        <v>47</v>
      </c>
      <c r="G162" s="73" t="s">
        <v>57</v>
      </c>
      <c r="H162" s="267">
        <f>'прил9 (ведом 25-26)'!K480</f>
        <v>1.7</v>
      </c>
      <c r="I162" s="267">
        <f>'прил9 (ведом 25-26)'!L480</f>
        <v>1.6</v>
      </c>
    </row>
    <row r="163" spans="1:9" ht="18" x14ac:dyDescent="0.35">
      <c r="A163" s="439"/>
      <c r="B163" s="612" t="s">
        <v>383</v>
      </c>
      <c r="C163" s="258" t="s">
        <v>51</v>
      </c>
      <c r="D163" s="259" t="s">
        <v>88</v>
      </c>
      <c r="E163" s="259" t="s">
        <v>38</v>
      </c>
      <c r="F163" s="260" t="s">
        <v>43</v>
      </c>
      <c r="G163" s="73"/>
      <c r="H163" s="267">
        <f>H164+H168+H170+H172</f>
        <v>37544.800000000003</v>
      </c>
      <c r="I163" s="267">
        <f>I164+I168+I170+I172</f>
        <v>36794.100000000006</v>
      </c>
    </row>
    <row r="164" spans="1:9" ht="36" x14ac:dyDescent="0.35">
      <c r="A164" s="439"/>
      <c r="B164" s="612" t="s">
        <v>487</v>
      </c>
      <c r="C164" s="258" t="s">
        <v>51</v>
      </c>
      <c r="D164" s="259" t="s">
        <v>88</v>
      </c>
      <c r="E164" s="259" t="s">
        <v>38</v>
      </c>
      <c r="F164" s="260" t="s">
        <v>90</v>
      </c>
      <c r="G164" s="73"/>
      <c r="H164" s="267">
        <f>SUM(H165:H167)</f>
        <v>31330.7</v>
      </c>
      <c r="I164" s="267">
        <f>SUM(I165:I167)</f>
        <v>31425.9</v>
      </c>
    </row>
    <row r="165" spans="1:9" ht="90" x14ac:dyDescent="0.35">
      <c r="A165" s="439"/>
      <c r="B165" s="612" t="s">
        <v>48</v>
      </c>
      <c r="C165" s="258" t="s">
        <v>51</v>
      </c>
      <c r="D165" s="259" t="s">
        <v>88</v>
      </c>
      <c r="E165" s="259" t="s">
        <v>38</v>
      </c>
      <c r="F165" s="260" t="s">
        <v>90</v>
      </c>
      <c r="G165" s="73" t="s">
        <v>49</v>
      </c>
      <c r="H165" s="267">
        <f>'прил9 (ведом 25-26)'!K464</f>
        <v>25492.400000000001</v>
      </c>
      <c r="I165" s="267">
        <f>'прил9 (ведом 25-26)'!L464</f>
        <v>25492.400000000001</v>
      </c>
    </row>
    <row r="166" spans="1:9" ht="36" x14ac:dyDescent="0.35">
      <c r="A166" s="439"/>
      <c r="B166" s="612" t="s">
        <v>54</v>
      </c>
      <c r="C166" s="258" t="s">
        <v>51</v>
      </c>
      <c r="D166" s="259" t="s">
        <v>88</v>
      </c>
      <c r="E166" s="259" t="s">
        <v>38</v>
      </c>
      <c r="F166" s="260" t="s">
        <v>90</v>
      </c>
      <c r="G166" s="73" t="s">
        <v>55</v>
      </c>
      <c r="H166" s="267">
        <f>'прил9 (ведом 25-26)'!K465</f>
        <v>5156.3</v>
      </c>
      <c r="I166" s="267">
        <f>'прил9 (ведом 25-26)'!L465</f>
        <v>5253.5</v>
      </c>
    </row>
    <row r="167" spans="1:9" ht="18" x14ac:dyDescent="0.35">
      <c r="A167" s="439"/>
      <c r="B167" s="612" t="s">
        <v>56</v>
      </c>
      <c r="C167" s="258" t="s">
        <v>51</v>
      </c>
      <c r="D167" s="259" t="s">
        <v>88</v>
      </c>
      <c r="E167" s="259" t="s">
        <v>38</v>
      </c>
      <c r="F167" s="260" t="s">
        <v>90</v>
      </c>
      <c r="G167" s="73" t="s">
        <v>57</v>
      </c>
      <c r="H167" s="267">
        <f>'прил9 (ведом 25-26)'!K466</f>
        <v>682</v>
      </c>
      <c r="I167" s="267">
        <f>'прил9 (ведом 25-26)'!L466</f>
        <v>680</v>
      </c>
    </row>
    <row r="168" spans="1:9" ht="36" x14ac:dyDescent="0.35">
      <c r="A168" s="439"/>
      <c r="B168" s="616" t="s">
        <v>218</v>
      </c>
      <c r="C168" s="748" t="s">
        <v>51</v>
      </c>
      <c r="D168" s="749" t="s">
        <v>88</v>
      </c>
      <c r="E168" s="749" t="s">
        <v>38</v>
      </c>
      <c r="F168" s="750" t="s">
        <v>308</v>
      </c>
      <c r="G168" s="55"/>
      <c r="H168" s="267">
        <f>H169</f>
        <v>4005.5</v>
      </c>
      <c r="I168" s="267">
        <f>I169</f>
        <v>4005.5</v>
      </c>
    </row>
    <row r="169" spans="1:9" ht="36" x14ac:dyDescent="0.35">
      <c r="A169" s="439"/>
      <c r="B169" s="616" t="s">
        <v>54</v>
      </c>
      <c r="C169" s="748" t="s">
        <v>51</v>
      </c>
      <c r="D169" s="749" t="s">
        <v>88</v>
      </c>
      <c r="E169" s="749" t="s">
        <v>38</v>
      </c>
      <c r="F169" s="750" t="s">
        <v>308</v>
      </c>
      <c r="G169" s="55" t="s">
        <v>55</v>
      </c>
      <c r="H169" s="267">
        <f>'прил9 (ведом 25-26)'!K468</f>
        <v>4005.5</v>
      </c>
      <c r="I169" s="267">
        <f>'прил9 (ведом 25-26)'!L468</f>
        <v>4005.5</v>
      </c>
    </row>
    <row r="170" spans="1:9" ht="180" x14ac:dyDescent="0.35">
      <c r="A170" s="439"/>
      <c r="B170" s="613" t="s">
        <v>458</v>
      </c>
      <c r="C170" s="258" t="s">
        <v>51</v>
      </c>
      <c r="D170" s="259" t="s">
        <v>88</v>
      </c>
      <c r="E170" s="259" t="s">
        <v>38</v>
      </c>
      <c r="F170" s="260" t="s">
        <v>413</v>
      </c>
      <c r="G170" s="73"/>
      <c r="H170" s="267">
        <f>H171</f>
        <v>93.8</v>
      </c>
      <c r="I170" s="267">
        <f>I171</f>
        <v>93.8</v>
      </c>
    </row>
    <row r="171" spans="1:9" ht="90" x14ac:dyDescent="0.35">
      <c r="A171" s="439"/>
      <c r="B171" s="613" t="s">
        <v>48</v>
      </c>
      <c r="C171" s="258" t="s">
        <v>51</v>
      </c>
      <c r="D171" s="259" t="s">
        <v>88</v>
      </c>
      <c r="E171" s="259" t="s">
        <v>38</v>
      </c>
      <c r="F171" s="260" t="s">
        <v>413</v>
      </c>
      <c r="G171" s="73" t="s">
        <v>49</v>
      </c>
      <c r="H171" s="267">
        <f>'прил9 (ведом 25-26)'!K470</f>
        <v>93.8</v>
      </c>
      <c r="I171" s="267">
        <f>'прил9 (ведом 25-26)'!L470</f>
        <v>93.8</v>
      </c>
    </row>
    <row r="172" spans="1:9" ht="54" x14ac:dyDescent="0.35">
      <c r="A172" s="439"/>
      <c r="B172" s="613" t="s">
        <v>462</v>
      </c>
      <c r="C172" s="258" t="s">
        <v>51</v>
      </c>
      <c r="D172" s="259" t="s">
        <v>88</v>
      </c>
      <c r="E172" s="259" t="s">
        <v>38</v>
      </c>
      <c r="F172" s="260" t="s">
        <v>433</v>
      </c>
      <c r="G172" s="73"/>
      <c r="H172" s="267">
        <f>H173</f>
        <v>2114.8000000000002</v>
      </c>
      <c r="I172" s="267">
        <f>I173</f>
        <v>1268.9000000000001</v>
      </c>
    </row>
    <row r="173" spans="1:9" ht="90" x14ac:dyDescent="0.35">
      <c r="A173" s="439"/>
      <c r="B173" s="613" t="s">
        <v>48</v>
      </c>
      <c r="C173" s="258" t="s">
        <v>51</v>
      </c>
      <c r="D173" s="259" t="s">
        <v>88</v>
      </c>
      <c r="E173" s="259" t="s">
        <v>38</v>
      </c>
      <c r="F173" s="260" t="s">
        <v>433</v>
      </c>
      <c r="G173" s="73" t="s">
        <v>49</v>
      </c>
      <c r="H173" s="267">
        <f>'прил9 (ведом 25-26)'!K472</f>
        <v>2114.8000000000002</v>
      </c>
      <c r="I173" s="267">
        <f>'прил9 (ведом 25-26)'!L472</f>
        <v>1268.9000000000001</v>
      </c>
    </row>
    <row r="174" spans="1:9" ht="36" x14ac:dyDescent="0.35">
      <c r="A174" s="439"/>
      <c r="B174" s="613" t="s">
        <v>373</v>
      </c>
      <c r="C174" s="258" t="s">
        <v>51</v>
      </c>
      <c r="D174" s="259" t="s">
        <v>88</v>
      </c>
      <c r="E174" s="259" t="s">
        <v>62</v>
      </c>
      <c r="F174" s="260" t="s">
        <v>43</v>
      </c>
      <c r="G174" s="73"/>
      <c r="H174" s="267">
        <f>H175</f>
        <v>51.9</v>
      </c>
      <c r="I174" s="267">
        <f>I175</f>
        <v>51.9</v>
      </c>
    </row>
    <row r="175" spans="1:9" ht="54" x14ac:dyDescent="0.35">
      <c r="A175" s="439"/>
      <c r="B175" s="613" t="s">
        <v>374</v>
      </c>
      <c r="C175" s="258" t="s">
        <v>51</v>
      </c>
      <c r="D175" s="259" t="s">
        <v>88</v>
      </c>
      <c r="E175" s="259" t="s">
        <v>62</v>
      </c>
      <c r="F175" s="260" t="s">
        <v>104</v>
      </c>
      <c r="G175" s="73"/>
      <c r="H175" s="267">
        <f>H176</f>
        <v>51.9</v>
      </c>
      <c r="I175" s="267">
        <f>I176</f>
        <v>51.9</v>
      </c>
    </row>
    <row r="176" spans="1:9" ht="36" x14ac:dyDescent="0.35">
      <c r="A176" s="439"/>
      <c r="B176" s="651" t="s">
        <v>54</v>
      </c>
      <c r="C176" s="258" t="s">
        <v>51</v>
      </c>
      <c r="D176" s="259" t="s">
        <v>88</v>
      </c>
      <c r="E176" s="259" t="s">
        <v>62</v>
      </c>
      <c r="F176" s="260" t="s">
        <v>104</v>
      </c>
      <c r="G176" s="73" t="s">
        <v>55</v>
      </c>
      <c r="H176" s="267">
        <f>'прил9 (ведом 25-26)'!K437</f>
        <v>51.9</v>
      </c>
      <c r="I176" s="267">
        <f>'прил9 (ведом 25-26)'!L437</f>
        <v>51.9</v>
      </c>
    </row>
    <row r="177" spans="1:9" ht="18" x14ac:dyDescent="0.35">
      <c r="A177" s="439"/>
      <c r="B177" s="616" t="s">
        <v>579</v>
      </c>
      <c r="C177" s="748" t="s">
        <v>51</v>
      </c>
      <c r="D177" s="749" t="s">
        <v>88</v>
      </c>
      <c r="E177" s="749" t="s">
        <v>51</v>
      </c>
      <c r="F177" s="750" t="s">
        <v>43</v>
      </c>
      <c r="G177" s="55"/>
      <c r="H177" s="267">
        <f>H178+H182</f>
        <v>4767.8999999999996</v>
      </c>
      <c r="I177" s="267">
        <f>I178+I182</f>
        <v>4787.5999999999995</v>
      </c>
    </row>
    <row r="178" spans="1:9" ht="36" x14ac:dyDescent="0.35">
      <c r="A178" s="439"/>
      <c r="B178" s="616" t="s">
        <v>487</v>
      </c>
      <c r="C178" s="748" t="s">
        <v>51</v>
      </c>
      <c r="D178" s="749" t="s">
        <v>88</v>
      </c>
      <c r="E178" s="749" t="s">
        <v>51</v>
      </c>
      <c r="F178" s="750" t="s">
        <v>90</v>
      </c>
      <c r="G178" s="55"/>
      <c r="H178" s="267">
        <f>H179+H180+H181</f>
        <v>3766.5</v>
      </c>
      <c r="I178" s="267">
        <f>I179+I180+I181</f>
        <v>3786.2</v>
      </c>
    </row>
    <row r="179" spans="1:9" ht="90" x14ac:dyDescent="0.35">
      <c r="A179" s="439"/>
      <c r="B179" s="616" t="s">
        <v>48</v>
      </c>
      <c r="C179" s="748" t="s">
        <v>51</v>
      </c>
      <c r="D179" s="749" t="s">
        <v>88</v>
      </c>
      <c r="E179" s="749" t="s">
        <v>51</v>
      </c>
      <c r="F179" s="750" t="s">
        <v>90</v>
      </c>
      <c r="G179" s="55" t="s">
        <v>49</v>
      </c>
      <c r="H179" s="267">
        <f>'прил9 (ведом 25-26)'!K444</f>
        <v>2270.4</v>
      </c>
      <c r="I179" s="267">
        <f>'прил9 (ведом 25-26)'!L444</f>
        <v>2270.4</v>
      </c>
    </row>
    <row r="180" spans="1:9" ht="36" x14ac:dyDescent="0.35">
      <c r="A180" s="439"/>
      <c r="B180" s="616" t="s">
        <v>54</v>
      </c>
      <c r="C180" s="748" t="s">
        <v>51</v>
      </c>
      <c r="D180" s="749" t="s">
        <v>88</v>
      </c>
      <c r="E180" s="749" t="s">
        <v>51</v>
      </c>
      <c r="F180" s="750" t="s">
        <v>90</v>
      </c>
      <c r="G180" s="55" t="s">
        <v>55</v>
      </c>
      <c r="H180" s="267">
        <f>'прил9 (ведом 25-26)'!K445</f>
        <v>1489.1</v>
      </c>
      <c r="I180" s="267">
        <f>'прил9 (ведом 25-26)'!L445</f>
        <v>1509.6</v>
      </c>
    </row>
    <row r="181" spans="1:9" ht="18" x14ac:dyDescent="0.35">
      <c r="A181" s="439"/>
      <c r="B181" s="616" t="s">
        <v>56</v>
      </c>
      <c r="C181" s="748" t="s">
        <v>51</v>
      </c>
      <c r="D181" s="749" t="s">
        <v>88</v>
      </c>
      <c r="E181" s="749" t="s">
        <v>51</v>
      </c>
      <c r="F181" s="750" t="s">
        <v>90</v>
      </c>
      <c r="G181" s="55" t="s">
        <v>57</v>
      </c>
      <c r="H181" s="267">
        <f>'прил9 (ведом 25-26)'!K446</f>
        <v>7</v>
      </c>
      <c r="I181" s="267">
        <f>'прил9 (ведом 25-26)'!L446</f>
        <v>6.2</v>
      </c>
    </row>
    <row r="182" spans="1:9" ht="36" x14ac:dyDescent="0.35">
      <c r="A182" s="439"/>
      <c r="B182" s="616" t="s">
        <v>218</v>
      </c>
      <c r="C182" s="748" t="s">
        <v>51</v>
      </c>
      <c r="D182" s="749" t="s">
        <v>88</v>
      </c>
      <c r="E182" s="749" t="s">
        <v>51</v>
      </c>
      <c r="F182" s="750" t="s">
        <v>308</v>
      </c>
      <c r="G182" s="55"/>
      <c r="H182" s="267">
        <f>H183</f>
        <v>1001.4</v>
      </c>
      <c r="I182" s="267">
        <f>I183</f>
        <v>1001.4</v>
      </c>
    </row>
    <row r="183" spans="1:9" ht="36" x14ac:dyDescent="0.35">
      <c r="A183" s="439"/>
      <c r="B183" s="616" t="s">
        <v>54</v>
      </c>
      <c r="C183" s="748" t="s">
        <v>51</v>
      </c>
      <c r="D183" s="749" t="s">
        <v>88</v>
      </c>
      <c r="E183" s="749" t="s">
        <v>51</v>
      </c>
      <c r="F183" s="750" t="s">
        <v>308</v>
      </c>
      <c r="G183" s="55" t="s">
        <v>55</v>
      </c>
      <c r="H183" s="267">
        <f>'прил9 (ведом 25-26)'!K448</f>
        <v>1001.4</v>
      </c>
      <c r="I183" s="267">
        <f>'прил9 (ведом 25-26)'!L448</f>
        <v>1001.4</v>
      </c>
    </row>
    <row r="184" spans="1:9" ht="18" x14ac:dyDescent="0.35">
      <c r="A184" s="439"/>
      <c r="B184" s="616"/>
      <c r="C184" s="748"/>
      <c r="D184" s="749"/>
      <c r="E184" s="749"/>
      <c r="F184" s="750"/>
      <c r="G184" s="55"/>
      <c r="H184" s="267"/>
      <c r="I184" s="267"/>
    </row>
    <row r="185" spans="1:9" ht="18" x14ac:dyDescent="0.35">
      <c r="A185" s="439"/>
      <c r="B185" s="619"/>
      <c r="C185" s="741"/>
      <c r="D185" s="742"/>
      <c r="E185" s="742"/>
      <c r="F185" s="743"/>
      <c r="G185" s="297"/>
      <c r="H185" s="267"/>
      <c r="I185" s="267"/>
    </row>
    <row r="186" spans="1:9" s="449" customFormat="1" ht="52.2" x14ac:dyDescent="0.3">
      <c r="A186" s="454">
        <v>4</v>
      </c>
      <c r="B186" s="611" t="s">
        <v>220</v>
      </c>
      <c r="C186" s="446" t="s">
        <v>64</v>
      </c>
      <c r="D186" s="446" t="s">
        <v>41</v>
      </c>
      <c r="E186" s="446" t="s">
        <v>42</v>
      </c>
      <c r="F186" s="447" t="s">
        <v>43</v>
      </c>
      <c r="G186" s="448"/>
      <c r="H186" s="313">
        <f>H187+H193</f>
        <v>8444.7999999999993</v>
      </c>
      <c r="I186" s="313">
        <f>I187+I193</f>
        <v>8450.7999999999993</v>
      </c>
    </row>
    <row r="187" spans="1:9" s="449" customFormat="1" ht="18" x14ac:dyDescent="0.35">
      <c r="A187" s="439"/>
      <c r="B187" s="612" t="s">
        <v>221</v>
      </c>
      <c r="C187" s="258" t="s">
        <v>64</v>
      </c>
      <c r="D187" s="259" t="s">
        <v>44</v>
      </c>
      <c r="E187" s="259" t="s">
        <v>42</v>
      </c>
      <c r="F187" s="260" t="s">
        <v>43</v>
      </c>
      <c r="G187" s="297"/>
      <c r="H187" s="267">
        <f>H188</f>
        <v>4526.8999999999996</v>
      </c>
      <c r="I187" s="267">
        <f>I188</f>
        <v>4526.8999999999996</v>
      </c>
    </row>
    <row r="188" spans="1:9" s="449" customFormat="1" ht="72" x14ac:dyDescent="0.35">
      <c r="A188" s="439"/>
      <c r="B188" s="612" t="s">
        <v>303</v>
      </c>
      <c r="C188" s="258" t="s">
        <v>64</v>
      </c>
      <c r="D188" s="259" t="s">
        <v>44</v>
      </c>
      <c r="E188" s="259" t="s">
        <v>36</v>
      </c>
      <c r="F188" s="260" t="s">
        <v>43</v>
      </c>
      <c r="G188" s="73"/>
      <c r="H188" s="267">
        <f>H189</f>
        <v>4526.8999999999996</v>
      </c>
      <c r="I188" s="267">
        <f>I189</f>
        <v>4526.8999999999996</v>
      </c>
    </row>
    <row r="189" spans="1:9" ht="36" x14ac:dyDescent="0.35">
      <c r="A189" s="439"/>
      <c r="B189" s="612" t="s">
        <v>487</v>
      </c>
      <c r="C189" s="258" t="s">
        <v>64</v>
      </c>
      <c r="D189" s="259" t="s">
        <v>44</v>
      </c>
      <c r="E189" s="259" t="s">
        <v>36</v>
      </c>
      <c r="F189" s="260" t="s">
        <v>90</v>
      </c>
      <c r="G189" s="73"/>
      <c r="H189" s="267">
        <f>SUM(H190:H192)</f>
        <v>4526.8999999999996</v>
      </c>
      <c r="I189" s="267">
        <f>SUM(I190:I192)</f>
        <v>4526.8999999999996</v>
      </c>
    </row>
    <row r="190" spans="1:9" ht="90" x14ac:dyDescent="0.35">
      <c r="A190" s="439"/>
      <c r="B190" s="612" t="s">
        <v>48</v>
      </c>
      <c r="C190" s="258" t="s">
        <v>64</v>
      </c>
      <c r="D190" s="259" t="s">
        <v>44</v>
      </c>
      <c r="E190" s="259" t="s">
        <v>36</v>
      </c>
      <c r="F190" s="260" t="s">
        <v>90</v>
      </c>
      <c r="G190" s="73" t="s">
        <v>49</v>
      </c>
      <c r="H190" s="267">
        <f>'прил9 (ведом 25-26)'!K502</f>
        <v>4152.7</v>
      </c>
      <c r="I190" s="267">
        <f>'прил9 (ведом 25-26)'!L502</f>
        <v>4152.7</v>
      </c>
    </row>
    <row r="191" spans="1:9" ht="36" x14ac:dyDescent="0.35">
      <c r="A191" s="439"/>
      <c r="B191" s="613" t="s">
        <v>54</v>
      </c>
      <c r="C191" s="258" t="s">
        <v>64</v>
      </c>
      <c r="D191" s="259" t="s">
        <v>44</v>
      </c>
      <c r="E191" s="259" t="s">
        <v>36</v>
      </c>
      <c r="F191" s="260" t="s">
        <v>90</v>
      </c>
      <c r="G191" s="73" t="s">
        <v>55</v>
      </c>
      <c r="H191" s="267">
        <f>'прил9 (ведом 25-26)'!K503</f>
        <v>371.5</v>
      </c>
      <c r="I191" s="267">
        <f>'прил9 (ведом 25-26)'!L503</f>
        <v>371.5</v>
      </c>
    </row>
    <row r="192" spans="1:9" ht="18" x14ac:dyDescent="0.35">
      <c r="A192" s="439"/>
      <c r="B192" s="613" t="s">
        <v>56</v>
      </c>
      <c r="C192" s="258" t="s">
        <v>64</v>
      </c>
      <c r="D192" s="259" t="s">
        <v>44</v>
      </c>
      <c r="E192" s="259" t="s">
        <v>36</v>
      </c>
      <c r="F192" s="260" t="s">
        <v>90</v>
      </c>
      <c r="G192" s="73" t="s">
        <v>57</v>
      </c>
      <c r="H192" s="267">
        <f>'прил9 (ведом 25-26)'!K504</f>
        <v>2.7</v>
      </c>
      <c r="I192" s="267">
        <f>'прил9 (ведом 25-26)'!L504</f>
        <v>2.7</v>
      </c>
    </row>
    <row r="193" spans="1:9" s="449" customFormat="1" ht="18" x14ac:dyDescent="0.35">
      <c r="A193" s="439"/>
      <c r="B193" s="612" t="s">
        <v>219</v>
      </c>
      <c r="C193" s="258" t="s">
        <v>64</v>
      </c>
      <c r="D193" s="259" t="s">
        <v>88</v>
      </c>
      <c r="E193" s="259" t="s">
        <v>42</v>
      </c>
      <c r="F193" s="260" t="s">
        <v>43</v>
      </c>
      <c r="G193" s="73"/>
      <c r="H193" s="267">
        <f>H194+H199+H202+H205</f>
        <v>3917.9</v>
      </c>
      <c r="I193" s="267">
        <f>I194+I199+I202+I205</f>
        <v>3923.9</v>
      </c>
    </row>
    <row r="194" spans="1:9" s="449" customFormat="1" ht="36" x14ac:dyDescent="0.35">
      <c r="A194" s="439"/>
      <c r="B194" s="612" t="s">
        <v>298</v>
      </c>
      <c r="C194" s="258" t="s">
        <v>64</v>
      </c>
      <c r="D194" s="259" t="s">
        <v>88</v>
      </c>
      <c r="E194" s="259" t="s">
        <v>36</v>
      </c>
      <c r="F194" s="260" t="s">
        <v>43</v>
      </c>
      <c r="G194" s="73"/>
      <c r="H194" s="267">
        <f>H195</f>
        <v>3768.7</v>
      </c>
      <c r="I194" s="267">
        <f>I195</f>
        <v>3774.7</v>
      </c>
    </row>
    <row r="195" spans="1:9" s="449" customFormat="1" ht="36" x14ac:dyDescent="0.35">
      <c r="A195" s="439"/>
      <c r="B195" s="612" t="s">
        <v>46</v>
      </c>
      <c r="C195" s="258" t="s">
        <v>64</v>
      </c>
      <c r="D195" s="259" t="s">
        <v>88</v>
      </c>
      <c r="E195" s="259" t="s">
        <v>36</v>
      </c>
      <c r="F195" s="260" t="s">
        <v>47</v>
      </c>
      <c r="G195" s="73"/>
      <c r="H195" s="267">
        <f>SUM(H196:H198)</f>
        <v>3768.7</v>
      </c>
      <c r="I195" s="267">
        <f>SUM(I196:I198)</f>
        <v>3774.7</v>
      </c>
    </row>
    <row r="196" spans="1:9" s="449" customFormat="1" ht="90" x14ac:dyDescent="0.35">
      <c r="A196" s="439"/>
      <c r="B196" s="612" t="s">
        <v>48</v>
      </c>
      <c r="C196" s="258" t="s">
        <v>64</v>
      </c>
      <c r="D196" s="259" t="s">
        <v>88</v>
      </c>
      <c r="E196" s="259" t="s">
        <v>36</v>
      </c>
      <c r="F196" s="260" t="s">
        <v>47</v>
      </c>
      <c r="G196" s="73" t="s">
        <v>49</v>
      </c>
      <c r="H196" s="267">
        <f>'прил9 (ведом 25-26)'!K510</f>
        <v>3392.2</v>
      </c>
      <c r="I196" s="267">
        <f>'прил9 (ведом 25-26)'!L510</f>
        <v>3392.2</v>
      </c>
    </row>
    <row r="197" spans="1:9" ht="36" x14ac:dyDescent="0.35">
      <c r="A197" s="439"/>
      <c r="B197" s="612" t="s">
        <v>54</v>
      </c>
      <c r="C197" s="258" t="s">
        <v>64</v>
      </c>
      <c r="D197" s="259" t="s">
        <v>88</v>
      </c>
      <c r="E197" s="259" t="s">
        <v>36</v>
      </c>
      <c r="F197" s="260" t="s">
        <v>47</v>
      </c>
      <c r="G197" s="73" t="s">
        <v>55</v>
      </c>
      <c r="H197" s="267">
        <f>'прил9 (ведом 25-26)'!K511</f>
        <v>375.3</v>
      </c>
      <c r="I197" s="267">
        <f>'прил9 (ведом 25-26)'!L511</f>
        <v>381.3</v>
      </c>
    </row>
    <row r="198" spans="1:9" ht="18" x14ac:dyDescent="0.35">
      <c r="A198" s="439"/>
      <c r="B198" s="612" t="s">
        <v>56</v>
      </c>
      <c r="C198" s="258" t="s">
        <v>64</v>
      </c>
      <c r="D198" s="259" t="s">
        <v>88</v>
      </c>
      <c r="E198" s="259" t="s">
        <v>36</v>
      </c>
      <c r="F198" s="260" t="s">
        <v>47</v>
      </c>
      <c r="G198" s="73" t="s">
        <v>57</v>
      </c>
      <c r="H198" s="267">
        <f>'прил9 (ведом 25-26)'!K512</f>
        <v>1.2</v>
      </c>
      <c r="I198" s="267">
        <f>'прил9 (ведом 25-26)'!L512</f>
        <v>1.2</v>
      </c>
    </row>
    <row r="199" spans="1:9" ht="36" x14ac:dyDescent="0.35">
      <c r="A199" s="439"/>
      <c r="B199" s="625" t="s">
        <v>373</v>
      </c>
      <c r="C199" s="259" t="s">
        <v>64</v>
      </c>
      <c r="D199" s="259" t="s">
        <v>88</v>
      </c>
      <c r="E199" s="259" t="s">
        <v>38</v>
      </c>
      <c r="F199" s="260" t="s">
        <v>43</v>
      </c>
      <c r="G199" s="73"/>
      <c r="H199" s="267">
        <f>H200</f>
        <v>87.3</v>
      </c>
      <c r="I199" s="267">
        <f>I200</f>
        <v>87.3</v>
      </c>
    </row>
    <row r="200" spans="1:9" ht="54" x14ac:dyDescent="0.35">
      <c r="A200" s="439"/>
      <c r="B200" s="625" t="s">
        <v>374</v>
      </c>
      <c r="C200" s="258" t="s">
        <v>64</v>
      </c>
      <c r="D200" s="259" t="s">
        <v>88</v>
      </c>
      <c r="E200" s="259" t="s">
        <v>38</v>
      </c>
      <c r="F200" s="260" t="s">
        <v>104</v>
      </c>
      <c r="G200" s="73"/>
      <c r="H200" s="267">
        <f>H201</f>
        <v>87.3</v>
      </c>
      <c r="I200" s="267">
        <f>I201</f>
        <v>87.3</v>
      </c>
    </row>
    <row r="201" spans="1:9" ht="36" x14ac:dyDescent="0.35">
      <c r="A201" s="439"/>
      <c r="B201" s="625" t="s">
        <v>54</v>
      </c>
      <c r="C201" s="258" t="s">
        <v>64</v>
      </c>
      <c r="D201" s="259" t="s">
        <v>88</v>
      </c>
      <c r="E201" s="259" t="s">
        <v>38</v>
      </c>
      <c r="F201" s="260" t="s">
        <v>104</v>
      </c>
      <c r="G201" s="73" t="s">
        <v>55</v>
      </c>
      <c r="H201" s="267">
        <f>'прил9 (ведом 25-26)'!K489</f>
        <v>87.3</v>
      </c>
      <c r="I201" s="267">
        <f>'прил9 (ведом 25-26)'!L489</f>
        <v>87.3</v>
      </c>
    </row>
    <row r="202" spans="1:9" ht="36" x14ac:dyDescent="0.35">
      <c r="A202" s="439"/>
      <c r="B202" s="613" t="s">
        <v>491</v>
      </c>
      <c r="C202" s="259" t="s">
        <v>64</v>
      </c>
      <c r="D202" s="259" t="s">
        <v>88</v>
      </c>
      <c r="E202" s="259" t="s">
        <v>62</v>
      </c>
      <c r="F202" s="260" t="s">
        <v>43</v>
      </c>
      <c r="G202" s="73"/>
      <c r="H202" s="267">
        <f>H203</f>
        <v>15.4</v>
      </c>
      <c r="I202" s="267">
        <f>I203</f>
        <v>15.4</v>
      </c>
    </row>
    <row r="203" spans="1:9" ht="18" x14ac:dyDescent="0.35">
      <c r="A203" s="439"/>
      <c r="B203" s="613" t="s">
        <v>489</v>
      </c>
      <c r="C203" s="259" t="s">
        <v>64</v>
      </c>
      <c r="D203" s="259" t="s">
        <v>88</v>
      </c>
      <c r="E203" s="259" t="s">
        <v>62</v>
      </c>
      <c r="F203" s="260" t="s">
        <v>490</v>
      </c>
      <c r="G203" s="73"/>
      <c r="H203" s="267">
        <f>H204</f>
        <v>15.4</v>
      </c>
      <c r="I203" s="267">
        <f>I204</f>
        <v>15.4</v>
      </c>
    </row>
    <row r="204" spans="1:9" ht="36" x14ac:dyDescent="0.35">
      <c r="A204" s="439"/>
      <c r="B204" s="625" t="s">
        <v>54</v>
      </c>
      <c r="C204" s="259" t="s">
        <v>64</v>
      </c>
      <c r="D204" s="259" t="s">
        <v>88</v>
      </c>
      <c r="E204" s="259" t="s">
        <v>62</v>
      </c>
      <c r="F204" s="260" t="s">
        <v>490</v>
      </c>
      <c r="G204" s="73" t="s">
        <v>55</v>
      </c>
      <c r="H204" s="267">
        <f>'прил9 (ведом 25-26)'!K492</f>
        <v>15.4</v>
      </c>
      <c r="I204" s="267">
        <f>'прил9 (ведом 25-26)'!L492</f>
        <v>15.4</v>
      </c>
    </row>
    <row r="205" spans="1:9" ht="36" x14ac:dyDescent="0.35">
      <c r="A205" s="439"/>
      <c r="B205" s="625" t="s">
        <v>494</v>
      </c>
      <c r="C205" s="259" t="s">
        <v>64</v>
      </c>
      <c r="D205" s="259" t="s">
        <v>88</v>
      </c>
      <c r="E205" s="259" t="s">
        <v>51</v>
      </c>
      <c r="F205" s="743" t="s">
        <v>43</v>
      </c>
      <c r="G205" s="297"/>
      <c r="H205" s="267">
        <f>H206</f>
        <v>46.5</v>
      </c>
      <c r="I205" s="267">
        <f>I206</f>
        <v>46.5</v>
      </c>
    </row>
    <row r="206" spans="1:9" ht="36" x14ac:dyDescent="0.35">
      <c r="A206" s="439"/>
      <c r="B206" s="626" t="s">
        <v>126</v>
      </c>
      <c r="C206" s="259" t="s">
        <v>64</v>
      </c>
      <c r="D206" s="259" t="s">
        <v>88</v>
      </c>
      <c r="E206" s="259" t="s">
        <v>51</v>
      </c>
      <c r="F206" s="463" t="s">
        <v>89</v>
      </c>
      <c r="G206" s="297"/>
      <c r="H206" s="267">
        <f>H207</f>
        <v>46.5</v>
      </c>
      <c r="I206" s="267">
        <f>I207</f>
        <v>46.5</v>
      </c>
    </row>
    <row r="207" spans="1:9" ht="36" x14ac:dyDescent="0.35">
      <c r="A207" s="439"/>
      <c r="B207" s="625" t="s">
        <v>54</v>
      </c>
      <c r="C207" s="259" t="s">
        <v>64</v>
      </c>
      <c r="D207" s="259" t="s">
        <v>88</v>
      </c>
      <c r="E207" s="259" t="s">
        <v>51</v>
      </c>
      <c r="F207" s="743" t="s">
        <v>89</v>
      </c>
      <c r="G207" s="297" t="s">
        <v>55</v>
      </c>
      <c r="H207" s="267">
        <f>'прил9 (ведом 25-26)'!K495</f>
        <v>46.5</v>
      </c>
      <c r="I207" s="267">
        <f>'прил9 (ведом 25-26)'!L495</f>
        <v>46.5</v>
      </c>
    </row>
    <row r="208" spans="1:9" ht="18" x14ac:dyDescent="0.35">
      <c r="A208" s="439"/>
      <c r="B208" s="612"/>
      <c r="C208" s="259"/>
      <c r="D208" s="259"/>
      <c r="E208" s="259"/>
      <c r="F208" s="260"/>
      <c r="G208" s="73"/>
      <c r="H208" s="267"/>
      <c r="I208" s="267"/>
    </row>
    <row r="209" spans="1:9" s="449" customFormat="1" ht="52.2" x14ac:dyDescent="0.3">
      <c r="A209" s="454">
        <v>5</v>
      </c>
      <c r="B209" s="611" t="s">
        <v>79</v>
      </c>
      <c r="C209" s="455" t="s">
        <v>80</v>
      </c>
      <c r="D209" s="455" t="s">
        <v>41</v>
      </c>
      <c r="E209" s="455" t="s">
        <v>42</v>
      </c>
      <c r="F209" s="456" t="s">
        <v>43</v>
      </c>
      <c r="G209" s="448"/>
      <c r="H209" s="313">
        <f>H223+H210+H216+H229</f>
        <v>14790.1</v>
      </c>
      <c r="I209" s="313">
        <f>I223+I210+I216+I229</f>
        <v>14790.6</v>
      </c>
    </row>
    <row r="210" spans="1:9" ht="54" x14ac:dyDescent="0.35">
      <c r="A210" s="439"/>
      <c r="B210" s="620" t="s">
        <v>81</v>
      </c>
      <c r="C210" s="258" t="s">
        <v>80</v>
      </c>
      <c r="D210" s="259" t="s">
        <v>44</v>
      </c>
      <c r="E210" s="259" t="s">
        <v>42</v>
      </c>
      <c r="F210" s="260" t="s">
        <v>43</v>
      </c>
      <c r="G210" s="297"/>
      <c r="H210" s="267">
        <f>H211</f>
        <v>362.29999999999995</v>
      </c>
      <c r="I210" s="267">
        <f>I211</f>
        <v>362.29999999999995</v>
      </c>
    </row>
    <row r="211" spans="1:9" ht="72" x14ac:dyDescent="0.35">
      <c r="A211" s="439"/>
      <c r="B211" s="612" t="s">
        <v>82</v>
      </c>
      <c r="C211" s="258" t="s">
        <v>80</v>
      </c>
      <c r="D211" s="259" t="s">
        <v>44</v>
      </c>
      <c r="E211" s="259" t="s">
        <v>36</v>
      </c>
      <c r="F211" s="260" t="s">
        <v>43</v>
      </c>
      <c r="G211" s="73"/>
      <c r="H211" s="267">
        <f>H212+H214</f>
        <v>362.29999999999995</v>
      </c>
      <c r="I211" s="267">
        <f>I212+I214</f>
        <v>362.29999999999995</v>
      </c>
    </row>
    <row r="212" spans="1:9" ht="36" x14ac:dyDescent="0.35">
      <c r="A212" s="439"/>
      <c r="B212" s="651" t="s">
        <v>474</v>
      </c>
      <c r="C212" s="258" t="s">
        <v>80</v>
      </c>
      <c r="D212" s="259" t="s">
        <v>44</v>
      </c>
      <c r="E212" s="259" t="s">
        <v>36</v>
      </c>
      <c r="F212" s="260" t="s">
        <v>83</v>
      </c>
      <c r="G212" s="73"/>
      <c r="H212" s="267">
        <f>H213</f>
        <v>298.39999999999998</v>
      </c>
      <c r="I212" s="267">
        <f>I213</f>
        <v>298.39999999999998</v>
      </c>
    </row>
    <row r="213" spans="1:9" ht="36" x14ac:dyDescent="0.35">
      <c r="A213" s="439"/>
      <c r="B213" s="613" t="s">
        <v>54</v>
      </c>
      <c r="C213" s="258" t="s">
        <v>80</v>
      </c>
      <c r="D213" s="259" t="s">
        <v>44</v>
      </c>
      <c r="E213" s="259" t="s">
        <v>36</v>
      </c>
      <c r="F213" s="260" t="s">
        <v>83</v>
      </c>
      <c r="G213" s="73" t="s">
        <v>55</v>
      </c>
      <c r="H213" s="267">
        <f>'прил9 (ведом 25-26)'!K82</f>
        <v>298.39999999999998</v>
      </c>
      <c r="I213" s="267">
        <f>'прил9 (ведом 25-26)'!L82</f>
        <v>298.39999999999998</v>
      </c>
    </row>
    <row r="214" spans="1:9" ht="36" x14ac:dyDescent="0.35">
      <c r="A214" s="439"/>
      <c r="B214" s="613" t="s">
        <v>84</v>
      </c>
      <c r="C214" s="258" t="s">
        <v>80</v>
      </c>
      <c r="D214" s="259" t="s">
        <v>44</v>
      </c>
      <c r="E214" s="259" t="s">
        <v>36</v>
      </c>
      <c r="F214" s="260" t="s">
        <v>85</v>
      </c>
      <c r="G214" s="73"/>
      <c r="H214" s="267">
        <f>H215</f>
        <v>63.9</v>
      </c>
      <c r="I214" s="267">
        <f>I215</f>
        <v>63.9</v>
      </c>
    </row>
    <row r="215" spans="1:9" ht="36" x14ac:dyDescent="0.35">
      <c r="A215" s="439"/>
      <c r="B215" s="613" t="s">
        <v>54</v>
      </c>
      <c r="C215" s="258" t="s">
        <v>80</v>
      </c>
      <c r="D215" s="259" t="s">
        <v>44</v>
      </c>
      <c r="E215" s="259" t="s">
        <v>36</v>
      </c>
      <c r="F215" s="260" t="s">
        <v>85</v>
      </c>
      <c r="G215" s="73" t="s">
        <v>55</v>
      </c>
      <c r="H215" s="267">
        <f>'прил9 (ведом 25-26)'!K84</f>
        <v>63.9</v>
      </c>
      <c r="I215" s="267">
        <f>'прил9 (ведом 25-26)'!L84</f>
        <v>63.9</v>
      </c>
    </row>
    <row r="216" spans="1:9" ht="36" x14ac:dyDescent="0.35">
      <c r="A216" s="439"/>
      <c r="B216" s="627" t="s">
        <v>124</v>
      </c>
      <c r="C216" s="258" t="s">
        <v>80</v>
      </c>
      <c r="D216" s="259" t="s">
        <v>88</v>
      </c>
      <c r="E216" s="259" t="s">
        <v>42</v>
      </c>
      <c r="F216" s="260" t="s">
        <v>43</v>
      </c>
      <c r="G216" s="297"/>
      <c r="H216" s="267">
        <f>H217+H220</f>
        <v>1747.4</v>
      </c>
      <c r="I216" s="267">
        <f>I217+I220</f>
        <v>1747.4</v>
      </c>
    </row>
    <row r="217" spans="1:9" ht="36" x14ac:dyDescent="0.35">
      <c r="A217" s="439"/>
      <c r="B217" s="613" t="s">
        <v>287</v>
      </c>
      <c r="C217" s="258" t="s">
        <v>80</v>
      </c>
      <c r="D217" s="259" t="s">
        <v>88</v>
      </c>
      <c r="E217" s="259" t="s">
        <v>36</v>
      </c>
      <c r="F217" s="260" t="s">
        <v>43</v>
      </c>
      <c r="G217" s="73"/>
      <c r="H217" s="267">
        <f>H218</f>
        <v>28.7</v>
      </c>
      <c r="I217" s="267">
        <f>I218</f>
        <v>28.7</v>
      </c>
    </row>
    <row r="218" spans="1:9" ht="36" x14ac:dyDescent="0.35">
      <c r="A218" s="439"/>
      <c r="B218" s="650" t="s">
        <v>126</v>
      </c>
      <c r="C218" s="258" t="s">
        <v>80</v>
      </c>
      <c r="D218" s="259" t="s">
        <v>88</v>
      </c>
      <c r="E218" s="259" t="s">
        <v>36</v>
      </c>
      <c r="F218" s="260" t="s">
        <v>89</v>
      </c>
      <c r="G218" s="73"/>
      <c r="H218" s="267">
        <f>H219</f>
        <v>28.7</v>
      </c>
      <c r="I218" s="267">
        <f>I219</f>
        <v>28.7</v>
      </c>
    </row>
    <row r="219" spans="1:9" ht="36" x14ac:dyDescent="0.35">
      <c r="A219" s="439"/>
      <c r="B219" s="613" t="s">
        <v>54</v>
      </c>
      <c r="C219" s="258" t="s">
        <v>80</v>
      </c>
      <c r="D219" s="259" t="s">
        <v>88</v>
      </c>
      <c r="E219" s="259" t="s">
        <v>36</v>
      </c>
      <c r="F219" s="260" t="s">
        <v>89</v>
      </c>
      <c r="G219" s="73" t="s">
        <v>55</v>
      </c>
      <c r="H219" s="267">
        <f>'прил9 (ведом 25-26)'!K90</f>
        <v>28.7</v>
      </c>
      <c r="I219" s="267">
        <f>'прил9 (ведом 25-26)'!L90</f>
        <v>28.7</v>
      </c>
    </row>
    <row r="220" spans="1:9" ht="54" x14ac:dyDescent="0.35">
      <c r="A220" s="439"/>
      <c r="B220" s="650" t="s">
        <v>125</v>
      </c>
      <c r="C220" s="258" t="s">
        <v>80</v>
      </c>
      <c r="D220" s="259" t="s">
        <v>88</v>
      </c>
      <c r="E220" s="259" t="s">
        <v>38</v>
      </c>
      <c r="F220" s="260" t="s">
        <v>43</v>
      </c>
      <c r="G220" s="73"/>
      <c r="H220" s="267">
        <f>H221</f>
        <v>1718.7</v>
      </c>
      <c r="I220" s="267">
        <f>I221</f>
        <v>1718.7</v>
      </c>
    </row>
    <row r="221" spans="1:9" ht="36" x14ac:dyDescent="0.35">
      <c r="A221" s="439"/>
      <c r="B221" s="650" t="s">
        <v>126</v>
      </c>
      <c r="C221" s="258" t="s">
        <v>80</v>
      </c>
      <c r="D221" s="259" t="s">
        <v>88</v>
      </c>
      <c r="E221" s="259" t="s">
        <v>38</v>
      </c>
      <c r="F221" s="260" t="s">
        <v>89</v>
      </c>
      <c r="G221" s="73"/>
      <c r="H221" s="267">
        <f>H222</f>
        <v>1718.7</v>
      </c>
      <c r="I221" s="267">
        <f>I222</f>
        <v>1718.7</v>
      </c>
    </row>
    <row r="222" spans="1:9" ht="36" x14ac:dyDescent="0.35">
      <c r="A222" s="439"/>
      <c r="B222" s="613" t="s">
        <v>54</v>
      </c>
      <c r="C222" s="258" t="s">
        <v>80</v>
      </c>
      <c r="D222" s="259" t="s">
        <v>88</v>
      </c>
      <c r="E222" s="259" t="s">
        <v>38</v>
      </c>
      <c r="F222" s="260" t="s">
        <v>89</v>
      </c>
      <c r="G222" s="73" t="s">
        <v>55</v>
      </c>
      <c r="H222" s="267">
        <f>'прил9 (ведом 25-26)'!K93</f>
        <v>1718.7</v>
      </c>
      <c r="I222" s="267">
        <f>'прил9 (ведом 25-26)'!L93</f>
        <v>1718.7</v>
      </c>
    </row>
    <row r="223" spans="1:9" ht="54" x14ac:dyDescent="0.35">
      <c r="A223" s="439"/>
      <c r="B223" s="629" t="s">
        <v>391</v>
      </c>
      <c r="C223" s="258" t="s">
        <v>80</v>
      </c>
      <c r="D223" s="259" t="s">
        <v>29</v>
      </c>
      <c r="E223" s="259" t="s">
        <v>42</v>
      </c>
      <c r="F223" s="260" t="s">
        <v>43</v>
      </c>
      <c r="G223" s="73"/>
      <c r="H223" s="267">
        <f>H224</f>
        <v>12651.7</v>
      </c>
      <c r="I223" s="267">
        <f>I224</f>
        <v>12652.2</v>
      </c>
    </row>
    <row r="224" spans="1:9" ht="72" x14ac:dyDescent="0.35">
      <c r="A224" s="439"/>
      <c r="B224" s="628" t="s">
        <v>345</v>
      </c>
      <c r="C224" s="258" t="s">
        <v>80</v>
      </c>
      <c r="D224" s="259" t="s">
        <v>29</v>
      </c>
      <c r="E224" s="259" t="s">
        <v>36</v>
      </c>
      <c r="F224" s="260" t="s">
        <v>43</v>
      </c>
      <c r="G224" s="73"/>
      <c r="H224" s="267">
        <f>H225</f>
        <v>12651.7</v>
      </c>
      <c r="I224" s="267">
        <f>I225</f>
        <v>12652.2</v>
      </c>
    </row>
    <row r="225" spans="1:9" ht="36" x14ac:dyDescent="0.35">
      <c r="A225" s="439"/>
      <c r="B225" s="612" t="s">
        <v>487</v>
      </c>
      <c r="C225" s="258" t="s">
        <v>80</v>
      </c>
      <c r="D225" s="259" t="s">
        <v>29</v>
      </c>
      <c r="E225" s="259" t="s">
        <v>36</v>
      </c>
      <c r="F225" s="260" t="s">
        <v>90</v>
      </c>
      <c r="G225" s="73"/>
      <c r="H225" s="267">
        <f>SUM(H226:H228)</f>
        <v>12651.7</v>
      </c>
      <c r="I225" s="267">
        <f>SUM(I226:I228)</f>
        <v>12652.2</v>
      </c>
    </row>
    <row r="226" spans="1:9" s="449" customFormat="1" ht="90" x14ac:dyDescent="0.35">
      <c r="A226" s="439"/>
      <c r="B226" s="612" t="s">
        <v>48</v>
      </c>
      <c r="C226" s="258" t="s">
        <v>80</v>
      </c>
      <c r="D226" s="259" t="s">
        <v>29</v>
      </c>
      <c r="E226" s="259" t="s">
        <v>36</v>
      </c>
      <c r="F226" s="260" t="s">
        <v>90</v>
      </c>
      <c r="G226" s="73" t="s">
        <v>49</v>
      </c>
      <c r="H226" s="267">
        <f>'прил9 (ведом 25-26)'!K97</f>
        <v>9327.7000000000007</v>
      </c>
      <c r="I226" s="267">
        <f>'прил9 (ведом 25-26)'!L97</f>
        <v>9327.7000000000007</v>
      </c>
    </row>
    <row r="227" spans="1:9" ht="36" x14ac:dyDescent="0.35">
      <c r="A227" s="439"/>
      <c r="B227" s="612" t="s">
        <v>54</v>
      </c>
      <c r="C227" s="258" t="s">
        <v>80</v>
      </c>
      <c r="D227" s="259" t="s">
        <v>29</v>
      </c>
      <c r="E227" s="259" t="s">
        <v>36</v>
      </c>
      <c r="F227" s="260" t="s">
        <v>90</v>
      </c>
      <c r="G227" s="73" t="s">
        <v>55</v>
      </c>
      <c r="H227" s="267">
        <f>'прил9 (ведом 25-26)'!K98</f>
        <v>3320.7</v>
      </c>
      <c r="I227" s="267">
        <f>'прил9 (ведом 25-26)'!L98</f>
        <v>3321.2</v>
      </c>
    </row>
    <row r="228" spans="1:9" ht="18" x14ac:dyDescent="0.35">
      <c r="A228" s="439"/>
      <c r="B228" s="613" t="s">
        <v>56</v>
      </c>
      <c r="C228" s="258" t="s">
        <v>80</v>
      </c>
      <c r="D228" s="259" t="s">
        <v>29</v>
      </c>
      <c r="E228" s="259" t="s">
        <v>36</v>
      </c>
      <c r="F228" s="260" t="s">
        <v>90</v>
      </c>
      <c r="G228" s="73" t="s">
        <v>57</v>
      </c>
      <c r="H228" s="267">
        <f>'прил9 (ведом 25-26)'!K99</f>
        <v>3.3</v>
      </c>
      <c r="I228" s="267">
        <f>'прил9 (ведом 25-26)'!L99</f>
        <v>3.3</v>
      </c>
    </row>
    <row r="229" spans="1:9" ht="54" x14ac:dyDescent="0.35">
      <c r="A229" s="439"/>
      <c r="B229" s="652" t="s">
        <v>508</v>
      </c>
      <c r="C229" s="258" t="s">
        <v>80</v>
      </c>
      <c r="D229" s="259" t="s">
        <v>30</v>
      </c>
      <c r="E229" s="259" t="s">
        <v>42</v>
      </c>
      <c r="F229" s="260" t="s">
        <v>43</v>
      </c>
      <c r="G229" s="73"/>
      <c r="H229" s="267">
        <f t="shared" ref="H229:I231" si="0">H230</f>
        <v>28.7</v>
      </c>
      <c r="I229" s="267">
        <f t="shared" si="0"/>
        <v>28.7</v>
      </c>
    </row>
    <row r="230" spans="1:9" ht="54" x14ac:dyDescent="0.35">
      <c r="A230" s="439"/>
      <c r="B230" s="653" t="s">
        <v>509</v>
      </c>
      <c r="C230" s="258" t="s">
        <v>80</v>
      </c>
      <c r="D230" s="259" t="s">
        <v>30</v>
      </c>
      <c r="E230" s="259" t="s">
        <v>36</v>
      </c>
      <c r="F230" s="260" t="s">
        <v>43</v>
      </c>
      <c r="G230" s="73"/>
      <c r="H230" s="267">
        <f t="shared" si="0"/>
        <v>28.7</v>
      </c>
      <c r="I230" s="267">
        <f t="shared" si="0"/>
        <v>28.7</v>
      </c>
    </row>
    <row r="231" spans="1:9" ht="36" x14ac:dyDescent="0.35">
      <c r="A231" s="439"/>
      <c r="B231" s="654" t="s">
        <v>84</v>
      </c>
      <c r="C231" s="258" t="s">
        <v>80</v>
      </c>
      <c r="D231" s="259" t="s">
        <v>30</v>
      </c>
      <c r="E231" s="259" t="s">
        <v>36</v>
      </c>
      <c r="F231" s="260" t="s">
        <v>85</v>
      </c>
      <c r="G231" s="73"/>
      <c r="H231" s="267">
        <f t="shared" si="0"/>
        <v>28.7</v>
      </c>
      <c r="I231" s="267">
        <f t="shared" si="0"/>
        <v>28.7</v>
      </c>
    </row>
    <row r="232" spans="1:9" ht="36" x14ac:dyDescent="0.35">
      <c r="A232" s="439"/>
      <c r="B232" s="655" t="s">
        <v>54</v>
      </c>
      <c r="C232" s="258" t="s">
        <v>80</v>
      </c>
      <c r="D232" s="259" t="s">
        <v>30</v>
      </c>
      <c r="E232" s="259" t="s">
        <v>36</v>
      </c>
      <c r="F232" s="260" t="s">
        <v>85</v>
      </c>
      <c r="G232" s="73" t="s">
        <v>55</v>
      </c>
      <c r="H232" s="267">
        <f>'прил9 (ведом 25-26)'!K103</f>
        <v>28.7</v>
      </c>
      <c r="I232" s="267">
        <f>'прил9 (ведом 25-26)'!L103</f>
        <v>28.7</v>
      </c>
    </row>
    <row r="233" spans="1:9" ht="18" x14ac:dyDescent="0.35">
      <c r="A233" s="464"/>
      <c r="B233" s="615"/>
      <c r="C233" s="465"/>
      <c r="D233" s="742"/>
      <c r="E233" s="742"/>
      <c r="F233" s="743"/>
      <c r="G233" s="297"/>
      <c r="H233" s="267"/>
      <c r="I233" s="267"/>
    </row>
    <row r="234" spans="1:9" s="449" customFormat="1" ht="52.2" x14ac:dyDescent="0.3">
      <c r="A234" s="454">
        <v>6</v>
      </c>
      <c r="B234" s="624" t="s">
        <v>222</v>
      </c>
      <c r="C234" s="446" t="s">
        <v>223</v>
      </c>
      <c r="D234" s="446" t="s">
        <v>41</v>
      </c>
      <c r="E234" s="446" t="s">
        <v>42</v>
      </c>
      <c r="F234" s="447" t="s">
        <v>43</v>
      </c>
      <c r="G234" s="448"/>
      <c r="H234" s="313">
        <f>H235</f>
        <v>45742.700000000004</v>
      </c>
      <c r="I234" s="313">
        <f>I235</f>
        <v>45743.5</v>
      </c>
    </row>
    <row r="235" spans="1:9" ht="18" x14ac:dyDescent="0.35">
      <c r="A235" s="439"/>
      <c r="B235" s="612" t="s">
        <v>361</v>
      </c>
      <c r="C235" s="466" t="s">
        <v>223</v>
      </c>
      <c r="D235" s="467" t="s">
        <v>44</v>
      </c>
      <c r="E235" s="259" t="s">
        <v>42</v>
      </c>
      <c r="F235" s="260" t="s">
        <v>43</v>
      </c>
      <c r="G235" s="73"/>
      <c r="H235" s="267">
        <f>H236+H243+H246+H249</f>
        <v>45742.700000000004</v>
      </c>
      <c r="I235" s="267">
        <f>I236+I243+I246+I249</f>
        <v>45743.5</v>
      </c>
    </row>
    <row r="236" spans="1:9" ht="54" x14ac:dyDescent="0.35">
      <c r="A236" s="439"/>
      <c r="B236" s="612" t="s">
        <v>319</v>
      </c>
      <c r="C236" s="466" t="s">
        <v>223</v>
      </c>
      <c r="D236" s="467" t="s">
        <v>44</v>
      </c>
      <c r="E236" s="259" t="s">
        <v>36</v>
      </c>
      <c r="F236" s="260" t="s">
        <v>43</v>
      </c>
      <c r="G236" s="73"/>
      <c r="H236" s="267">
        <f>H237+H241</f>
        <v>33634.300000000003</v>
      </c>
      <c r="I236" s="267">
        <f>I237+I241</f>
        <v>33635.1</v>
      </c>
    </row>
    <row r="237" spans="1:9" ht="36" x14ac:dyDescent="0.35">
      <c r="A237" s="439"/>
      <c r="B237" s="612" t="s">
        <v>46</v>
      </c>
      <c r="C237" s="466" t="s">
        <v>223</v>
      </c>
      <c r="D237" s="467" t="s">
        <v>44</v>
      </c>
      <c r="E237" s="259" t="s">
        <v>36</v>
      </c>
      <c r="F237" s="260" t="s">
        <v>47</v>
      </c>
      <c r="G237" s="73"/>
      <c r="H237" s="267">
        <f>SUM(H238:H240)</f>
        <v>33518.700000000004</v>
      </c>
      <c r="I237" s="267">
        <f>SUM(I238:I240)</f>
        <v>33519.5</v>
      </c>
    </row>
    <row r="238" spans="1:9" ht="90" x14ac:dyDescent="0.35">
      <c r="A238" s="439"/>
      <c r="B238" s="612" t="s">
        <v>48</v>
      </c>
      <c r="C238" s="466" t="s">
        <v>223</v>
      </c>
      <c r="D238" s="467" t="s">
        <v>44</v>
      </c>
      <c r="E238" s="259" t="s">
        <v>36</v>
      </c>
      <c r="F238" s="260" t="s">
        <v>47</v>
      </c>
      <c r="G238" s="73" t="s">
        <v>49</v>
      </c>
      <c r="H238" s="267">
        <f>'прил9 (ведом 25-26)'!K163</f>
        <v>32677.9</v>
      </c>
      <c r="I238" s="267">
        <f>'прил9 (ведом 25-26)'!L163</f>
        <v>32677.9</v>
      </c>
    </row>
    <row r="239" spans="1:9" ht="36" x14ac:dyDescent="0.35">
      <c r="A239" s="439"/>
      <c r="B239" s="613" t="s">
        <v>54</v>
      </c>
      <c r="C239" s="466" t="s">
        <v>223</v>
      </c>
      <c r="D239" s="467" t="s">
        <v>44</v>
      </c>
      <c r="E239" s="259" t="s">
        <v>36</v>
      </c>
      <c r="F239" s="260" t="s">
        <v>47</v>
      </c>
      <c r="G239" s="73" t="s">
        <v>55</v>
      </c>
      <c r="H239" s="267">
        <f>'прил9 (ведом 25-26)'!K164</f>
        <v>836.3</v>
      </c>
      <c r="I239" s="267">
        <f>'прил9 (ведом 25-26)'!L164</f>
        <v>837.2</v>
      </c>
    </row>
    <row r="240" spans="1:9" ht="18" x14ac:dyDescent="0.35">
      <c r="A240" s="439"/>
      <c r="B240" s="613" t="s">
        <v>56</v>
      </c>
      <c r="C240" s="466" t="s">
        <v>223</v>
      </c>
      <c r="D240" s="467" t="s">
        <v>44</v>
      </c>
      <c r="E240" s="259" t="s">
        <v>36</v>
      </c>
      <c r="F240" s="260" t="s">
        <v>47</v>
      </c>
      <c r="G240" s="73" t="s">
        <v>57</v>
      </c>
      <c r="H240" s="267">
        <f>'прил9 (ведом 25-26)'!K165</f>
        <v>4.5</v>
      </c>
      <c r="I240" s="267">
        <f>'прил9 (ведом 25-26)'!L165</f>
        <v>4.4000000000000004</v>
      </c>
    </row>
    <row r="241" spans="1:9" ht="36" x14ac:dyDescent="0.35">
      <c r="A241" s="439"/>
      <c r="B241" s="616" t="s">
        <v>551</v>
      </c>
      <c r="C241" s="466" t="s">
        <v>223</v>
      </c>
      <c r="D241" s="467" t="s">
        <v>44</v>
      </c>
      <c r="E241" s="259" t="s">
        <v>36</v>
      </c>
      <c r="F241" s="260" t="s">
        <v>550</v>
      </c>
      <c r="G241" s="73"/>
      <c r="H241" s="267">
        <f>H242</f>
        <v>115.6</v>
      </c>
      <c r="I241" s="267">
        <f>I242</f>
        <v>115.6</v>
      </c>
    </row>
    <row r="242" spans="1:9" ht="36" x14ac:dyDescent="0.35">
      <c r="A242" s="439"/>
      <c r="B242" s="616" t="s">
        <v>54</v>
      </c>
      <c r="C242" s="466" t="s">
        <v>223</v>
      </c>
      <c r="D242" s="467" t="s">
        <v>44</v>
      </c>
      <c r="E242" s="259" t="s">
        <v>36</v>
      </c>
      <c r="F242" s="260" t="s">
        <v>550</v>
      </c>
      <c r="G242" s="73" t="s">
        <v>55</v>
      </c>
      <c r="H242" s="267">
        <f>'прил9 (ведом 25-26)'!K181</f>
        <v>115.6</v>
      </c>
      <c r="I242" s="267">
        <f>'прил9 (ведом 25-26)'!L181</f>
        <v>115.6</v>
      </c>
    </row>
    <row r="243" spans="1:9" ht="18" x14ac:dyDescent="0.35">
      <c r="A243" s="439"/>
      <c r="B243" s="612" t="s">
        <v>320</v>
      </c>
      <c r="C243" s="466" t="s">
        <v>223</v>
      </c>
      <c r="D243" s="467" t="s">
        <v>44</v>
      </c>
      <c r="E243" s="259" t="s">
        <v>38</v>
      </c>
      <c r="F243" s="260" t="s">
        <v>43</v>
      </c>
      <c r="G243" s="73"/>
      <c r="H243" s="267">
        <f>H244</f>
        <v>9000</v>
      </c>
      <c r="I243" s="267">
        <f>I244</f>
        <v>9000</v>
      </c>
    </row>
    <row r="244" spans="1:9" ht="36" x14ac:dyDescent="0.35">
      <c r="A244" s="439"/>
      <c r="B244" s="613" t="s">
        <v>274</v>
      </c>
      <c r="C244" s="466" t="s">
        <v>223</v>
      </c>
      <c r="D244" s="467" t="s">
        <v>44</v>
      </c>
      <c r="E244" s="259" t="s">
        <v>38</v>
      </c>
      <c r="F244" s="260" t="s">
        <v>429</v>
      </c>
      <c r="G244" s="73"/>
      <c r="H244" s="267">
        <f>H245</f>
        <v>9000</v>
      </c>
      <c r="I244" s="267">
        <f>I245</f>
        <v>9000</v>
      </c>
    </row>
    <row r="245" spans="1:9" ht="18" x14ac:dyDescent="0.35">
      <c r="A245" s="439"/>
      <c r="B245" s="613" t="s">
        <v>122</v>
      </c>
      <c r="C245" s="466" t="s">
        <v>223</v>
      </c>
      <c r="D245" s="467" t="s">
        <v>44</v>
      </c>
      <c r="E245" s="259" t="s">
        <v>38</v>
      </c>
      <c r="F245" s="260" t="s">
        <v>429</v>
      </c>
      <c r="G245" s="73" t="s">
        <v>123</v>
      </c>
      <c r="H245" s="267">
        <f>'прил9 (ведом 25-26)'!K188</f>
        <v>9000</v>
      </c>
      <c r="I245" s="267">
        <f>'прил9 (ведом 25-26)'!L188</f>
        <v>9000</v>
      </c>
    </row>
    <row r="246" spans="1:9" ht="36" x14ac:dyDescent="0.35">
      <c r="A246" s="439"/>
      <c r="B246" s="612" t="s">
        <v>373</v>
      </c>
      <c r="C246" s="466" t="s">
        <v>223</v>
      </c>
      <c r="D246" s="467" t="s">
        <v>44</v>
      </c>
      <c r="E246" s="259" t="s">
        <v>62</v>
      </c>
      <c r="F246" s="260" t="s">
        <v>43</v>
      </c>
      <c r="G246" s="73"/>
      <c r="H246" s="267">
        <f>H247</f>
        <v>3090.8</v>
      </c>
      <c r="I246" s="267">
        <f>I247</f>
        <v>3090.8</v>
      </c>
    </row>
    <row r="247" spans="1:9" ht="54" x14ac:dyDescent="0.35">
      <c r="A247" s="439"/>
      <c r="B247" s="612" t="s">
        <v>374</v>
      </c>
      <c r="C247" s="466" t="s">
        <v>223</v>
      </c>
      <c r="D247" s="467" t="s">
        <v>44</v>
      </c>
      <c r="E247" s="259" t="s">
        <v>62</v>
      </c>
      <c r="F247" s="260" t="s">
        <v>104</v>
      </c>
      <c r="G247" s="73"/>
      <c r="H247" s="267">
        <f>H248</f>
        <v>3090.8</v>
      </c>
      <c r="I247" s="267">
        <f>I248</f>
        <v>3090.8</v>
      </c>
    </row>
    <row r="248" spans="1:9" ht="36" x14ac:dyDescent="0.35">
      <c r="A248" s="439"/>
      <c r="B248" s="612" t="s">
        <v>54</v>
      </c>
      <c r="C248" s="466" t="s">
        <v>223</v>
      </c>
      <c r="D248" s="467" t="s">
        <v>44</v>
      </c>
      <c r="E248" s="259" t="s">
        <v>62</v>
      </c>
      <c r="F248" s="260" t="s">
        <v>104</v>
      </c>
      <c r="G248" s="73" t="s">
        <v>55</v>
      </c>
      <c r="H248" s="267">
        <f>'прил9 (ведом 25-26)'!K171</f>
        <v>3090.8</v>
      </c>
      <c r="I248" s="267">
        <f>'прил9 (ведом 25-26)'!L171</f>
        <v>3090.8</v>
      </c>
    </row>
    <row r="249" spans="1:9" ht="36" x14ac:dyDescent="0.35">
      <c r="A249" s="439"/>
      <c r="B249" s="613" t="s">
        <v>491</v>
      </c>
      <c r="C249" s="466" t="s">
        <v>223</v>
      </c>
      <c r="D249" s="467" t="s">
        <v>44</v>
      </c>
      <c r="E249" s="259" t="s">
        <v>64</v>
      </c>
      <c r="F249" s="260" t="s">
        <v>43</v>
      </c>
      <c r="G249" s="73"/>
      <c r="H249" s="267">
        <f>H250</f>
        <v>17.600000000000001</v>
      </c>
      <c r="I249" s="267">
        <f>I250</f>
        <v>17.600000000000001</v>
      </c>
    </row>
    <row r="250" spans="1:9" ht="18" x14ac:dyDescent="0.35">
      <c r="A250" s="439"/>
      <c r="B250" s="613" t="s">
        <v>489</v>
      </c>
      <c r="C250" s="466" t="s">
        <v>223</v>
      </c>
      <c r="D250" s="467" t="s">
        <v>44</v>
      </c>
      <c r="E250" s="259" t="s">
        <v>64</v>
      </c>
      <c r="F250" s="260" t="s">
        <v>490</v>
      </c>
      <c r="G250" s="73"/>
      <c r="H250" s="267">
        <f>H251</f>
        <v>17.600000000000001</v>
      </c>
      <c r="I250" s="267">
        <f>I251</f>
        <v>17.600000000000001</v>
      </c>
    </row>
    <row r="251" spans="1:9" ht="36" x14ac:dyDescent="0.35">
      <c r="A251" s="439"/>
      <c r="B251" s="613" t="s">
        <v>54</v>
      </c>
      <c r="C251" s="466" t="s">
        <v>223</v>
      </c>
      <c r="D251" s="467" t="s">
        <v>44</v>
      </c>
      <c r="E251" s="259" t="s">
        <v>64</v>
      </c>
      <c r="F251" s="260" t="s">
        <v>490</v>
      </c>
      <c r="G251" s="73" t="s">
        <v>55</v>
      </c>
      <c r="H251" s="267">
        <f>'прил9 (ведом 25-26)'!K174</f>
        <v>17.600000000000001</v>
      </c>
      <c r="I251" s="267">
        <f>'прил9 (ведом 25-26)'!L174</f>
        <v>17.600000000000001</v>
      </c>
    </row>
    <row r="252" spans="1:9" ht="18" x14ac:dyDescent="0.35">
      <c r="A252" s="439"/>
      <c r="B252" s="613"/>
      <c r="C252" s="467"/>
      <c r="D252" s="467"/>
      <c r="E252" s="467"/>
      <c r="F252" s="468"/>
      <c r="G252" s="73"/>
      <c r="H252" s="267"/>
      <c r="I252" s="267"/>
    </row>
    <row r="253" spans="1:9" s="449" customFormat="1" ht="52.2" x14ac:dyDescent="0.3">
      <c r="A253" s="445">
        <v>7</v>
      </c>
      <c r="B253" s="634" t="s">
        <v>224</v>
      </c>
      <c r="C253" s="469" t="s">
        <v>225</v>
      </c>
      <c r="D253" s="455" t="s">
        <v>41</v>
      </c>
      <c r="E253" s="455" t="s">
        <v>42</v>
      </c>
      <c r="F253" s="456" t="s">
        <v>43</v>
      </c>
      <c r="G253" s="470"/>
      <c r="H253" s="313">
        <f>H254+H258</f>
        <v>29980.699999999997</v>
      </c>
      <c r="I253" s="313">
        <f>I254+I258</f>
        <v>29991.200000000001</v>
      </c>
    </row>
    <row r="254" spans="1:9" s="449" customFormat="1" ht="36" x14ac:dyDescent="0.35">
      <c r="A254" s="445"/>
      <c r="B254" s="642" t="s">
        <v>226</v>
      </c>
      <c r="C254" s="471" t="s">
        <v>225</v>
      </c>
      <c r="D254" s="472" t="s">
        <v>44</v>
      </c>
      <c r="E254" s="472" t="s">
        <v>42</v>
      </c>
      <c r="F254" s="473" t="s">
        <v>43</v>
      </c>
      <c r="G254" s="453"/>
      <c r="H254" s="267">
        <f>H255</f>
        <v>1246.5</v>
      </c>
      <c r="I254" s="267">
        <f>I255</f>
        <v>1254.0999999999999</v>
      </c>
    </row>
    <row r="255" spans="1:9" s="449" customFormat="1" ht="36" x14ac:dyDescent="0.35">
      <c r="A255" s="445"/>
      <c r="B255" s="645" t="s">
        <v>360</v>
      </c>
      <c r="C255" s="450" t="s">
        <v>225</v>
      </c>
      <c r="D255" s="451" t="s">
        <v>44</v>
      </c>
      <c r="E255" s="451" t="s">
        <v>38</v>
      </c>
      <c r="F255" s="474" t="s">
        <v>43</v>
      </c>
      <c r="G255" s="453"/>
      <c r="H255" s="267">
        <f>H256</f>
        <v>1246.5</v>
      </c>
      <c r="I255" s="267">
        <f>I256</f>
        <v>1254.0999999999999</v>
      </c>
    </row>
    <row r="256" spans="1:9" s="449" customFormat="1" ht="36" x14ac:dyDescent="0.35">
      <c r="A256" s="445"/>
      <c r="B256" s="645" t="s">
        <v>359</v>
      </c>
      <c r="C256" s="450" t="s">
        <v>225</v>
      </c>
      <c r="D256" s="451" t="s">
        <v>44</v>
      </c>
      <c r="E256" s="451" t="s">
        <v>38</v>
      </c>
      <c r="F256" s="474" t="s">
        <v>358</v>
      </c>
      <c r="G256" s="453"/>
      <c r="H256" s="267">
        <f t="shared" ref="H256:I256" si="1">H257</f>
        <v>1246.5</v>
      </c>
      <c r="I256" s="267">
        <f t="shared" si="1"/>
        <v>1254.0999999999999</v>
      </c>
    </row>
    <row r="257" spans="1:9" s="449" customFormat="1" ht="36" x14ac:dyDescent="0.35">
      <c r="A257" s="445"/>
      <c r="B257" s="645" t="s">
        <v>54</v>
      </c>
      <c r="C257" s="450" t="s">
        <v>225</v>
      </c>
      <c r="D257" s="451" t="s">
        <v>44</v>
      </c>
      <c r="E257" s="451" t="s">
        <v>38</v>
      </c>
      <c r="F257" s="474" t="s">
        <v>358</v>
      </c>
      <c r="G257" s="453" t="s">
        <v>55</v>
      </c>
      <c r="H257" s="267">
        <f>'прил9 (ведом 25-26)'!K207</f>
        <v>1246.5</v>
      </c>
      <c r="I257" s="267">
        <f>'прил9 (ведом 25-26)'!L207</f>
        <v>1254.0999999999999</v>
      </c>
    </row>
    <row r="258" spans="1:9" ht="36" x14ac:dyDescent="0.35">
      <c r="A258" s="464"/>
      <c r="B258" s="635" t="s">
        <v>228</v>
      </c>
      <c r="C258" s="457" t="s">
        <v>225</v>
      </c>
      <c r="D258" s="465" t="s">
        <v>88</v>
      </c>
      <c r="E258" s="465" t="s">
        <v>42</v>
      </c>
      <c r="F258" s="475" t="s">
        <v>43</v>
      </c>
      <c r="G258" s="476"/>
      <c r="H258" s="267">
        <f>H259+H270+H273</f>
        <v>28734.199999999997</v>
      </c>
      <c r="I258" s="267">
        <f>I259+I270+I273</f>
        <v>28737.100000000002</v>
      </c>
    </row>
    <row r="259" spans="1:9" ht="72" x14ac:dyDescent="0.35">
      <c r="A259" s="464"/>
      <c r="B259" s="635" t="s">
        <v>317</v>
      </c>
      <c r="C259" s="457" t="s">
        <v>225</v>
      </c>
      <c r="D259" s="465" t="s">
        <v>88</v>
      </c>
      <c r="E259" s="465" t="s">
        <v>36</v>
      </c>
      <c r="F259" s="475" t="s">
        <v>43</v>
      </c>
      <c r="G259" s="476"/>
      <c r="H259" s="267">
        <f>H260+H264+H268</f>
        <v>27912.399999999998</v>
      </c>
      <c r="I259" s="267">
        <f>I260+I264+I268</f>
        <v>27915.300000000003</v>
      </c>
    </row>
    <row r="260" spans="1:9" ht="36" x14ac:dyDescent="0.35">
      <c r="A260" s="464"/>
      <c r="B260" s="635" t="s">
        <v>46</v>
      </c>
      <c r="C260" s="477" t="s">
        <v>225</v>
      </c>
      <c r="D260" s="478" t="s">
        <v>88</v>
      </c>
      <c r="E260" s="478" t="s">
        <v>36</v>
      </c>
      <c r="F260" s="479" t="s">
        <v>47</v>
      </c>
      <c r="G260" s="476"/>
      <c r="H260" s="267">
        <f>SUM(H261:H263)</f>
        <v>16786.400000000001</v>
      </c>
      <c r="I260" s="267">
        <f>SUM(I261:I263)</f>
        <v>16786.800000000003</v>
      </c>
    </row>
    <row r="261" spans="1:9" ht="90" x14ac:dyDescent="0.35">
      <c r="A261" s="464"/>
      <c r="B261" s="635" t="s">
        <v>48</v>
      </c>
      <c r="C261" s="457" t="s">
        <v>225</v>
      </c>
      <c r="D261" s="465" t="s">
        <v>88</v>
      </c>
      <c r="E261" s="465" t="s">
        <v>36</v>
      </c>
      <c r="F261" s="475" t="s">
        <v>47</v>
      </c>
      <c r="G261" s="476" t="s">
        <v>49</v>
      </c>
      <c r="H261" s="267">
        <f>'прил9 (ведом 25-26)'!K211</f>
        <v>16396.900000000001</v>
      </c>
      <c r="I261" s="267">
        <f>'прил9 (ведом 25-26)'!L211</f>
        <v>16396.900000000001</v>
      </c>
    </row>
    <row r="262" spans="1:9" ht="36" x14ac:dyDescent="0.35">
      <c r="A262" s="464"/>
      <c r="B262" s="645" t="s">
        <v>54</v>
      </c>
      <c r="C262" s="480" t="s">
        <v>225</v>
      </c>
      <c r="D262" s="451" t="s">
        <v>88</v>
      </c>
      <c r="E262" s="451" t="s">
        <v>36</v>
      </c>
      <c r="F262" s="474" t="s">
        <v>47</v>
      </c>
      <c r="G262" s="453" t="s">
        <v>55</v>
      </c>
      <c r="H262" s="267">
        <f>'прил9 (ведом 25-26)'!K212</f>
        <v>388</v>
      </c>
      <c r="I262" s="267">
        <f>'прил9 (ведом 25-26)'!L212</f>
        <v>388.4</v>
      </c>
    </row>
    <row r="263" spans="1:9" ht="18" x14ac:dyDescent="0.35">
      <c r="A263" s="464"/>
      <c r="B263" s="642" t="s">
        <v>56</v>
      </c>
      <c r="C263" s="480" t="s">
        <v>225</v>
      </c>
      <c r="D263" s="451" t="s">
        <v>88</v>
      </c>
      <c r="E263" s="451" t="s">
        <v>36</v>
      </c>
      <c r="F263" s="474" t="s">
        <v>47</v>
      </c>
      <c r="G263" s="453" t="s">
        <v>57</v>
      </c>
      <c r="H263" s="267">
        <f>'прил9 (ведом 25-26)'!K213</f>
        <v>1.5</v>
      </c>
      <c r="I263" s="267">
        <f>'прил9 (ведом 25-26)'!L213</f>
        <v>1.5</v>
      </c>
    </row>
    <row r="264" spans="1:9" ht="36" x14ac:dyDescent="0.35">
      <c r="A264" s="464"/>
      <c r="B264" s="612" t="s">
        <v>487</v>
      </c>
      <c r="C264" s="457" t="s">
        <v>225</v>
      </c>
      <c r="D264" s="465" t="s">
        <v>88</v>
      </c>
      <c r="E264" s="465" t="s">
        <v>36</v>
      </c>
      <c r="F264" s="475" t="s">
        <v>90</v>
      </c>
      <c r="G264" s="476"/>
      <c r="H264" s="267">
        <f>SUM(H265:H267)</f>
        <v>10724.699999999999</v>
      </c>
      <c r="I264" s="267">
        <f>SUM(I265:I267)</f>
        <v>10727.2</v>
      </c>
    </row>
    <row r="265" spans="1:9" ht="90" x14ac:dyDescent="0.35">
      <c r="A265" s="464"/>
      <c r="B265" s="635" t="s">
        <v>48</v>
      </c>
      <c r="C265" s="457" t="s">
        <v>225</v>
      </c>
      <c r="D265" s="465" t="s">
        <v>88</v>
      </c>
      <c r="E265" s="465" t="s">
        <v>36</v>
      </c>
      <c r="F265" s="475" t="s">
        <v>90</v>
      </c>
      <c r="G265" s="476" t="s">
        <v>49</v>
      </c>
      <c r="H265" s="267">
        <f>'прил9 (ведом 25-26)'!K215</f>
        <v>10014.4</v>
      </c>
      <c r="I265" s="267">
        <f>'прил9 (ведом 25-26)'!L215</f>
        <v>10014.4</v>
      </c>
    </row>
    <row r="266" spans="1:9" ht="36" x14ac:dyDescent="0.35">
      <c r="A266" s="464"/>
      <c r="B266" s="613" t="s">
        <v>54</v>
      </c>
      <c r="C266" s="477" t="s">
        <v>225</v>
      </c>
      <c r="D266" s="478" t="s">
        <v>88</v>
      </c>
      <c r="E266" s="478" t="s">
        <v>36</v>
      </c>
      <c r="F266" s="479" t="s">
        <v>90</v>
      </c>
      <c r="G266" s="476" t="s">
        <v>55</v>
      </c>
      <c r="H266" s="267">
        <f>'прил9 (ведом 25-26)'!K216</f>
        <v>689</v>
      </c>
      <c r="I266" s="267">
        <f>'прил9 (ведом 25-26)'!L216</f>
        <v>692.6</v>
      </c>
    </row>
    <row r="267" spans="1:9" ht="18" x14ac:dyDescent="0.35">
      <c r="A267" s="464"/>
      <c r="B267" s="636" t="s">
        <v>56</v>
      </c>
      <c r="C267" s="457" t="s">
        <v>225</v>
      </c>
      <c r="D267" s="465" t="s">
        <v>88</v>
      </c>
      <c r="E267" s="465" t="s">
        <v>36</v>
      </c>
      <c r="F267" s="475" t="s">
        <v>90</v>
      </c>
      <c r="G267" s="476" t="s">
        <v>57</v>
      </c>
      <c r="H267" s="267">
        <f>'прил9 (ведом 25-26)'!K217</f>
        <v>21.3</v>
      </c>
      <c r="I267" s="267">
        <f>'прил9 (ведом 25-26)'!L217</f>
        <v>20.2</v>
      </c>
    </row>
    <row r="268" spans="1:9" ht="54" x14ac:dyDescent="0.35">
      <c r="A268" s="464"/>
      <c r="B268" s="645" t="s">
        <v>376</v>
      </c>
      <c r="C268" s="480" t="s">
        <v>225</v>
      </c>
      <c r="D268" s="451" t="s">
        <v>88</v>
      </c>
      <c r="E268" s="451" t="s">
        <v>36</v>
      </c>
      <c r="F268" s="474" t="s">
        <v>375</v>
      </c>
      <c r="G268" s="453"/>
      <c r="H268" s="267">
        <f>H269</f>
        <v>401.3</v>
      </c>
      <c r="I268" s="267">
        <f>I269</f>
        <v>401.3</v>
      </c>
    </row>
    <row r="269" spans="1:9" ht="36" x14ac:dyDescent="0.35">
      <c r="A269" s="464"/>
      <c r="B269" s="645" t="s">
        <v>54</v>
      </c>
      <c r="C269" s="480" t="s">
        <v>225</v>
      </c>
      <c r="D269" s="451" t="s">
        <v>88</v>
      </c>
      <c r="E269" s="451" t="s">
        <v>36</v>
      </c>
      <c r="F269" s="481" t="s">
        <v>375</v>
      </c>
      <c r="G269" s="453" t="s">
        <v>55</v>
      </c>
      <c r="H269" s="267">
        <f>'прил9 (ведом 25-26)'!K219</f>
        <v>401.3</v>
      </c>
      <c r="I269" s="267">
        <f>'прил9 (ведом 25-26)'!L219</f>
        <v>401.3</v>
      </c>
    </row>
    <row r="270" spans="1:9" ht="36" x14ac:dyDescent="0.35">
      <c r="A270" s="464"/>
      <c r="B270" s="656" t="s">
        <v>373</v>
      </c>
      <c r="C270" s="480" t="s">
        <v>225</v>
      </c>
      <c r="D270" s="482" t="s">
        <v>88</v>
      </c>
      <c r="E270" s="482" t="s">
        <v>38</v>
      </c>
      <c r="F270" s="483" t="s">
        <v>43</v>
      </c>
      <c r="G270" s="484"/>
      <c r="H270" s="267">
        <f>H271</f>
        <v>811.2</v>
      </c>
      <c r="I270" s="267">
        <f>I271</f>
        <v>811.2</v>
      </c>
    </row>
    <row r="271" spans="1:9" ht="54" x14ac:dyDescent="0.35">
      <c r="A271" s="464"/>
      <c r="B271" s="657" t="s">
        <v>374</v>
      </c>
      <c r="C271" s="485" t="s">
        <v>225</v>
      </c>
      <c r="D271" s="482" t="s">
        <v>88</v>
      </c>
      <c r="E271" s="482" t="s">
        <v>38</v>
      </c>
      <c r="F271" s="483" t="s">
        <v>104</v>
      </c>
      <c r="G271" s="486"/>
      <c r="H271" s="267">
        <f>H272</f>
        <v>811.2</v>
      </c>
      <c r="I271" s="267">
        <f>I272</f>
        <v>811.2</v>
      </c>
    </row>
    <row r="272" spans="1:9" ht="36" x14ac:dyDescent="0.35">
      <c r="A272" s="464"/>
      <c r="B272" s="658" t="s">
        <v>54</v>
      </c>
      <c r="C272" s="485" t="s">
        <v>225</v>
      </c>
      <c r="D272" s="487" t="s">
        <v>88</v>
      </c>
      <c r="E272" s="487" t="s">
        <v>38</v>
      </c>
      <c r="F272" s="488" t="s">
        <v>104</v>
      </c>
      <c r="G272" s="489" t="s">
        <v>55</v>
      </c>
      <c r="H272" s="267">
        <f>'прил9 (ведом 25-26)'!K222</f>
        <v>811.2</v>
      </c>
      <c r="I272" s="267">
        <f>'прил9 (ведом 25-26)'!L222</f>
        <v>811.2</v>
      </c>
    </row>
    <row r="273" spans="1:9" ht="18" x14ac:dyDescent="0.35">
      <c r="A273" s="464"/>
      <c r="B273" s="641" t="s">
        <v>397</v>
      </c>
      <c r="C273" s="485" t="s">
        <v>225</v>
      </c>
      <c r="D273" s="482" t="s">
        <v>88</v>
      </c>
      <c r="E273" s="482" t="s">
        <v>62</v>
      </c>
      <c r="F273" s="483" t="s">
        <v>43</v>
      </c>
      <c r="G273" s="486"/>
      <c r="H273" s="267">
        <f>H274</f>
        <v>10.6</v>
      </c>
      <c r="I273" s="267">
        <f>I274</f>
        <v>10.6</v>
      </c>
    </row>
    <row r="274" spans="1:9" ht="36" x14ac:dyDescent="0.35">
      <c r="A274" s="464"/>
      <c r="B274" s="641" t="s">
        <v>359</v>
      </c>
      <c r="C274" s="490" t="s">
        <v>225</v>
      </c>
      <c r="D274" s="487" t="s">
        <v>88</v>
      </c>
      <c r="E274" s="487" t="s">
        <v>62</v>
      </c>
      <c r="F274" s="488" t="s">
        <v>358</v>
      </c>
      <c r="G274" s="486"/>
      <c r="H274" s="267">
        <f>H275</f>
        <v>10.6</v>
      </c>
      <c r="I274" s="267">
        <f>I275</f>
        <v>10.6</v>
      </c>
    </row>
    <row r="275" spans="1:9" ht="18" x14ac:dyDescent="0.35">
      <c r="A275" s="464"/>
      <c r="B275" s="642" t="s">
        <v>56</v>
      </c>
      <c r="C275" s="480" t="s">
        <v>225</v>
      </c>
      <c r="D275" s="482" t="s">
        <v>88</v>
      </c>
      <c r="E275" s="482" t="s">
        <v>62</v>
      </c>
      <c r="F275" s="483" t="s">
        <v>358</v>
      </c>
      <c r="G275" s="486" t="s">
        <v>57</v>
      </c>
      <c r="H275" s="267">
        <f>'прил9 (ведом 25-26)'!K225</f>
        <v>10.6</v>
      </c>
      <c r="I275" s="267">
        <f>'прил9 (ведом 25-26)'!L225</f>
        <v>10.6</v>
      </c>
    </row>
    <row r="276" spans="1:9" ht="18" x14ac:dyDescent="0.35">
      <c r="A276" s="464"/>
      <c r="B276" s="636"/>
      <c r="C276" s="458"/>
      <c r="D276" s="465"/>
      <c r="E276" s="465"/>
      <c r="F276" s="475"/>
      <c r="G276" s="476"/>
      <c r="H276" s="267"/>
      <c r="I276" s="267"/>
    </row>
    <row r="277" spans="1:9" s="449" customFormat="1" ht="52.2" x14ac:dyDescent="0.3">
      <c r="A277" s="454">
        <v>8</v>
      </c>
      <c r="B277" s="634" t="s">
        <v>311</v>
      </c>
      <c r="C277" s="455" t="s">
        <v>78</v>
      </c>
      <c r="D277" s="455" t="s">
        <v>41</v>
      </c>
      <c r="E277" s="455" t="s">
        <v>42</v>
      </c>
      <c r="F277" s="456" t="s">
        <v>43</v>
      </c>
      <c r="G277" s="448"/>
      <c r="H277" s="313">
        <f>H278</f>
        <v>117832.79999999999</v>
      </c>
      <c r="I277" s="313">
        <f>I278</f>
        <v>113692.79999999999</v>
      </c>
    </row>
    <row r="278" spans="1:9" ht="18" x14ac:dyDescent="0.35">
      <c r="A278" s="439"/>
      <c r="B278" s="612" t="s">
        <v>361</v>
      </c>
      <c r="C278" s="491" t="s">
        <v>78</v>
      </c>
      <c r="D278" s="465" t="s">
        <v>44</v>
      </c>
      <c r="E278" s="465" t="s">
        <v>42</v>
      </c>
      <c r="F278" s="492" t="s">
        <v>43</v>
      </c>
      <c r="G278" s="297"/>
      <c r="H278" s="267">
        <f>H279+H292+H298+H308</f>
        <v>117832.79999999999</v>
      </c>
      <c r="I278" s="267">
        <f>I279+I292+I298+I308</f>
        <v>113692.79999999999</v>
      </c>
    </row>
    <row r="279" spans="1:9" ht="36" x14ac:dyDescent="0.35">
      <c r="A279" s="439"/>
      <c r="B279" s="612" t="s">
        <v>301</v>
      </c>
      <c r="C279" s="258" t="s">
        <v>78</v>
      </c>
      <c r="D279" s="259" t="s">
        <v>44</v>
      </c>
      <c r="E279" s="259" t="s">
        <v>36</v>
      </c>
      <c r="F279" s="260" t="s">
        <v>43</v>
      </c>
      <c r="G279" s="297"/>
      <c r="H279" s="267">
        <f>H280+H283+H286+H289</f>
        <v>66659.599999999991</v>
      </c>
      <c r="I279" s="267">
        <f>I280+I283+I286+I289</f>
        <v>68212.599999999991</v>
      </c>
    </row>
    <row r="280" spans="1:9" ht="126" x14ac:dyDescent="0.35">
      <c r="A280" s="439"/>
      <c r="B280" s="643" t="s">
        <v>379</v>
      </c>
      <c r="C280" s="258" t="s">
        <v>78</v>
      </c>
      <c r="D280" s="259" t="s">
        <v>44</v>
      </c>
      <c r="E280" s="259" t="s">
        <v>36</v>
      </c>
      <c r="F280" s="260" t="s">
        <v>556</v>
      </c>
      <c r="G280" s="73"/>
      <c r="H280" s="267">
        <f>SUM(H281:H282)</f>
        <v>38620.9</v>
      </c>
      <c r="I280" s="267">
        <f>SUM(I281:I282)</f>
        <v>40166</v>
      </c>
    </row>
    <row r="281" spans="1:9" ht="36" x14ac:dyDescent="0.35">
      <c r="A281" s="439"/>
      <c r="B281" s="644" t="s">
        <v>54</v>
      </c>
      <c r="C281" s="258" t="s">
        <v>78</v>
      </c>
      <c r="D281" s="259" t="s">
        <v>44</v>
      </c>
      <c r="E281" s="259" t="s">
        <v>36</v>
      </c>
      <c r="F281" s="260" t="s">
        <v>556</v>
      </c>
      <c r="G281" s="73" t="s">
        <v>55</v>
      </c>
      <c r="H281" s="267">
        <f>'прил9 (ведом 25-26)'!K521</f>
        <v>193.1</v>
      </c>
      <c r="I281" s="267">
        <f>'прил9 (ведом 25-26)'!L521</f>
        <v>200.8</v>
      </c>
    </row>
    <row r="282" spans="1:9" ht="18" x14ac:dyDescent="0.35">
      <c r="A282" s="439"/>
      <c r="B282" s="612" t="s">
        <v>119</v>
      </c>
      <c r="C282" s="258" t="s">
        <v>78</v>
      </c>
      <c r="D282" s="259" t="s">
        <v>44</v>
      </c>
      <c r="E282" s="259" t="s">
        <v>36</v>
      </c>
      <c r="F282" s="260" t="s">
        <v>556</v>
      </c>
      <c r="G282" s="73" t="s">
        <v>120</v>
      </c>
      <c r="H282" s="267">
        <f>'прил9 (ведом 25-26)'!K522</f>
        <v>38427.800000000003</v>
      </c>
      <c r="I282" s="267">
        <f>'прил9 (ведом 25-26)'!L522</f>
        <v>39965.199999999997</v>
      </c>
    </row>
    <row r="283" spans="1:9" ht="90" x14ac:dyDescent="0.35">
      <c r="A283" s="439"/>
      <c r="B283" s="612" t="s">
        <v>381</v>
      </c>
      <c r="C283" s="258" t="s">
        <v>78</v>
      </c>
      <c r="D283" s="259" t="s">
        <v>44</v>
      </c>
      <c r="E283" s="259" t="s">
        <v>36</v>
      </c>
      <c r="F283" s="260" t="s">
        <v>558</v>
      </c>
      <c r="G283" s="73"/>
      <c r="H283" s="267">
        <f>SUM(H284:H285)</f>
        <v>195.20000000000002</v>
      </c>
      <c r="I283" s="267">
        <f>SUM(I284:I285)</f>
        <v>203.1</v>
      </c>
    </row>
    <row r="284" spans="1:9" ht="36" x14ac:dyDescent="0.35">
      <c r="A284" s="439"/>
      <c r="B284" s="612" t="s">
        <v>54</v>
      </c>
      <c r="C284" s="258" t="s">
        <v>78</v>
      </c>
      <c r="D284" s="259" t="s">
        <v>44</v>
      </c>
      <c r="E284" s="259" t="s">
        <v>36</v>
      </c>
      <c r="F284" s="260" t="s">
        <v>558</v>
      </c>
      <c r="G284" s="73" t="s">
        <v>55</v>
      </c>
      <c r="H284" s="267">
        <f>'прил9 (ведом 25-26)'!K524</f>
        <v>0.9</v>
      </c>
      <c r="I284" s="267">
        <f>'прил9 (ведом 25-26)'!L524</f>
        <v>1</v>
      </c>
    </row>
    <row r="285" spans="1:9" ht="18" x14ac:dyDescent="0.35">
      <c r="A285" s="439"/>
      <c r="B285" s="612" t="s">
        <v>119</v>
      </c>
      <c r="C285" s="258" t="s">
        <v>78</v>
      </c>
      <c r="D285" s="259" t="s">
        <v>44</v>
      </c>
      <c r="E285" s="259" t="s">
        <v>36</v>
      </c>
      <c r="F285" s="260" t="s">
        <v>558</v>
      </c>
      <c r="G285" s="73" t="s">
        <v>120</v>
      </c>
      <c r="H285" s="267">
        <f>'прил9 (ведом 25-26)'!K525</f>
        <v>194.3</v>
      </c>
      <c r="I285" s="267">
        <f>'прил9 (ведом 25-26)'!L525</f>
        <v>202.1</v>
      </c>
    </row>
    <row r="286" spans="1:9" ht="90" x14ac:dyDescent="0.35">
      <c r="A286" s="439"/>
      <c r="B286" s="612" t="s">
        <v>380</v>
      </c>
      <c r="C286" s="258" t="s">
        <v>78</v>
      </c>
      <c r="D286" s="259" t="s">
        <v>44</v>
      </c>
      <c r="E286" s="259" t="s">
        <v>36</v>
      </c>
      <c r="F286" s="260" t="s">
        <v>557</v>
      </c>
      <c r="G286" s="73"/>
      <c r="H286" s="267">
        <f>SUM(H287:H288)</f>
        <v>27653.599999999999</v>
      </c>
      <c r="I286" s="267">
        <f>SUM(I287:I288)</f>
        <v>27653.599999999999</v>
      </c>
    </row>
    <row r="287" spans="1:9" ht="36" x14ac:dyDescent="0.35">
      <c r="A287" s="439"/>
      <c r="B287" s="644" t="s">
        <v>54</v>
      </c>
      <c r="C287" s="258" t="s">
        <v>78</v>
      </c>
      <c r="D287" s="259" t="s">
        <v>44</v>
      </c>
      <c r="E287" s="259" t="s">
        <v>36</v>
      </c>
      <c r="F287" s="260" t="s">
        <v>557</v>
      </c>
      <c r="G287" s="73" t="s">
        <v>55</v>
      </c>
      <c r="H287" s="267">
        <f>'прил9 (ведом 25-26)'!K527</f>
        <v>138.30000000000001</v>
      </c>
      <c r="I287" s="267">
        <f>'прил9 (ведом 25-26)'!L527</f>
        <v>138.30000000000001</v>
      </c>
    </row>
    <row r="288" spans="1:9" ht="18" x14ac:dyDescent="0.35">
      <c r="A288" s="439"/>
      <c r="B288" s="612" t="s">
        <v>119</v>
      </c>
      <c r="C288" s="258" t="s">
        <v>78</v>
      </c>
      <c r="D288" s="259" t="s">
        <v>44</v>
      </c>
      <c r="E288" s="259" t="s">
        <v>36</v>
      </c>
      <c r="F288" s="260" t="s">
        <v>557</v>
      </c>
      <c r="G288" s="73" t="s">
        <v>120</v>
      </c>
      <c r="H288" s="267">
        <f>'прил9 (ведом 25-26)'!K528</f>
        <v>27515.3</v>
      </c>
      <c r="I288" s="267">
        <f>'прил9 (ведом 25-26)'!L528</f>
        <v>27515.3</v>
      </c>
    </row>
    <row r="289" spans="1:9" ht="108" x14ac:dyDescent="0.35">
      <c r="A289" s="439"/>
      <c r="B289" s="612" t="s">
        <v>387</v>
      </c>
      <c r="C289" s="258" t="s">
        <v>78</v>
      </c>
      <c r="D289" s="259" t="s">
        <v>44</v>
      </c>
      <c r="E289" s="259" t="s">
        <v>36</v>
      </c>
      <c r="F289" s="260" t="s">
        <v>559</v>
      </c>
      <c r="G289" s="73"/>
      <c r="H289" s="267">
        <f>SUM(H290:H291)</f>
        <v>189.9</v>
      </c>
      <c r="I289" s="267">
        <f>SUM(I290:I291)</f>
        <v>189.9</v>
      </c>
    </row>
    <row r="290" spans="1:9" ht="36" x14ac:dyDescent="0.35">
      <c r="A290" s="439"/>
      <c r="B290" s="612" t="s">
        <v>54</v>
      </c>
      <c r="C290" s="258" t="s">
        <v>78</v>
      </c>
      <c r="D290" s="259" t="s">
        <v>44</v>
      </c>
      <c r="E290" s="259" t="s">
        <v>36</v>
      </c>
      <c r="F290" s="260" t="s">
        <v>559</v>
      </c>
      <c r="G290" s="73" t="s">
        <v>55</v>
      </c>
      <c r="H290" s="267">
        <f>'прил9 (ведом 25-26)'!K530</f>
        <v>0.9</v>
      </c>
      <c r="I290" s="267">
        <f>'прил9 (ведом 25-26)'!L530</f>
        <v>0.9</v>
      </c>
    </row>
    <row r="291" spans="1:9" ht="18" x14ac:dyDescent="0.35">
      <c r="A291" s="439"/>
      <c r="B291" s="612" t="s">
        <v>119</v>
      </c>
      <c r="C291" s="258" t="s">
        <v>78</v>
      </c>
      <c r="D291" s="259" t="s">
        <v>44</v>
      </c>
      <c r="E291" s="259" t="s">
        <v>36</v>
      </c>
      <c r="F291" s="260" t="s">
        <v>559</v>
      </c>
      <c r="G291" s="73" t="s">
        <v>120</v>
      </c>
      <c r="H291" s="267">
        <f>'прил9 (ведом 25-26)'!K531</f>
        <v>189</v>
      </c>
      <c r="I291" s="267">
        <f>'прил9 (ведом 25-26)'!L531</f>
        <v>189</v>
      </c>
    </row>
    <row r="292" spans="1:9" ht="72" x14ac:dyDescent="0.35">
      <c r="A292" s="439"/>
      <c r="B292" s="645" t="s">
        <v>316</v>
      </c>
      <c r="C292" s="493" t="s">
        <v>78</v>
      </c>
      <c r="D292" s="494" t="s">
        <v>44</v>
      </c>
      <c r="E292" s="494" t="s">
        <v>38</v>
      </c>
      <c r="F292" s="495" t="s">
        <v>43</v>
      </c>
      <c r="G292" s="496"/>
      <c r="H292" s="267">
        <f>H293+H296</f>
        <v>40421.699999999997</v>
      </c>
      <c r="I292" s="267">
        <f>I293+I296</f>
        <v>34203</v>
      </c>
    </row>
    <row r="293" spans="1:9" ht="90" x14ac:dyDescent="0.35">
      <c r="A293" s="439"/>
      <c r="B293" s="642" t="s">
        <v>438</v>
      </c>
      <c r="C293" s="450" t="s">
        <v>78</v>
      </c>
      <c r="D293" s="451" t="s">
        <v>44</v>
      </c>
      <c r="E293" s="451" t="s">
        <v>38</v>
      </c>
      <c r="F293" s="452" t="s">
        <v>687</v>
      </c>
      <c r="G293" s="453"/>
      <c r="H293" s="267">
        <f>H294+H295</f>
        <v>27996.2</v>
      </c>
      <c r="I293" s="267">
        <f>I294+I295</f>
        <v>21777.5</v>
      </c>
    </row>
    <row r="294" spans="1:9" ht="36" x14ac:dyDescent="0.35">
      <c r="A294" s="439"/>
      <c r="B294" s="645" t="s">
        <v>54</v>
      </c>
      <c r="C294" s="450" t="s">
        <v>78</v>
      </c>
      <c r="D294" s="451" t="s">
        <v>44</v>
      </c>
      <c r="E294" s="451" t="s">
        <v>38</v>
      </c>
      <c r="F294" s="452" t="s">
        <v>687</v>
      </c>
      <c r="G294" s="605" t="s">
        <v>55</v>
      </c>
      <c r="H294" s="267">
        <f>'прил9 (ведом 25-26)'!K229</f>
        <v>39</v>
      </c>
      <c r="I294" s="267">
        <f>'прил9 (ведом 25-26)'!L229</f>
        <v>33</v>
      </c>
    </row>
    <row r="295" spans="1:9" ht="36" x14ac:dyDescent="0.35">
      <c r="A295" s="439"/>
      <c r="B295" s="642" t="s">
        <v>202</v>
      </c>
      <c r="C295" s="450" t="s">
        <v>78</v>
      </c>
      <c r="D295" s="451" t="s">
        <v>44</v>
      </c>
      <c r="E295" s="451" t="s">
        <v>38</v>
      </c>
      <c r="F295" s="452" t="s">
        <v>687</v>
      </c>
      <c r="G295" s="453" t="s">
        <v>203</v>
      </c>
      <c r="H295" s="267">
        <f>'прил9 (ведом 25-26)'!K255</f>
        <v>27957.200000000001</v>
      </c>
      <c r="I295" s="267">
        <f>'прил9 (ведом 25-26)'!L255</f>
        <v>21744.5</v>
      </c>
    </row>
    <row r="296" spans="1:9" ht="90" x14ac:dyDescent="0.35">
      <c r="A296" s="439"/>
      <c r="B296" s="659" t="s">
        <v>438</v>
      </c>
      <c r="C296" s="131" t="s">
        <v>78</v>
      </c>
      <c r="D296" s="132" t="s">
        <v>44</v>
      </c>
      <c r="E296" s="132" t="s">
        <v>38</v>
      </c>
      <c r="F296" s="153" t="s">
        <v>571</v>
      </c>
      <c r="G296" s="134"/>
      <c r="H296" s="267">
        <f>H297</f>
        <v>12425.5</v>
      </c>
      <c r="I296" s="267">
        <f>I297</f>
        <v>12425.5</v>
      </c>
    </row>
    <row r="297" spans="1:9" ht="36" x14ac:dyDescent="0.35">
      <c r="A297" s="439"/>
      <c r="B297" s="659" t="s">
        <v>202</v>
      </c>
      <c r="C297" s="131" t="s">
        <v>78</v>
      </c>
      <c r="D297" s="132" t="s">
        <v>44</v>
      </c>
      <c r="E297" s="132" t="s">
        <v>38</v>
      </c>
      <c r="F297" s="153" t="s">
        <v>571</v>
      </c>
      <c r="G297" s="134" t="s">
        <v>203</v>
      </c>
      <c r="H297" s="267">
        <f>'прил9 (ведом 25-26)'!K257</f>
        <v>12425.5</v>
      </c>
      <c r="I297" s="267">
        <f>'прил9 (ведом 25-26)'!L257</f>
        <v>12425.5</v>
      </c>
    </row>
    <row r="298" spans="1:9" ht="36" x14ac:dyDescent="0.35">
      <c r="A298" s="439"/>
      <c r="B298" s="612" t="s">
        <v>228</v>
      </c>
      <c r="C298" s="258" t="s">
        <v>78</v>
      </c>
      <c r="D298" s="259" t="s">
        <v>44</v>
      </c>
      <c r="E298" s="259" t="s">
        <v>62</v>
      </c>
      <c r="F298" s="260" t="s">
        <v>43</v>
      </c>
      <c r="G298" s="73"/>
      <c r="H298" s="267">
        <f>H299+H302+H305</f>
        <v>9251.5</v>
      </c>
      <c r="I298" s="267">
        <f>I299+I302+I305</f>
        <v>9777.2000000000007</v>
      </c>
    </row>
    <row r="299" spans="1:9" ht="234" x14ac:dyDescent="0.35">
      <c r="A299" s="439"/>
      <c r="B299" s="612" t="s">
        <v>231</v>
      </c>
      <c r="C299" s="258" t="s">
        <v>78</v>
      </c>
      <c r="D299" s="259" t="s">
        <v>44</v>
      </c>
      <c r="E299" s="259" t="s">
        <v>62</v>
      </c>
      <c r="F299" s="260" t="s">
        <v>560</v>
      </c>
      <c r="G299" s="73"/>
      <c r="H299" s="267">
        <f>SUM(H300:H301)</f>
        <v>1051.4000000000001</v>
      </c>
      <c r="I299" s="267">
        <f>SUM(I300:I301)</f>
        <v>1577.1</v>
      </c>
    </row>
    <row r="300" spans="1:9" ht="90" x14ac:dyDescent="0.35">
      <c r="A300" s="439"/>
      <c r="B300" s="612" t="s">
        <v>48</v>
      </c>
      <c r="C300" s="258" t="s">
        <v>78</v>
      </c>
      <c r="D300" s="259" t="s">
        <v>44</v>
      </c>
      <c r="E300" s="259" t="s">
        <v>62</v>
      </c>
      <c r="F300" s="260" t="s">
        <v>560</v>
      </c>
      <c r="G300" s="73" t="s">
        <v>49</v>
      </c>
      <c r="H300" s="267">
        <f>'прил9 (ведом 25-26)'!K537</f>
        <v>889.4</v>
      </c>
      <c r="I300" s="267">
        <f>'прил9 (ведом 25-26)'!L537</f>
        <v>1415.1</v>
      </c>
    </row>
    <row r="301" spans="1:9" ht="36" x14ac:dyDescent="0.35">
      <c r="A301" s="439"/>
      <c r="B301" s="612" t="s">
        <v>54</v>
      </c>
      <c r="C301" s="258" t="s">
        <v>78</v>
      </c>
      <c r="D301" s="259" t="s">
        <v>44</v>
      </c>
      <c r="E301" s="259" t="s">
        <v>62</v>
      </c>
      <c r="F301" s="260" t="s">
        <v>560</v>
      </c>
      <c r="G301" s="73" t="s">
        <v>55</v>
      </c>
      <c r="H301" s="267">
        <f>'прил9 (ведом 25-26)'!K538</f>
        <v>162</v>
      </c>
      <c r="I301" s="267">
        <f>'прил9 (ведом 25-26)'!L538</f>
        <v>162</v>
      </c>
    </row>
    <row r="302" spans="1:9" ht="90" x14ac:dyDescent="0.35">
      <c r="A302" s="439"/>
      <c r="B302" s="610" t="s">
        <v>482</v>
      </c>
      <c r="C302" s="258" t="s">
        <v>78</v>
      </c>
      <c r="D302" s="259" t="s">
        <v>44</v>
      </c>
      <c r="E302" s="259" t="s">
        <v>62</v>
      </c>
      <c r="F302" s="260" t="s">
        <v>554</v>
      </c>
      <c r="G302" s="73"/>
      <c r="H302" s="267">
        <f>SUM(H303:H304)</f>
        <v>776</v>
      </c>
      <c r="I302" s="267">
        <f>SUM(I303:I304)</f>
        <v>776</v>
      </c>
    </row>
    <row r="303" spans="1:9" ht="90" x14ac:dyDescent="0.35">
      <c r="A303" s="439"/>
      <c r="B303" s="612" t="s">
        <v>48</v>
      </c>
      <c r="C303" s="258" t="s">
        <v>78</v>
      </c>
      <c r="D303" s="259" t="s">
        <v>44</v>
      </c>
      <c r="E303" s="259" t="s">
        <v>62</v>
      </c>
      <c r="F303" s="260" t="s">
        <v>554</v>
      </c>
      <c r="G303" s="73" t="s">
        <v>49</v>
      </c>
      <c r="H303" s="267">
        <f>'прил9 (ведом 25-26)'!K540</f>
        <v>695</v>
      </c>
      <c r="I303" s="267">
        <f>'прил9 (ведом 25-26)'!L540</f>
        <v>695</v>
      </c>
    </row>
    <row r="304" spans="1:9" ht="36" x14ac:dyDescent="0.35">
      <c r="A304" s="439"/>
      <c r="B304" s="612" t="s">
        <v>54</v>
      </c>
      <c r="C304" s="258" t="s">
        <v>78</v>
      </c>
      <c r="D304" s="259" t="s">
        <v>44</v>
      </c>
      <c r="E304" s="259" t="s">
        <v>62</v>
      </c>
      <c r="F304" s="260" t="s">
        <v>554</v>
      </c>
      <c r="G304" s="73" t="s">
        <v>55</v>
      </c>
      <c r="H304" s="267">
        <f>'прил9 (ведом 25-26)'!K541</f>
        <v>81</v>
      </c>
      <c r="I304" s="267">
        <f>'прил9 (ведом 25-26)'!L541</f>
        <v>81</v>
      </c>
    </row>
    <row r="305" spans="1:9" ht="72" x14ac:dyDescent="0.35">
      <c r="A305" s="439"/>
      <c r="B305" s="612" t="s">
        <v>230</v>
      </c>
      <c r="C305" s="258" t="s">
        <v>78</v>
      </c>
      <c r="D305" s="259" t="s">
        <v>44</v>
      </c>
      <c r="E305" s="259" t="s">
        <v>62</v>
      </c>
      <c r="F305" s="260" t="s">
        <v>555</v>
      </c>
      <c r="G305" s="73"/>
      <c r="H305" s="267">
        <f>H306+H307</f>
        <v>7424.1</v>
      </c>
      <c r="I305" s="267">
        <f>I306+I307</f>
        <v>7424.1</v>
      </c>
    </row>
    <row r="306" spans="1:9" ht="90" x14ac:dyDescent="0.35">
      <c r="A306" s="439"/>
      <c r="B306" s="612" t="s">
        <v>48</v>
      </c>
      <c r="C306" s="258" t="s">
        <v>78</v>
      </c>
      <c r="D306" s="259" t="s">
        <v>44</v>
      </c>
      <c r="E306" s="259" t="s">
        <v>62</v>
      </c>
      <c r="F306" s="260" t="s">
        <v>555</v>
      </c>
      <c r="G306" s="73" t="s">
        <v>49</v>
      </c>
      <c r="H306" s="267">
        <f>'прил9 (ведом 25-26)'!K543</f>
        <v>6695.1</v>
      </c>
      <c r="I306" s="267">
        <f>'прил9 (ведом 25-26)'!L543</f>
        <v>6695.1</v>
      </c>
    </row>
    <row r="307" spans="1:9" ht="36" x14ac:dyDescent="0.35">
      <c r="A307" s="439"/>
      <c r="B307" s="612" t="s">
        <v>54</v>
      </c>
      <c r="C307" s="537" t="s">
        <v>78</v>
      </c>
      <c r="D307" s="538" t="s">
        <v>44</v>
      </c>
      <c r="E307" s="538" t="s">
        <v>62</v>
      </c>
      <c r="F307" s="260" t="s">
        <v>555</v>
      </c>
      <c r="G307" s="73" t="s">
        <v>55</v>
      </c>
      <c r="H307" s="267">
        <f>'прил9 (ведом 25-26)'!K544</f>
        <v>729</v>
      </c>
      <c r="I307" s="267">
        <f>'прил9 (ведом 25-26)'!L544</f>
        <v>729</v>
      </c>
    </row>
    <row r="308" spans="1:9" ht="72" x14ac:dyDescent="0.35">
      <c r="A308" s="439"/>
      <c r="B308" s="650" t="s">
        <v>471</v>
      </c>
      <c r="C308" s="258" t="s">
        <v>78</v>
      </c>
      <c r="D308" s="259" t="s">
        <v>44</v>
      </c>
      <c r="E308" s="259" t="s">
        <v>51</v>
      </c>
      <c r="F308" s="260" t="s">
        <v>43</v>
      </c>
      <c r="G308" s="73"/>
      <c r="H308" s="267">
        <f>H309</f>
        <v>1500</v>
      </c>
      <c r="I308" s="267">
        <f>I309</f>
        <v>1500</v>
      </c>
    </row>
    <row r="309" spans="1:9" ht="72" x14ac:dyDescent="0.35">
      <c r="A309" s="439"/>
      <c r="B309" s="650" t="s">
        <v>467</v>
      </c>
      <c r="C309" s="258" t="s">
        <v>78</v>
      </c>
      <c r="D309" s="259" t="s">
        <v>44</v>
      </c>
      <c r="E309" s="259" t="s">
        <v>51</v>
      </c>
      <c r="F309" s="260" t="s">
        <v>378</v>
      </c>
      <c r="G309" s="73"/>
      <c r="H309" s="267">
        <f>H310</f>
        <v>1500</v>
      </c>
      <c r="I309" s="267">
        <f>I310</f>
        <v>1500</v>
      </c>
    </row>
    <row r="310" spans="1:9" ht="18" x14ac:dyDescent="0.35">
      <c r="A310" s="439"/>
      <c r="B310" s="621" t="s">
        <v>119</v>
      </c>
      <c r="C310" s="258" t="s">
        <v>78</v>
      </c>
      <c r="D310" s="259" t="s">
        <v>44</v>
      </c>
      <c r="E310" s="259" t="s">
        <v>51</v>
      </c>
      <c r="F310" s="260" t="s">
        <v>378</v>
      </c>
      <c r="G310" s="73" t="s">
        <v>120</v>
      </c>
      <c r="H310" s="267">
        <f>'прил9 (ведом 25-26)'!K148</f>
        <v>1500</v>
      </c>
      <c r="I310" s="267">
        <f>'прил9 (ведом 25-26)'!L148</f>
        <v>1500</v>
      </c>
    </row>
    <row r="311" spans="1:9" ht="18" x14ac:dyDescent="0.35">
      <c r="A311" s="439"/>
      <c r="B311" s="621"/>
      <c r="C311" s="259"/>
      <c r="D311" s="259"/>
      <c r="E311" s="259"/>
      <c r="F311" s="260"/>
      <c r="G311" s="73"/>
      <c r="H311" s="267"/>
      <c r="I311" s="267"/>
    </row>
    <row r="312" spans="1:9" ht="18" x14ac:dyDescent="0.35">
      <c r="A312" s="439"/>
      <c r="B312" s="621"/>
      <c r="C312" s="259"/>
      <c r="D312" s="259"/>
      <c r="E312" s="259"/>
      <c r="F312" s="260"/>
      <c r="G312" s="73"/>
      <c r="H312" s="267"/>
      <c r="I312" s="267"/>
    </row>
    <row r="313" spans="1:9" s="449" customFormat="1" ht="52.2" x14ac:dyDescent="0.3">
      <c r="A313" s="454">
        <v>9</v>
      </c>
      <c r="B313" s="624" t="s">
        <v>93</v>
      </c>
      <c r="C313" s="455" t="s">
        <v>66</v>
      </c>
      <c r="D313" s="455" t="s">
        <v>41</v>
      </c>
      <c r="E313" s="455" t="s">
        <v>42</v>
      </c>
      <c r="F313" s="456" t="s">
        <v>43</v>
      </c>
      <c r="G313" s="497"/>
      <c r="H313" s="313">
        <f>H314</f>
        <v>24038.799999999999</v>
      </c>
      <c r="I313" s="313">
        <f>I314</f>
        <v>24170.7</v>
      </c>
    </row>
    <row r="314" spans="1:9" ht="18" x14ac:dyDescent="0.35">
      <c r="A314" s="439"/>
      <c r="B314" s="612" t="s">
        <v>361</v>
      </c>
      <c r="C314" s="258" t="s">
        <v>66</v>
      </c>
      <c r="D314" s="259" t="s">
        <v>44</v>
      </c>
      <c r="E314" s="259" t="s">
        <v>42</v>
      </c>
      <c r="F314" s="260" t="s">
        <v>43</v>
      </c>
      <c r="G314" s="460"/>
      <c r="H314" s="267">
        <f>H315+H318</f>
        <v>24038.799999999999</v>
      </c>
      <c r="I314" s="267">
        <f>I315+I318</f>
        <v>24170.7</v>
      </c>
    </row>
    <row r="315" spans="1:9" ht="36" x14ac:dyDescent="0.35">
      <c r="A315" s="439"/>
      <c r="B315" s="612" t="s">
        <v>94</v>
      </c>
      <c r="C315" s="258" t="s">
        <v>66</v>
      </c>
      <c r="D315" s="259" t="s">
        <v>44</v>
      </c>
      <c r="E315" s="259" t="s">
        <v>36</v>
      </c>
      <c r="F315" s="260" t="s">
        <v>43</v>
      </c>
      <c r="G315" s="460"/>
      <c r="H315" s="267">
        <f>H316</f>
        <v>20740</v>
      </c>
      <c r="I315" s="267">
        <f>I316</f>
        <v>20740</v>
      </c>
    </row>
    <row r="316" spans="1:9" ht="54" x14ac:dyDescent="0.35">
      <c r="A316" s="439"/>
      <c r="B316" s="647" t="s">
        <v>432</v>
      </c>
      <c r="C316" s="258" t="s">
        <v>66</v>
      </c>
      <c r="D316" s="259" t="s">
        <v>44</v>
      </c>
      <c r="E316" s="259" t="s">
        <v>36</v>
      </c>
      <c r="F316" s="260" t="s">
        <v>60</v>
      </c>
      <c r="G316" s="73"/>
      <c r="H316" s="267">
        <f>H317</f>
        <v>20740</v>
      </c>
      <c r="I316" s="267">
        <f>I317</f>
        <v>20740</v>
      </c>
    </row>
    <row r="317" spans="1:9" ht="18" x14ac:dyDescent="0.35">
      <c r="A317" s="439"/>
      <c r="B317" s="612" t="s">
        <v>56</v>
      </c>
      <c r="C317" s="258" t="s">
        <v>66</v>
      </c>
      <c r="D317" s="259" t="s">
        <v>44</v>
      </c>
      <c r="E317" s="259" t="s">
        <v>36</v>
      </c>
      <c r="F317" s="260" t="s">
        <v>60</v>
      </c>
      <c r="G317" s="73" t="s">
        <v>57</v>
      </c>
      <c r="H317" s="267">
        <f>'прил9 (ведом 25-26)'!K110</f>
        <v>20740</v>
      </c>
      <c r="I317" s="267">
        <f>'прил9 (ведом 25-26)'!L110</f>
        <v>20740</v>
      </c>
    </row>
    <row r="318" spans="1:9" ht="54" x14ac:dyDescent="0.35">
      <c r="A318" s="439"/>
      <c r="B318" s="612" t="s">
        <v>95</v>
      </c>
      <c r="C318" s="258" t="s">
        <v>66</v>
      </c>
      <c r="D318" s="259" t="s">
        <v>44</v>
      </c>
      <c r="E318" s="259" t="s">
        <v>38</v>
      </c>
      <c r="F318" s="260" t="s">
        <v>43</v>
      </c>
      <c r="G318" s="73"/>
      <c r="H318" s="267">
        <f>H319</f>
        <v>3298.8</v>
      </c>
      <c r="I318" s="267">
        <f>I319</f>
        <v>3430.7</v>
      </c>
    </row>
    <row r="319" spans="1:9" ht="162" x14ac:dyDescent="0.35">
      <c r="A319" s="439"/>
      <c r="B319" s="613" t="s">
        <v>547</v>
      </c>
      <c r="C319" s="258" t="s">
        <v>66</v>
      </c>
      <c r="D319" s="259" t="s">
        <v>44</v>
      </c>
      <c r="E319" s="259" t="s">
        <v>38</v>
      </c>
      <c r="F319" s="260" t="s">
        <v>96</v>
      </c>
      <c r="G319" s="73"/>
      <c r="H319" s="267">
        <f>H320</f>
        <v>3298.8</v>
      </c>
      <c r="I319" s="267">
        <f>I320</f>
        <v>3430.7</v>
      </c>
    </row>
    <row r="320" spans="1:9" ht="36" x14ac:dyDescent="0.35">
      <c r="A320" s="439"/>
      <c r="B320" s="612" t="s">
        <v>54</v>
      </c>
      <c r="C320" s="258" t="s">
        <v>66</v>
      </c>
      <c r="D320" s="259" t="s">
        <v>44</v>
      </c>
      <c r="E320" s="259" t="s">
        <v>38</v>
      </c>
      <c r="F320" s="260" t="s">
        <v>96</v>
      </c>
      <c r="G320" s="73" t="s">
        <v>55</v>
      </c>
      <c r="H320" s="267">
        <f>'прил9 (ведом 25-26)'!K113</f>
        <v>3298.8</v>
      </c>
      <c r="I320" s="267">
        <f>'прил9 (ведом 25-26)'!L113</f>
        <v>3430.7</v>
      </c>
    </row>
    <row r="321" spans="1:9" ht="18" x14ac:dyDescent="0.35">
      <c r="A321" s="439"/>
      <c r="B321" s="619"/>
      <c r="C321" s="742"/>
      <c r="D321" s="742"/>
      <c r="E321" s="742"/>
      <c r="F321" s="743"/>
      <c r="G321" s="297"/>
      <c r="H321" s="267"/>
      <c r="I321" s="267"/>
    </row>
    <row r="322" spans="1:9" s="449" customFormat="1" ht="52.2" x14ac:dyDescent="0.3">
      <c r="A322" s="454">
        <v>10</v>
      </c>
      <c r="B322" s="624" t="s">
        <v>98</v>
      </c>
      <c r="C322" s="455" t="s">
        <v>99</v>
      </c>
      <c r="D322" s="455" t="s">
        <v>41</v>
      </c>
      <c r="E322" s="455" t="s">
        <v>42</v>
      </c>
      <c r="F322" s="456" t="s">
        <v>43</v>
      </c>
      <c r="G322" s="448"/>
      <c r="H322" s="313">
        <f t="shared" ref="H322:I325" si="2">H323</f>
        <v>7183.4</v>
      </c>
      <c r="I322" s="313">
        <f t="shared" si="2"/>
        <v>7472.6</v>
      </c>
    </row>
    <row r="323" spans="1:9" s="449" customFormat="1" ht="18" x14ac:dyDescent="0.35">
      <c r="A323" s="439"/>
      <c r="B323" s="612" t="s">
        <v>361</v>
      </c>
      <c r="C323" s="258" t="s">
        <v>99</v>
      </c>
      <c r="D323" s="259" t="s">
        <v>44</v>
      </c>
      <c r="E323" s="259" t="s">
        <v>42</v>
      </c>
      <c r="F323" s="260" t="s">
        <v>43</v>
      </c>
      <c r="G323" s="73"/>
      <c r="H323" s="267">
        <f t="shared" si="2"/>
        <v>7183.4</v>
      </c>
      <c r="I323" s="267">
        <f t="shared" si="2"/>
        <v>7472.6</v>
      </c>
    </row>
    <row r="324" spans="1:9" s="449" customFormat="1" ht="72" x14ac:dyDescent="0.35">
      <c r="A324" s="439"/>
      <c r="B324" s="612" t="s">
        <v>100</v>
      </c>
      <c r="C324" s="258" t="s">
        <v>99</v>
      </c>
      <c r="D324" s="259" t="s">
        <v>44</v>
      </c>
      <c r="E324" s="259" t="s">
        <v>36</v>
      </c>
      <c r="F324" s="260" t="s">
        <v>43</v>
      </c>
      <c r="G324" s="73"/>
      <c r="H324" s="267">
        <f t="shared" si="2"/>
        <v>7183.4</v>
      </c>
      <c r="I324" s="267">
        <f t="shared" si="2"/>
        <v>7472.6</v>
      </c>
    </row>
    <row r="325" spans="1:9" s="449" customFormat="1" ht="72" x14ac:dyDescent="0.35">
      <c r="A325" s="439"/>
      <c r="B325" s="620" t="s">
        <v>101</v>
      </c>
      <c r="C325" s="258" t="s">
        <v>99</v>
      </c>
      <c r="D325" s="259" t="s">
        <v>44</v>
      </c>
      <c r="E325" s="259" t="s">
        <v>36</v>
      </c>
      <c r="F325" s="260" t="s">
        <v>102</v>
      </c>
      <c r="G325" s="73"/>
      <c r="H325" s="267">
        <f t="shared" si="2"/>
        <v>7183.4</v>
      </c>
      <c r="I325" s="267">
        <f t="shared" si="2"/>
        <v>7472.6</v>
      </c>
    </row>
    <row r="326" spans="1:9" ht="36" x14ac:dyDescent="0.35">
      <c r="A326" s="439"/>
      <c r="B326" s="612" t="s">
        <v>54</v>
      </c>
      <c r="C326" s="258" t="s">
        <v>99</v>
      </c>
      <c r="D326" s="259" t="s">
        <v>44</v>
      </c>
      <c r="E326" s="259" t="s">
        <v>36</v>
      </c>
      <c r="F326" s="260" t="s">
        <v>102</v>
      </c>
      <c r="G326" s="73" t="s">
        <v>55</v>
      </c>
      <c r="H326" s="267">
        <f>'прил9 (ведом 25-26)'!K119</f>
        <v>7183.4</v>
      </c>
      <c r="I326" s="267">
        <f>'прил9 (ведом 25-26)'!L119</f>
        <v>7472.6</v>
      </c>
    </row>
    <row r="327" spans="1:9" ht="18" x14ac:dyDescent="0.35">
      <c r="A327" s="439"/>
      <c r="B327" s="612"/>
      <c r="C327" s="259"/>
      <c r="D327" s="259"/>
      <c r="E327" s="259"/>
      <c r="F327" s="260"/>
      <c r="G327" s="73"/>
      <c r="H327" s="267"/>
      <c r="I327" s="267"/>
    </row>
    <row r="328" spans="1:9" ht="69.599999999999994" x14ac:dyDescent="0.3">
      <c r="A328" s="454">
        <v>11</v>
      </c>
      <c r="B328" s="660" t="s">
        <v>106</v>
      </c>
      <c r="C328" s="498" t="s">
        <v>70</v>
      </c>
      <c r="D328" s="499" t="s">
        <v>41</v>
      </c>
      <c r="E328" s="499" t="s">
        <v>42</v>
      </c>
      <c r="F328" s="500" t="s">
        <v>43</v>
      </c>
      <c r="G328" s="200"/>
      <c r="H328" s="313">
        <f>H333+H329</f>
        <v>1076.0999999999999</v>
      </c>
      <c r="I328" s="313">
        <f>I333+I329</f>
        <v>1076.0999999999999</v>
      </c>
    </row>
    <row r="329" spans="1:9" ht="36" x14ac:dyDescent="0.35">
      <c r="A329" s="454"/>
      <c r="B329" s="629" t="s">
        <v>107</v>
      </c>
      <c r="C329" s="258" t="s">
        <v>70</v>
      </c>
      <c r="D329" s="259" t="s">
        <v>44</v>
      </c>
      <c r="E329" s="259" t="s">
        <v>42</v>
      </c>
      <c r="F329" s="260" t="s">
        <v>43</v>
      </c>
      <c r="G329" s="73"/>
      <c r="H329" s="267">
        <f t="shared" ref="H329:I331" si="3">H330</f>
        <v>350</v>
      </c>
      <c r="I329" s="267">
        <f t="shared" si="3"/>
        <v>350</v>
      </c>
    </row>
    <row r="330" spans="1:9" ht="36" x14ac:dyDescent="0.35">
      <c r="A330" s="454"/>
      <c r="B330" s="613" t="s">
        <v>108</v>
      </c>
      <c r="C330" s="258" t="s">
        <v>70</v>
      </c>
      <c r="D330" s="259" t="s">
        <v>44</v>
      </c>
      <c r="E330" s="259" t="s">
        <v>36</v>
      </c>
      <c r="F330" s="260" t="s">
        <v>43</v>
      </c>
      <c r="G330" s="73"/>
      <c r="H330" s="267">
        <f t="shared" si="3"/>
        <v>350</v>
      </c>
      <c r="I330" s="267">
        <f t="shared" si="3"/>
        <v>350</v>
      </c>
    </row>
    <row r="331" spans="1:9" ht="36" x14ac:dyDescent="0.35">
      <c r="A331" s="454"/>
      <c r="B331" s="629" t="s">
        <v>109</v>
      </c>
      <c r="C331" s="258" t="s">
        <v>70</v>
      </c>
      <c r="D331" s="259" t="s">
        <v>44</v>
      </c>
      <c r="E331" s="259" t="s">
        <v>36</v>
      </c>
      <c r="F331" s="260" t="s">
        <v>110</v>
      </c>
      <c r="G331" s="73"/>
      <c r="H331" s="267">
        <f t="shared" si="3"/>
        <v>350</v>
      </c>
      <c r="I331" s="267">
        <f t="shared" si="3"/>
        <v>350</v>
      </c>
    </row>
    <row r="332" spans="1:9" ht="36" x14ac:dyDescent="0.35">
      <c r="A332" s="454"/>
      <c r="B332" s="613" t="s">
        <v>54</v>
      </c>
      <c r="C332" s="258" t="s">
        <v>70</v>
      </c>
      <c r="D332" s="259" t="s">
        <v>44</v>
      </c>
      <c r="E332" s="259" t="s">
        <v>36</v>
      </c>
      <c r="F332" s="260" t="s">
        <v>110</v>
      </c>
      <c r="G332" s="73" t="s">
        <v>55</v>
      </c>
      <c r="H332" s="267">
        <f>'прил9 (ведом 25-26)'!K125</f>
        <v>350</v>
      </c>
      <c r="I332" s="267">
        <f>'прил9 (ведом 25-26)'!L125</f>
        <v>350</v>
      </c>
    </row>
    <row r="333" spans="1:9" ht="36" x14ac:dyDescent="0.35">
      <c r="A333" s="439"/>
      <c r="B333" s="629" t="s">
        <v>111</v>
      </c>
      <c r="C333" s="258" t="s">
        <v>70</v>
      </c>
      <c r="D333" s="259" t="s">
        <v>88</v>
      </c>
      <c r="E333" s="259" t="s">
        <v>42</v>
      </c>
      <c r="F333" s="260" t="s">
        <v>43</v>
      </c>
      <c r="G333" s="73"/>
      <c r="H333" s="267">
        <f t="shared" ref="H333:I335" si="4">H334</f>
        <v>726.1</v>
      </c>
      <c r="I333" s="267">
        <f t="shared" si="4"/>
        <v>726.1</v>
      </c>
    </row>
    <row r="334" spans="1:9" ht="36" x14ac:dyDescent="0.35">
      <c r="A334" s="439"/>
      <c r="B334" s="629" t="s">
        <v>112</v>
      </c>
      <c r="C334" s="258" t="s">
        <v>70</v>
      </c>
      <c r="D334" s="259" t="s">
        <v>88</v>
      </c>
      <c r="E334" s="259" t="s">
        <v>36</v>
      </c>
      <c r="F334" s="260" t="s">
        <v>43</v>
      </c>
      <c r="G334" s="73"/>
      <c r="H334" s="267">
        <f t="shared" si="4"/>
        <v>726.1</v>
      </c>
      <c r="I334" s="267">
        <f t="shared" si="4"/>
        <v>726.1</v>
      </c>
    </row>
    <row r="335" spans="1:9" ht="72" x14ac:dyDescent="0.35">
      <c r="A335" s="439"/>
      <c r="B335" s="629" t="s">
        <v>113</v>
      </c>
      <c r="C335" s="258" t="s">
        <v>70</v>
      </c>
      <c r="D335" s="259" t="s">
        <v>88</v>
      </c>
      <c r="E335" s="259" t="s">
        <v>36</v>
      </c>
      <c r="F335" s="260" t="s">
        <v>114</v>
      </c>
      <c r="G335" s="73"/>
      <c r="H335" s="267">
        <f t="shared" si="4"/>
        <v>726.1</v>
      </c>
      <c r="I335" s="267">
        <f t="shared" si="4"/>
        <v>726.1</v>
      </c>
    </row>
    <row r="336" spans="1:9" ht="36" x14ac:dyDescent="0.35">
      <c r="A336" s="439"/>
      <c r="B336" s="613" t="s">
        <v>54</v>
      </c>
      <c r="C336" s="258" t="s">
        <v>70</v>
      </c>
      <c r="D336" s="259" t="s">
        <v>88</v>
      </c>
      <c r="E336" s="259" t="s">
        <v>36</v>
      </c>
      <c r="F336" s="260" t="s">
        <v>114</v>
      </c>
      <c r="G336" s="73" t="s">
        <v>55</v>
      </c>
      <c r="H336" s="267">
        <f>'прил9 (ведом 25-26)'!K129</f>
        <v>726.1</v>
      </c>
      <c r="I336" s="267">
        <f>'прил9 (ведом 25-26)'!L129</f>
        <v>726.1</v>
      </c>
    </row>
    <row r="337" spans="1:9" ht="18" x14ac:dyDescent="0.35">
      <c r="A337" s="439"/>
      <c r="B337" s="613"/>
      <c r="C337" s="259"/>
      <c r="D337" s="259"/>
      <c r="E337" s="259"/>
      <c r="F337" s="260"/>
      <c r="G337" s="73"/>
      <c r="H337" s="267"/>
      <c r="I337" s="267"/>
    </row>
    <row r="338" spans="1:9" ht="52.2" x14ac:dyDescent="0.3">
      <c r="A338" s="454">
        <v>12</v>
      </c>
      <c r="B338" s="660" t="s">
        <v>115</v>
      </c>
      <c r="C338" s="498" t="s">
        <v>87</v>
      </c>
      <c r="D338" s="499" t="s">
        <v>41</v>
      </c>
      <c r="E338" s="499" t="s">
        <v>42</v>
      </c>
      <c r="F338" s="500" t="s">
        <v>43</v>
      </c>
      <c r="G338" s="200"/>
      <c r="H338" s="313">
        <f t="shared" ref="H338:I339" si="5">H339</f>
        <v>50</v>
      </c>
      <c r="I338" s="313">
        <f t="shared" si="5"/>
        <v>50</v>
      </c>
    </row>
    <row r="339" spans="1:9" ht="18" x14ac:dyDescent="0.35">
      <c r="A339" s="439"/>
      <c r="B339" s="613" t="s">
        <v>361</v>
      </c>
      <c r="C339" s="258" t="s">
        <v>87</v>
      </c>
      <c r="D339" s="259" t="s">
        <v>44</v>
      </c>
      <c r="E339" s="259" t="s">
        <v>42</v>
      </c>
      <c r="F339" s="260" t="s">
        <v>43</v>
      </c>
      <c r="G339" s="73"/>
      <c r="H339" s="267">
        <f t="shared" si="5"/>
        <v>50</v>
      </c>
      <c r="I339" s="267">
        <f t="shared" si="5"/>
        <v>50</v>
      </c>
    </row>
    <row r="340" spans="1:9" ht="54" x14ac:dyDescent="0.35">
      <c r="A340" s="439"/>
      <c r="B340" s="629" t="s">
        <v>323</v>
      </c>
      <c r="C340" s="258" t="s">
        <v>87</v>
      </c>
      <c r="D340" s="259" t="s">
        <v>44</v>
      </c>
      <c r="E340" s="259" t="s">
        <v>36</v>
      </c>
      <c r="F340" s="260" t="s">
        <v>43</v>
      </c>
      <c r="G340" s="73"/>
      <c r="H340" s="267">
        <f>H341</f>
        <v>50</v>
      </c>
      <c r="I340" s="267">
        <f>I341</f>
        <v>50</v>
      </c>
    </row>
    <row r="341" spans="1:9" ht="54" x14ac:dyDescent="0.35">
      <c r="A341" s="439"/>
      <c r="B341" s="629" t="s">
        <v>116</v>
      </c>
      <c r="C341" s="258" t="s">
        <v>87</v>
      </c>
      <c r="D341" s="259" t="s">
        <v>44</v>
      </c>
      <c r="E341" s="259" t="s">
        <v>36</v>
      </c>
      <c r="F341" s="260" t="s">
        <v>117</v>
      </c>
      <c r="G341" s="73"/>
      <c r="H341" s="267">
        <f>H342</f>
        <v>50</v>
      </c>
      <c r="I341" s="267">
        <f>I342</f>
        <v>50</v>
      </c>
    </row>
    <row r="342" spans="1:9" ht="36" x14ac:dyDescent="0.35">
      <c r="A342" s="439"/>
      <c r="B342" s="613" t="s">
        <v>54</v>
      </c>
      <c r="C342" s="258" t="s">
        <v>87</v>
      </c>
      <c r="D342" s="259" t="s">
        <v>44</v>
      </c>
      <c r="E342" s="259" t="s">
        <v>36</v>
      </c>
      <c r="F342" s="260" t="s">
        <v>117</v>
      </c>
      <c r="G342" s="73" t="s">
        <v>55</v>
      </c>
      <c r="H342" s="267">
        <f>'прил9 (ведом 25-26)'!K134</f>
        <v>50</v>
      </c>
      <c r="I342" s="267">
        <f>'прил9 (ведом 25-26)'!L134</f>
        <v>50</v>
      </c>
    </row>
    <row r="343" spans="1:9" ht="18" x14ac:dyDescent="0.35">
      <c r="A343" s="439"/>
      <c r="B343" s="613"/>
      <c r="C343" s="259"/>
      <c r="D343" s="259"/>
      <c r="E343" s="259"/>
      <c r="F343" s="260"/>
      <c r="G343" s="73"/>
      <c r="H343" s="267"/>
      <c r="I343" s="267"/>
    </row>
    <row r="344" spans="1:9" ht="69.599999999999994" x14ac:dyDescent="0.3">
      <c r="A344" s="454">
        <v>13</v>
      </c>
      <c r="B344" s="624" t="s">
        <v>71</v>
      </c>
      <c r="C344" s="455" t="s">
        <v>72</v>
      </c>
      <c r="D344" s="455" t="s">
        <v>41</v>
      </c>
      <c r="E344" s="455" t="s">
        <v>42</v>
      </c>
      <c r="F344" s="456" t="s">
        <v>43</v>
      </c>
      <c r="G344" s="448"/>
      <c r="H344" s="313">
        <f t="shared" ref="H344:I347" si="6">H345</f>
        <v>1690.3000000000002</v>
      </c>
      <c r="I344" s="313">
        <f t="shared" si="6"/>
        <v>1690.3000000000002</v>
      </c>
    </row>
    <row r="345" spans="1:9" ht="18" x14ac:dyDescent="0.35">
      <c r="A345" s="439"/>
      <c r="B345" s="612" t="s">
        <v>361</v>
      </c>
      <c r="C345" s="258" t="s">
        <v>72</v>
      </c>
      <c r="D345" s="259" t="s">
        <v>44</v>
      </c>
      <c r="E345" s="259" t="s">
        <v>42</v>
      </c>
      <c r="F345" s="260" t="s">
        <v>43</v>
      </c>
      <c r="G345" s="73"/>
      <c r="H345" s="267">
        <f t="shared" si="6"/>
        <v>1690.3000000000002</v>
      </c>
      <c r="I345" s="267">
        <f t="shared" si="6"/>
        <v>1690.3000000000002</v>
      </c>
    </row>
    <row r="346" spans="1:9" ht="36" x14ac:dyDescent="0.35">
      <c r="A346" s="439"/>
      <c r="B346" s="628" t="s">
        <v>282</v>
      </c>
      <c r="C346" s="258" t="s">
        <v>72</v>
      </c>
      <c r="D346" s="259" t="s">
        <v>44</v>
      </c>
      <c r="E346" s="259" t="s">
        <v>36</v>
      </c>
      <c r="F346" s="260" t="s">
        <v>43</v>
      </c>
      <c r="G346" s="73"/>
      <c r="H346" s="267">
        <f t="shared" si="6"/>
        <v>1690.3000000000002</v>
      </c>
      <c r="I346" s="267">
        <f t="shared" si="6"/>
        <v>1690.3000000000002</v>
      </c>
    </row>
    <row r="347" spans="1:9" ht="36" x14ac:dyDescent="0.35">
      <c r="A347" s="439"/>
      <c r="B347" s="628" t="s">
        <v>73</v>
      </c>
      <c r="C347" s="258" t="s">
        <v>72</v>
      </c>
      <c r="D347" s="259" t="s">
        <v>44</v>
      </c>
      <c r="E347" s="259" t="s">
        <v>36</v>
      </c>
      <c r="F347" s="260" t="s">
        <v>74</v>
      </c>
      <c r="G347" s="73"/>
      <c r="H347" s="267">
        <f t="shared" si="6"/>
        <v>1690.3000000000002</v>
      </c>
      <c r="I347" s="267">
        <f t="shared" si="6"/>
        <v>1690.3000000000002</v>
      </c>
    </row>
    <row r="348" spans="1:9" ht="36" x14ac:dyDescent="0.35">
      <c r="A348" s="439"/>
      <c r="B348" s="615" t="s">
        <v>75</v>
      </c>
      <c r="C348" s="258" t="s">
        <v>72</v>
      </c>
      <c r="D348" s="259" t="s">
        <v>44</v>
      </c>
      <c r="E348" s="259" t="s">
        <v>36</v>
      </c>
      <c r="F348" s="260" t="s">
        <v>74</v>
      </c>
      <c r="G348" s="73" t="s">
        <v>76</v>
      </c>
      <c r="H348" s="267">
        <f>'прил9 (ведом 25-26)'!K56+'прил9 (ведом 25-26)'!K154</f>
        <v>1690.3000000000002</v>
      </c>
      <c r="I348" s="267">
        <f>'прил9 (ведом 25-26)'!L56+'прил9 (ведом 25-26)'!L154</f>
        <v>1690.3000000000002</v>
      </c>
    </row>
    <row r="349" spans="1:9" ht="18" x14ac:dyDescent="0.35">
      <c r="A349" s="439"/>
      <c r="B349" s="619"/>
      <c r="C349" s="742"/>
      <c r="D349" s="742"/>
      <c r="E349" s="742"/>
      <c r="F349" s="743"/>
      <c r="G349" s="297"/>
      <c r="H349" s="267"/>
      <c r="I349" s="267"/>
    </row>
    <row r="350" spans="1:9" s="449" customFormat="1" ht="52.2" x14ac:dyDescent="0.3">
      <c r="A350" s="454">
        <v>14</v>
      </c>
      <c r="B350" s="624" t="s">
        <v>39</v>
      </c>
      <c r="C350" s="455" t="s">
        <v>40</v>
      </c>
      <c r="D350" s="455" t="s">
        <v>41</v>
      </c>
      <c r="E350" s="455" t="s">
        <v>42</v>
      </c>
      <c r="F350" s="456" t="s">
        <v>43</v>
      </c>
      <c r="G350" s="448"/>
      <c r="H350" s="313">
        <f>H351</f>
        <v>151833.1</v>
      </c>
      <c r="I350" s="313">
        <f>I351</f>
        <v>152665.20000000001</v>
      </c>
    </row>
    <row r="351" spans="1:9" s="449" customFormat="1" ht="18" x14ac:dyDescent="0.35">
      <c r="A351" s="439"/>
      <c r="B351" s="612" t="s">
        <v>361</v>
      </c>
      <c r="C351" s="258" t="s">
        <v>40</v>
      </c>
      <c r="D351" s="259" t="s">
        <v>44</v>
      </c>
      <c r="E351" s="259" t="s">
        <v>42</v>
      </c>
      <c r="F351" s="260" t="s">
        <v>43</v>
      </c>
      <c r="G351" s="73"/>
      <c r="H351" s="267">
        <f>H352+H355+H385+H374+H380+H389</f>
        <v>151833.1</v>
      </c>
      <c r="I351" s="267">
        <f>I352+I355+I385+I374+I380+I389</f>
        <v>152665.20000000001</v>
      </c>
    </row>
    <row r="352" spans="1:9" s="449" customFormat="1" ht="36" x14ac:dyDescent="0.35">
      <c r="A352" s="439"/>
      <c r="B352" s="612" t="s">
        <v>45</v>
      </c>
      <c r="C352" s="258" t="s">
        <v>40</v>
      </c>
      <c r="D352" s="259" t="s">
        <v>44</v>
      </c>
      <c r="E352" s="259" t="s">
        <v>36</v>
      </c>
      <c r="F352" s="260" t="s">
        <v>43</v>
      </c>
      <c r="G352" s="73"/>
      <c r="H352" s="267">
        <f>H353</f>
        <v>2716.7</v>
      </c>
      <c r="I352" s="267">
        <f>I353</f>
        <v>2716.7</v>
      </c>
    </row>
    <row r="353" spans="1:9" s="449" customFormat="1" ht="36" x14ac:dyDescent="0.35">
      <c r="A353" s="439"/>
      <c r="B353" s="612" t="s">
        <v>46</v>
      </c>
      <c r="C353" s="258" t="s">
        <v>40</v>
      </c>
      <c r="D353" s="259" t="s">
        <v>44</v>
      </c>
      <c r="E353" s="259" t="s">
        <v>36</v>
      </c>
      <c r="F353" s="260" t="s">
        <v>47</v>
      </c>
      <c r="G353" s="73"/>
      <c r="H353" s="267">
        <f>H354</f>
        <v>2716.7</v>
      </c>
      <c r="I353" s="267">
        <f>I354</f>
        <v>2716.7</v>
      </c>
    </row>
    <row r="354" spans="1:9" s="449" customFormat="1" ht="90" x14ac:dyDescent="0.35">
      <c r="A354" s="439"/>
      <c r="B354" s="612" t="s">
        <v>48</v>
      </c>
      <c r="C354" s="258" t="s">
        <v>40</v>
      </c>
      <c r="D354" s="259" t="s">
        <v>44</v>
      </c>
      <c r="E354" s="259" t="s">
        <v>36</v>
      </c>
      <c r="F354" s="260" t="s">
        <v>47</v>
      </c>
      <c r="G354" s="73" t="s">
        <v>49</v>
      </c>
      <c r="H354" s="267">
        <f>'прил9 (ведом 25-26)'!K21</f>
        <v>2716.7</v>
      </c>
      <c r="I354" s="267">
        <f>'прил9 (ведом 25-26)'!L21</f>
        <v>2716.7</v>
      </c>
    </row>
    <row r="355" spans="1:9" s="449" customFormat="1" ht="36" x14ac:dyDescent="0.35">
      <c r="A355" s="439"/>
      <c r="B355" s="612" t="s">
        <v>53</v>
      </c>
      <c r="C355" s="258" t="s">
        <v>40</v>
      </c>
      <c r="D355" s="259" t="s">
        <v>44</v>
      </c>
      <c r="E355" s="259" t="s">
        <v>38</v>
      </c>
      <c r="F355" s="260" t="s">
        <v>43</v>
      </c>
      <c r="G355" s="73"/>
      <c r="H355" s="267">
        <f>H356+H362+H364+H366+H360+H369+H372</f>
        <v>88015.2</v>
      </c>
      <c r="I355" s="267">
        <f>I356+I362+I364+I366+I360+I369+I372</f>
        <v>88772.800000000003</v>
      </c>
    </row>
    <row r="356" spans="1:9" s="449" customFormat="1" ht="36" x14ac:dyDescent="0.35">
      <c r="A356" s="439"/>
      <c r="B356" s="612" t="s">
        <v>46</v>
      </c>
      <c r="C356" s="258" t="s">
        <v>40</v>
      </c>
      <c r="D356" s="259" t="s">
        <v>44</v>
      </c>
      <c r="E356" s="259" t="s">
        <v>38</v>
      </c>
      <c r="F356" s="260" t="s">
        <v>47</v>
      </c>
      <c r="G356" s="73"/>
      <c r="H356" s="267">
        <f>SUM(H357:H359)</f>
        <v>82165.5</v>
      </c>
      <c r="I356" s="267">
        <f>SUM(I357:I359)</f>
        <v>82165.5</v>
      </c>
    </row>
    <row r="357" spans="1:9" s="449" customFormat="1" ht="90" x14ac:dyDescent="0.35">
      <c r="A357" s="439"/>
      <c r="B357" s="612" t="s">
        <v>48</v>
      </c>
      <c r="C357" s="258" t="s">
        <v>40</v>
      </c>
      <c r="D357" s="259" t="s">
        <v>44</v>
      </c>
      <c r="E357" s="259" t="s">
        <v>38</v>
      </c>
      <c r="F357" s="260" t="s">
        <v>47</v>
      </c>
      <c r="G357" s="73" t="s">
        <v>49</v>
      </c>
      <c r="H357" s="267">
        <f>'прил9 (ведом 25-26)'!K27</f>
        <v>81048.399999999994</v>
      </c>
      <c r="I357" s="267">
        <f>'прил9 (ведом 25-26)'!L27</f>
        <v>81048.399999999994</v>
      </c>
    </row>
    <row r="358" spans="1:9" ht="36" x14ac:dyDescent="0.35">
      <c r="A358" s="439"/>
      <c r="B358" s="612" t="s">
        <v>54</v>
      </c>
      <c r="C358" s="258" t="s">
        <v>40</v>
      </c>
      <c r="D358" s="259" t="s">
        <v>44</v>
      </c>
      <c r="E358" s="259" t="s">
        <v>38</v>
      </c>
      <c r="F358" s="260" t="s">
        <v>47</v>
      </c>
      <c r="G358" s="73" t="s">
        <v>55</v>
      </c>
      <c r="H358" s="267">
        <f>'прил9 (ведом 25-26)'!K28</f>
        <v>1056.8</v>
      </c>
      <c r="I358" s="267">
        <f>'прил9 (ведом 25-26)'!L28</f>
        <v>1056.8</v>
      </c>
    </row>
    <row r="359" spans="1:9" ht="18" x14ac:dyDescent="0.35">
      <c r="A359" s="439"/>
      <c r="B359" s="613" t="s">
        <v>56</v>
      </c>
      <c r="C359" s="258" t="s">
        <v>40</v>
      </c>
      <c r="D359" s="259" t="s">
        <v>44</v>
      </c>
      <c r="E359" s="259" t="s">
        <v>38</v>
      </c>
      <c r="F359" s="260" t="s">
        <v>47</v>
      </c>
      <c r="G359" s="73" t="s">
        <v>57</v>
      </c>
      <c r="H359" s="267">
        <f>'прил9 (ведом 25-26)'!K29</f>
        <v>60.3</v>
      </c>
      <c r="I359" s="267">
        <f>'прил9 (ведом 25-26)'!L29</f>
        <v>60.3</v>
      </c>
    </row>
    <row r="360" spans="1:9" s="449" customFormat="1" ht="72" x14ac:dyDescent="0.35">
      <c r="A360" s="439"/>
      <c r="B360" s="613" t="s">
        <v>409</v>
      </c>
      <c r="C360" s="258" t="s">
        <v>40</v>
      </c>
      <c r="D360" s="259" t="s">
        <v>44</v>
      </c>
      <c r="E360" s="259" t="s">
        <v>38</v>
      </c>
      <c r="F360" s="260" t="s">
        <v>408</v>
      </c>
      <c r="G360" s="73"/>
      <c r="H360" s="267">
        <f>H361</f>
        <v>17.7</v>
      </c>
      <c r="I360" s="267">
        <f>I361</f>
        <v>11.3</v>
      </c>
    </row>
    <row r="361" spans="1:9" s="449" customFormat="1" ht="36" x14ac:dyDescent="0.35">
      <c r="A361" s="439"/>
      <c r="B361" s="613" t="s">
        <v>54</v>
      </c>
      <c r="C361" s="258" t="s">
        <v>40</v>
      </c>
      <c r="D361" s="259" t="s">
        <v>44</v>
      </c>
      <c r="E361" s="259" t="s">
        <v>38</v>
      </c>
      <c r="F361" s="260" t="s">
        <v>408</v>
      </c>
      <c r="G361" s="73" t="s">
        <v>55</v>
      </c>
      <c r="H361" s="267">
        <f>'прил9 (ведом 25-26)'!K45</f>
        <v>17.7</v>
      </c>
      <c r="I361" s="267">
        <f>'прил9 (ведом 25-26)'!L45</f>
        <v>11.3</v>
      </c>
    </row>
    <row r="362" spans="1:9" ht="180" x14ac:dyDescent="0.35">
      <c r="A362" s="439"/>
      <c r="B362" s="612" t="s">
        <v>675</v>
      </c>
      <c r="C362" s="258" t="s">
        <v>40</v>
      </c>
      <c r="D362" s="259" t="s">
        <v>44</v>
      </c>
      <c r="E362" s="259" t="s">
        <v>38</v>
      </c>
      <c r="F362" s="260" t="s">
        <v>281</v>
      </c>
      <c r="G362" s="73"/>
      <c r="H362" s="267">
        <f>H363</f>
        <v>63</v>
      </c>
      <c r="I362" s="267">
        <f>I363</f>
        <v>63</v>
      </c>
    </row>
    <row r="363" spans="1:9" ht="36" x14ac:dyDescent="0.35">
      <c r="A363" s="439"/>
      <c r="B363" s="612" t="s">
        <v>54</v>
      </c>
      <c r="C363" s="258" t="s">
        <v>40</v>
      </c>
      <c r="D363" s="259" t="s">
        <v>44</v>
      </c>
      <c r="E363" s="259" t="s">
        <v>38</v>
      </c>
      <c r="F363" s="260" t="s">
        <v>281</v>
      </c>
      <c r="G363" s="73" t="s">
        <v>55</v>
      </c>
      <c r="H363" s="267">
        <f>'прил9 (ведом 25-26)'!K31</f>
        <v>63</v>
      </c>
      <c r="I363" s="267">
        <f>'прил9 (ведом 25-26)'!L31</f>
        <v>63</v>
      </c>
    </row>
    <row r="364" spans="1:9" ht="162" x14ac:dyDescent="0.35">
      <c r="A364" s="439"/>
      <c r="B364" s="647" t="s">
        <v>475</v>
      </c>
      <c r="C364" s="258" t="s">
        <v>40</v>
      </c>
      <c r="D364" s="259" t="s">
        <v>44</v>
      </c>
      <c r="E364" s="259" t="s">
        <v>38</v>
      </c>
      <c r="F364" s="260" t="s">
        <v>58</v>
      </c>
      <c r="G364" s="73"/>
      <c r="H364" s="267">
        <f>H365</f>
        <v>775.8</v>
      </c>
      <c r="I364" s="267">
        <f>I365</f>
        <v>775.8</v>
      </c>
    </row>
    <row r="365" spans="1:9" ht="90" x14ac:dyDescent="0.35">
      <c r="A365" s="439"/>
      <c r="B365" s="613" t="s">
        <v>48</v>
      </c>
      <c r="C365" s="258" t="s">
        <v>40</v>
      </c>
      <c r="D365" s="259" t="s">
        <v>44</v>
      </c>
      <c r="E365" s="259" t="s">
        <v>38</v>
      </c>
      <c r="F365" s="260" t="s">
        <v>58</v>
      </c>
      <c r="G365" s="73" t="s">
        <v>49</v>
      </c>
      <c r="H365" s="267">
        <f>'прил9 (ведом 25-26)'!K33</f>
        <v>775.8</v>
      </c>
      <c r="I365" s="267">
        <f>'прил9 (ведом 25-26)'!L33</f>
        <v>775.8</v>
      </c>
    </row>
    <row r="366" spans="1:9" ht="54" x14ac:dyDescent="0.35">
      <c r="A366" s="439"/>
      <c r="B366" s="613" t="s">
        <v>432</v>
      </c>
      <c r="C366" s="258" t="s">
        <v>40</v>
      </c>
      <c r="D366" s="259" t="s">
        <v>44</v>
      </c>
      <c r="E366" s="259" t="s">
        <v>38</v>
      </c>
      <c r="F366" s="260" t="s">
        <v>60</v>
      </c>
      <c r="G366" s="73"/>
      <c r="H366" s="267">
        <f>H367+H368</f>
        <v>776</v>
      </c>
      <c r="I366" s="267">
        <f>I367+I368</f>
        <v>776</v>
      </c>
    </row>
    <row r="367" spans="1:9" ht="90" x14ac:dyDescent="0.35">
      <c r="A367" s="439"/>
      <c r="B367" s="613" t="s">
        <v>48</v>
      </c>
      <c r="C367" s="258" t="s">
        <v>40</v>
      </c>
      <c r="D367" s="259" t="s">
        <v>44</v>
      </c>
      <c r="E367" s="259" t="s">
        <v>38</v>
      </c>
      <c r="F367" s="260" t="s">
        <v>60</v>
      </c>
      <c r="G367" s="73" t="s">
        <v>49</v>
      </c>
      <c r="H367" s="267">
        <f>'прил9 (ведом 25-26)'!K35</f>
        <v>771.8</v>
      </c>
      <c r="I367" s="267">
        <f>'прил9 (ведом 25-26)'!L35</f>
        <v>771.8</v>
      </c>
    </row>
    <row r="368" spans="1:9" ht="36" x14ac:dyDescent="0.35">
      <c r="A368" s="439"/>
      <c r="B368" s="612" t="s">
        <v>54</v>
      </c>
      <c r="C368" s="258" t="s">
        <v>40</v>
      </c>
      <c r="D368" s="259" t="s">
        <v>44</v>
      </c>
      <c r="E368" s="259" t="s">
        <v>38</v>
      </c>
      <c r="F368" s="260" t="s">
        <v>60</v>
      </c>
      <c r="G368" s="73" t="s">
        <v>55</v>
      </c>
      <c r="H368" s="267">
        <f>'прил9 (ведом 25-26)'!K36</f>
        <v>4.2</v>
      </c>
      <c r="I368" s="267">
        <f>'прил9 (ведом 25-26)'!L36</f>
        <v>4.2</v>
      </c>
    </row>
    <row r="369" spans="1:9" ht="72" x14ac:dyDescent="0.35">
      <c r="A369" s="439"/>
      <c r="B369" s="612" t="s">
        <v>59</v>
      </c>
      <c r="C369" s="258" t="s">
        <v>40</v>
      </c>
      <c r="D369" s="259" t="s">
        <v>44</v>
      </c>
      <c r="E369" s="259" t="s">
        <v>38</v>
      </c>
      <c r="F369" s="260" t="s">
        <v>553</v>
      </c>
      <c r="G369" s="73"/>
      <c r="H369" s="267">
        <f>H370+H371</f>
        <v>4217.2</v>
      </c>
      <c r="I369" s="267">
        <f>I370+I371</f>
        <v>4217.2</v>
      </c>
    </row>
    <row r="370" spans="1:9" ht="90" x14ac:dyDescent="0.35">
      <c r="A370" s="439"/>
      <c r="B370" s="612" t="s">
        <v>48</v>
      </c>
      <c r="C370" s="258" t="s">
        <v>40</v>
      </c>
      <c r="D370" s="259" t="s">
        <v>44</v>
      </c>
      <c r="E370" s="259" t="s">
        <v>38</v>
      </c>
      <c r="F370" s="260" t="s">
        <v>553</v>
      </c>
      <c r="G370" s="73" t="s">
        <v>49</v>
      </c>
      <c r="H370" s="267">
        <f>'прил9 (ведом 25-26)'!K38</f>
        <v>4142.2</v>
      </c>
      <c r="I370" s="267">
        <f>'прил9 (ведом 25-26)'!L38</f>
        <v>4142.2</v>
      </c>
    </row>
    <row r="371" spans="1:9" ht="36" x14ac:dyDescent="0.35">
      <c r="A371" s="439"/>
      <c r="B371" s="612" t="s">
        <v>54</v>
      </c>
      <c r="C371" s="259" t="s">
        <v>40</v>
      </c>
      <c r="D371" s="259" t="s">
        <v>44</v>
      </c>
      <c r="E371" s="259" t="s">
        <v>38</v>
      </c>
      <c r="F371" s="260" t="s">
        <v>553</v>
      </c>
      <c r="G371" s="73" t="s">
        <v>55</v>
      </c>
      <c r="H371" s="267">
        <f>'прил9 (ведом 25-26)'!K39</f>
        <v>75</v>
      </c>
      <c r="I371" s="267">
        <f>'прил9 (ведом 25-26)'!L39</f>
        <v>75</v>
      </c>
    </row>
    <row r="372" spans="1:9" ht="36" x14ac:dyDescent="0.35">
      <c r="A372" s="439"/>
      <c r="B372" s="794" t="s">
        <v>658</v>
      </c>
      <c r="C372" s="797" t="s">
        <v>40</v>
      </c>
      <c r="D372" s="798" t="s">
        <v>44</v>
      </c>
      <c r="E372" s="798" t="s">
        <v>38</v>
      </c>
      <c r="F372" s="799" t="s">
        <v>659</v>
      </c>
      <c r="G372" s="796"/>
      <c r="H372" s="267">
        <f>H373</f>
        <v>0</v>
      </c>
      <c r="I372" s="267">
        <f>I373</f>
        <v>764</v>
      </c>
    </row>
    <row r="373" spans="1:9" ht="36" x14ac:dyDescent="0.35">
      <c r="A373" s="439"/>
      <c r="B373" s="794" t="s">
        <v>54</v>
      </c>
      <c r="C373" s="797" t="s">
        <v>40</v>
      </c>
      <c r="D373" s="798" t="s">
        <v>44</v>
      </c>
      <c r="E373" s="798" t="s">
        <v>38</v>
      </c>
      <c r="F373" s="799" t="s">
        <v>659</v>
      </c>
      <c r="G373" s="796" t="s">
        <v>55</v>
      </c>
      <c r="H373" s="267">
        <f>'прил9 (ведом 25-26)'!K61</f>
        <v>0</v>
      </c>
      <c r="I373" s="267">
        <f>'прил9 (ведом 25-26)'!L61</f>
        <v>764</v>
      </c>
    </row>
    <row r="374" spans="1:9" ht="18" x14ac:dyDescent="0.35">
      <c r="A374" s="439"/>
      <c r="B374" s="613" t="s">
        <v>61</v>
      </c>
      <c r="C374" s="258" t="s">
        <v>40</v>
      </c>
      <c r="D374" s="259" t="s">
        <v>44</v>
      </c>
      <c r="E374" s="259" t="s">
        <v>62</v>
      </c>
      <c r="F374" s="260" t="s">
        <v>43</v>
      </c>
      <c r="G374" s="73"/>
      <c r="H374" s="267">
        <f>H377+H375</f>
        <v>2409.8000000000002</v>
      </c>
      <c r="I374" s="267">
        <f>I377+I375</f>
        <v>2386.8000000000002</v>
      </c>
    </row>
    <row r="375" spans="1:9" ht="36" x14ac:dyDescent="0.35">
      <c r="A375" s="439"/>
      <c r="B375" s="616" t="s">
        <v>551</v>
      </c>
      <c r="C375" s="748" t="s">
        <v>40</v>
      </c>
      <c r="D375" s="749" t="s">
        <v>44</v>
      </c>
      <c r="E375" s="749" t="s">
        <v>62</v>
      </c>
      <c r="F375" s="750" t="s">
        <v>550</v>
      </c>
      <c r="G375" s="55"/>
      <c r="H375" s="267">
        <f>H376</f>
        <v>64.3</v>
      </c>
      <c r="I375" s="267">
        <f>I376</f>
        <v>64.3</v>
      </c>
    </row>
    <row r="376" spans="1:9" ht="36" x14ac:dyDescent="0.35">
      <c r="A376" s="439"/>
      <c r="B376" s="616" t="s">
        <v>54</v>
      </c>
      <c r="C376" s="748" t="s">
        <v>40</v>
      </c>
      <c r="D376" s="749" t="s">
        <v>44</v>
      </c>
      <c r="E376" s="749" t="s">
        <v>62</v>
      </c>
      <c r="F376" s="750" t="s">
        <v>550</v>
      </c>
      <c r="G376" s="55" t="s">
        <v>55</v>
      </c>
      <c r="H376" s="267">
        <f>'прил9 (ведом 25-26)'!K141</f>
        <v>64.3</v>
      </c>
      <c r="I376" s="267">
        <f>'прил9 (ведом 25-26)'!L141</f>
        <v>64.3</v>
      </c>
    </row>
    <row r="377" spans="1:9" ht="54" x14ac:dyDescent="0.35">
      <c r="A377" s="439"/>
      <c r="B377" s="621" t="s">
        <v>403</v>
      </c>
      <c r="C377" s="258" t="s">
        <v>40</v>
      </c>
      <c r="D377" s="259" t="s">
        <v>44</v>
      </c>
      <c r="E377" s="259" t="s">
        <v>62</v>
      </c>
      <c r="F377" s="260" t="s">
        <v>402</v>
      </c>
      <c r="G377" s="73"/>
      <c r="H377" s="267">
        <f>H378+H379</f>
        <v>2345.5</v>
      </c>
      <c r="I377" s="267">
        <f>I378+I379</f>
        <v>2322.5</v>
      </c>
    </row>
    <row r="378" spans="1:9" ht="36" x14ac:dyDescent="0.35">
      <c r="A378" s="439"/>
      <c r="B378" s="613" t="s">
        <v>54</v>
      </c>
      <c r="C378" s="258" t="s">
        <v>40</v>
      </c>
      <c r="D378" s="259" t="s">
        <v>44</v>
      </c>
      <c r="E378" s="259" t="s">
        <v>62</v>
      </c>
      <c r="F378" s="260" t="s">
        <v>402</v>
      </c>
      <c r="G378" s="73" t="s">
        <v>55</v>
      </c>
      <c r="H378" s="267">
        <f>'прил9 (ведом 25-26)'!K64</f>
        <v>2121.6999999999998</v>
      </c>
      <c r="I378" s="267">
        <f>'прил9 (ведом 25-26)'!L64</f>
        <v>2098.6999999999998</v>
      </c>
    </row>
    <row r="379" spans="1:9" ht="18" x14ac:dyDescent="0.35">
      <c r="A379" s="439"/>
      <c r="B379" s="613" t="s">
        <v>56</v>
      </c>
      <c r="C379" s="258" t="s">
        <v>40</v>
      </c>
      <c r="D379" s="259" t="s">
        <v>44</v>
      </c>
      <c r="E379" s="259" t="s">
        <v>62</v>
      </c>
      <c r="F379" s="260" t="s">
        <v>402</v>
      </c>
      <c r="G379" s="73" t="s">
        <v>57</v>
      </c>
      <c r="H379" s="267">
        <f>'прил9 (ведом 25-26)'!K65</f>
        <v>223.8</v>
      </c>
      <c r="I379" s="267">
        <f>'прил9 (ведом 25-26)'!L65</f>
        <v>223.8</v>
      </c>
    </row>
    <row r="380" spans="1:9" ht="18" x14ac:dyDescent="0.35">
      <c r="A380" s="439"/>
      <c r="B380" s="613" t="s">
        <v>63</v>
      </c>
      <c r="C380" s="258" t="s">
        <v>40</v>
      </c>
      <c r="D380" s="259" t="s">
        <v>44</v>
      </c>
      <c r="E380" s="259" t="s">
        <v>51</v>
      </c>
      <c r="F380" s="260" t="s">
        <v>43</v>
      </c>
      <c r="G380" s="73"/>
      <c r="H380" s="267">
        <f>H381+H383</f>
        <v>5564.6</v>
      </c>
      <c r="I380" s="267">
        <f>I381+I383</f>
        <v>5564.6</v>
      </c>
    </row>
    <row r="381" spans="1:9" ht="54" x14ac:dyDescent="0.35">
      <c r="A381" s="439"/>
      <c r="B381" s="629" t="s">
        <v>374</v>
      </c>
      <c r="C381" s="258" t="s">
        <v>40</v>
      </c>
      <c r="D381" s="259" t="s">
        <v>44</v>
      </c>
      <c r="E381" s="259" t="s">
        <v>51</v>
      </c>
      <c r="F381" s="260" t="s">
        <v>104</v>
      </c>
      <c r="G381" s="73"/>
      <c r="H381" s="267">
        <f>H382</f>
        <v>3475.6</v>
      </c>
      <c r="I381" s="267">
        <f>I382</f>
        <v>3475.6</v>
      </c>
    </row>
    <row r="382" spans="1:9" ht="36" x14ac:dyDescent="0.35">
      <c r="A382" s="439"/>
      <c r="B382" s="613" t="s">
        <v>54</v>
      </c>
      <c r="C382" s="258" t="s">
        <v>40</v>
      </c>
      <c r="D382" s="259" t="s">
        <v>44</v>
      </c>
      <c r="E382" s="259" t="s">
        <v>51</v>
      </c>
      <c r="F382" s="260" t="s">
        <v>104</v>
      </c>
      <c r="G382" s="73" t="s">
        <v>55</v>
      </c>
      <c r="H382" s="267">
        <f>'прил9 (ведом 25-26)'!K68</f>
        <v>3475.6</v>
      </c>
      <c r="I382" s="267">
        <f>'прил9 (ведом 25-26)'!L68</f>
        <v>3475.6</v>
      </c>
    </row>
    <row r="383" spans="1:9" ht="54" x14ac:dyDescent="0.35">
      <c r="A383" s="439"/>
      <c r="B383" s="613" t="s">
        <v>376</v>
      </c>
      <c r="C383" s="258" t="s">
        <v>40</v>
      </c>
      <c r="D383" s="259" t="s">
        <v>44</v>
      </c>
      <c r="E383" s="259" t="s">
        <v>51</v>
      </c>
      <c r="F383" s="260" t="s">
        <v>375</v>
      </c>
      <c r="G383" s="73"/>
      <c r="H383" s="267">
        <f>'прил9 (ведом 25-26)'!K69</f>
        <v>2089</v>
      </c>
      <c r="I383" s="267">
        <f>'прил9 (ведом 25-26)'!L69</f>
        <v>2089</v>
      </c>
    </row>
    <row r="384" spans="1:9" ht="36" x14ac:dyDescent="0.35">
      <c r="A384" s="439"/>
      <c r="B384" s="613" t="s">
        <v>54</v>
      </c>
      <c r="C384" s="258" t="s">
        <v>40</v>
      </c>
      <c r="D384" s="259" t="s">
        <v>44</v>
      </c>
      <c r="E384" s="259" t="s">
        <v>51</v>
      </c>
      <c r="F384" s="260" t="s">
        <v>375</v>
      </c>
      <c r="G384" s="73" t="s">
        <v>55</v>
      </c>
      <c r="H384" s="267">
        <f>'прил9 (ведом 25-26)'!K70</f>
        <v>2089</v>
      </c>
      <c r="I384" s="267">
        <f>'прил9 (ведом 25-26)'!L70</f>
        <v>2089</v>
      </c>
    </row>
    <row r="385" spans="1:9" ht="72" x14ac:dyDescent="0.35">
      <c r="A385" s="464"/>
      <c r="B385" s="635" t="s">
        <v>315</v>
      </c>
      <c r="C385" s="457" t="s">
        <v>40</v>
      </c>
      <c r="D385" s="465" t="s">
        <v>44</v>
      </c>
      <c r="E385" s="465" t="s">
        <v>80</v>
      </c>
      <c r="F385" s="475" t="s">
        <v>43</v>
      </c>
      <c r="G385" s="476"/>
      <c r="H385" s="267">
        <f>H386</f>
        <v>6643.6</v>
      </c>
      <c r="I385" s="267">
        <f>I386</f>
        <v>6649.4000000000005</v>
      </c>
    </row>
    <row r="386" spans="1:9" ht="36" x14ac:dyDescent="0.35">
      <c r="A386" s="464"/>
      <c r="B386" s="612" t="s">
        <v>487</v>
      </c>
      <c r="C386" s="457" t="s">
        <v>40</v>
      </c>
      <c r="D386" s="465" t="s">
        <v>44</v>
      </c>
      <c r="E386" s="465" t="s">
        <v>80</v>
      </c>
      <c r="F386" s="475" t="s">
        <v>90</v>
      </c>
      <c r="G386" s="476"/>
      <c r="H386" s="267">
        <f>SUM(H387:H388)</f>
        <v>6643.6</v>
      </c>
      <c r="I386" s="267">
        <f>SUM(I387:I388)</f>
        <v>6649.4000000000005</v>
      </c>
    </row>
    <row r="387" spans="1:9" ht="90" x14ac:dyDescent="0.35">
      <c r="A387" s="464"/>
      <c r="B387" s="635" t="s">
        <v>48</v>
      </c>
      <c r="C387" s="457" t="s">
        <v>40</v>
      </c>
      <c r="D387" s="465" t="s">
        <v>44</v>
      </c>
      <c r="E387" s="465" t="s">
        <v>80</v>
      </c>
      <c r="F387" s="475" t="s">
        <v>90</v>
      </c>
      <c r="G387" s="476" t="s">
        <v>49</v>
      </c>
      <c r="H387" s="267">
        <f>'прил9 (ведом 25-26)'!K234</f>
        <v>6135.3</v>
      </c>
      <c r="I387" s="267">
        <f>'прил9 (ведом 25-26)'!L234</f>
        <v>6135.3</v>
      </c>
    </row>
    <row r="388" spans="1:9" ht="36" x14ac:dyDescent="0.35">
      <c r="A388" s="464"/>
      <c r="B388" s="613" t="s">
        <v>54</v>
      </c>
      <c r="C388" s="457" t="s">
        <v>40</v>
      </c>
      <c r="D388" s="465" t="s">
        <v>44</v>
      </c>
      <c r="E388" s="465" t="s">
        <v>80</v>
      </c>
      <c r="F388" s="475" t="s">
        <v>90</v>
      </c>
      <c r="G388" s="476" t="s">
        <v>55</v>
      </c>
      <c r="H388" s="267">
        <f>'прил9 (ведом 25-26)'!K235</f>
        <v>508.3</v>
      </c>
      <c r="I388" s="267">
        <f>'прил9 (ведом 25-26)'!L235</f>
        <v>514.1</v>
      </c>
    </row>
    <row r="389" spans="1:9" ht="90" x14ac:dyDescent="0.35">
      <c r="A389" s="464"/>
      <c r="B389" s="616" t="s">
        <v>589</v>
      </c>
      <c r="C389" s="748" t="s">
        <v>40</v>
      </c>
      <c r="D389" s="749" t="s">
        <v>44</v>
      </c>
      <c r="E389" s="749" t="s">
        <v>587</v>
      </c>
      <c r="F389" s="750" t="s">
        <v>43</v>
      </c>
      <c r="G389" s="55"/>
      <c r="H389" s="267">
        <f>H390</f>
        <v>46483.200000000004</v>
      </c>
      <c r="I389" s="267">
        <f>I390</f>
        <v>46574.9</v>
      </c>
    </row>
    <row r="390" spans="1:9" ht="36" x14ac:dyDescent="0.35">
      <c r="A390" s="464"/>
      <c r="B390" s="648" t="s">
        <v>487</v>
      </c>
      <c r="C390" s="748" t="s">
        <v>40</v>
      </c>
      <c r="D390" s="749" t="s">
        <v>44</v>
      </c>
      <c r="E390" s="749" t="s">
        <v>587</v>
      </c>
      <c r="F390" s="750" t="s">
        <v>90</v>
      </c>
      <c r="G390" s="55"/>
      <c r="H390" s="267">
        <f>H391+H392+H393</f>
        <v>46483.200000000004</v>
      </c>
      <c r="I390" s="267">
        <f>I391+I392+I393</f>
        <v>46574.9</v>
      </c>
    </row>
    <row r="391" spans="1:9" ht="90" x14ac:dyDescent="0.35">
      <c r="A391" s="464"/>
      <c r="B391" s="616" t="s">
        <v>48</v>
      </c>
      <c r="C391" s="748" t="s">
        <v>40</v>
      </c>
      <c r="D391" s="749" t="s">
        <v>44</v>
      </c>
      <c r="E391" s="749" t="s">
        <v>587</v>
      </c>
      <c r="F391" s="750" t="s">
        <v>90</v>
      </c>
      <c r="G391" s="55" t="s">
        <v>49</v>
      </c>
      <c r="H391" s="267">
        <f>'прил9 (ведом 25-26)'!K73</f>
        <v>35688</v>
      </c>
      <c r="I391" s="267">
        <f>'прил9 (ведом 25-26)'!L73</f>
        <v>35688</v>
      </c>
    </row>
    <row r="392" spans="1:9" ht="36" x14ac:dyDescent="0.35">
      <c r="A392" s="464"/>
      <c r="B392" s="616" t="s">
        <v>54</v>
      </c>
      <c r="C392" s="748" t="s">
        <v>40</v>
      </c>
      <c r="D392" s="749" t="s">
        <v>44</v>
      </c>
      <c r="E392" s="749" t="s">
        <v>587</v>
      </c>
      <c r="F392" s="750" t="s">
        <v>90</v>
      </c>
      <c r="G392" s="55" t="s">
        <v>55</v>
      </c>
      <c r="H392" s="267">
        <f>'прил9 (ведом 25-26)'!K74</f>
        <v>10709.3</v>
      </c>
      <c r="I392" s="267">
        <f>'прил9 (ведом 25-26)'!L74</f>
        <v>10802.9</v>
      </c>
    </row>
    <row r="393" spans="1:9" ht="18" x14ac:dyDescent="0.35">
      <c r="A393" s="464"/>
      <c r="B393" s="794" t="s">
        <v>56</v>
      </c>
      <c r="C393" s="797" t="s">
        <v>40</v>
      </c>
      <c r="D393" s="798" t="s">
        <v>44</v>
      </c>
      <c r="E393" s="798" t="s">
        <v>587</v>
      </c>
      <c r="F393" s="799" t="s">
        <v>90</v>
      </c>
      <c r="G393" s="796" t="s">
        <v>57</v>
      </c>
      <c r="H393" s="267">
        <f>'прил9 (ведом 25-26)'!K75</f>
        <v>85.9</v>
      </c>
      <c r="I393" s="267">
        <f>'прил9 (ведом 25-26)'!L75</f>
        <v>84</v>
      </c>
    </row>
    <row r="394" spans="1:9" ht="18" x14ac:dyDescent="0.35">
      <c r="A394" s="464"/>
      <c r="B394" s="613"/>
      <c r="C394" s="259"/>
      <c r="D394" s="259"/>
      <c r="E394" s="259"/>
      <c r="F394" s="260"/>
      <c r="G394" s="73"/>
      <c r="H394" s="267"/>
      <c r="I394" s="267"/>
    </row>
    <row r="395" spans="1:9" ht="18" x14ac:dyDescent="0.35">
      <c r="A395" s="464"/>
      <c r="B395" s="635"/>
      <c r="C395" s="458"/>
      <c r="D395" s="465"/>
      <c r="E395" s="465"/>
      <c r="F395" s="475"/>
      <c r="G395" s="476"/>
      <c r="H395" s="267"/>
      <c r="I395" s="267"/>
    </row>
    <row r="396" spans="1:9" ht="34.799999999999997" x14ac:dyDescent="0.3">
      <c r="A396" s="454">
        <v>15</v>
      </c>
      <c r="B396" s="649" t="s">
        <v>130</v>
      </c>
      <c r="C396" s="455" t="s">
        <v>131</v>
      </c>
      <c r="D396" s="455" t="s">
        <v>41</v>
      </c>
      <c r="E396" s="455" t="s">
        <v>42</v>
      </c>
      <c r="F396" s="455" t="s">
        <v>43</v>
      </c>
      <c r="G396" s="448"/>
      <c r="H396" s="313">
        <f>H397</f>
        <v>7035</v>
      </c>
      <c r="I396" s="313">
        <f>I397</f>
        <v>7035.0999999999995</v>
      </c>
    </row>
    <row r="397" spans="1:9" ht="36" x14ac:dyDescent="0.35">
      <c r="A397" s="439"/>
      <c r="B397" s="650" t="s">
        <v>132</v>
      </c>
      <c r="C397" s="258" t="s">
        <v>131</v>
      </c>
      <c r="D397" s="259" t="s">
        <v>44</v>
      </c>
      <c r="E397" s="259" t="s">
        <v>42</v>
      </c>
      <c r="F397" s="260" t="s">
        <v>43</v>
      </c>
      <c r="G397" s="73"/>
      <c r="H397" s="267">
        <f>H398</f>
        <v>7035</v>
      </c>
      <c r="I397" s="267">
        <f>I398</f>
        <v>7035.0999999999995</v>
      </c>
    </row>
    <row r="398" spans="1:9" ht="36" x14ac:dyDescent="0.35">
      <c r="A398" s="439"/>
      <c r="B398" s="612" t="s">
        <v>46</v>
      </c>
      <c r="C398" s="258" t="s">
        <v>131</v>
      </c>
      <c r="D398" s="259" t="s">
        <v>44</v>
      </c>
      <c r="E398" s="259" t="s">
        <v>42</v>
      </c>
      <c r="F398" s="260" t="s">
        <v>47</v>
      </c>
      <c r="G398" s="73"/>
      <c r="H398" s="267">
        <f>H399+H400+H401</f>
        <v>7035</v>
      </c>
      <c r="I398" s="267">
        <f>I399+I400+I401</f>
        <v>7035.0999999999995</v>
      </c>
    </row>
    <row r="399" spans="1:9" ht="90" x14ac:dyDescent="0.35">
      <c r="A399" s="439"/>
      <c r="B399" s="628" t="s">
        <v>48</v>
      </c>
      <c r="C399" s="258" t="s">
        <v>131</v>
      </c>
      <c r="D399" s="259" t="s">
        <v>44</v>
      </c>
      <c r="E399" s="259" t="s">
        <v>42</v>
      </c>
      <c r="F399" s="260" t="s">
        <v>47</v>
      </c>
      <c r="G399" s="73" t="s">
        <v>49</v>
      </c>
      <c r="H399" s="267">
        <f>'прил9 (ведом 25-26)'!K196</f>
        <v>6799.4</v>
      </c>
      <c r="I399" s="267">
        <f>'прил9 (ведом 25-26)'!L196</f>
        <v>6799.4</v>
      </c>
    </row>
    <row r="400" spans="1:9" ht="36" x14ac:dyDescent="0.35">
      <c r="A400" s="439"/>
      <c r="B400" s="613" t="s">
        <v>54</v>
      </c>
      <c r="C400" s="258" t="s">
        <v>131</v>
      </c>
      <c r="D400" s="259" t="s">
        <v>44</v>
      </c>
      <c r="E400" s="259" t="s">
        <v>42</v>
      </c>
      <c r="F400" s="260" t="s">
        <v>47</v>
      </c>
      <c r="G400" s="73" t="s">
        <v>55</v>
      </c>
      <c r="H400" s="267">
        <f>'прил9 (ведом 25-26)'!K197</f>
        <v>216.6</v>
      </c>
      <c r="I400" s="267">
        <f>'прил9 (ведом 25-26)'!L197</f>
        <v>216.7</v>
      </c>
    </row>
    <row r="401" spans="1:9" ht="18" x14ac:dyDescent="0.35">
      <c r="A401" s="439"/>
      <c r="B401" s="613" t="s">
        <v>56</v>
      </c>
      <c r="C401" s="258" t="s">
        <v>131</v>
      </c>
      <c r="D401" s="259" t="s">
        <v>44</v>
      </c>
      <c r="E401" s="259" t="s">
        <v>42</v>
      </c>
      <c r="F401" s="260" t="s">
        <v>47</v>
      </c>
      <c r="G401" s="73" t="s">
        <v>57</v>
      </c>
      <c r="H401" s="267">
        <f>'прил9 (ведом 25-26)'!K198</f>
        <v>19</v>
      </c>
      <c r="I401" s="267">
        <f>'прил9 (ведом 25-26)'!L198</f>
        <v>19</v>
      </c>
    </row>
    <row r="402" spans="1:9" ht="18" x14ac:dyDescent="0.35">
      <c r="A402" s="439"/>
      <c r="B402" s="619"/>
      <c r="C402" s="742"/>
      <c r="D402" s="742"/>
      <c r="E402" s="742"/>
      <c r="F402" s="742"/>
      <c r="G402" s="297"/>
      <c r="H402" s="267"/>
      <c r="I402" s="267"/>
    </row>
    <row r="403" spans="1:9" s="449" customFormat="1" ht="52.2" x14ac:dyDescent="0.3">
      <c r="A403" s="454">
        <v>16</v>
      </c>
      <c r="B403" s="649" t="s">
        <v>473</v>
      </c>
      <c r="C403" s="455" t="s">
        <v>67</v>
      </c>
      <c r="D403" s="455" t="s">
        <v>41</v>
      </c>
      <c r="E403" s="455" t="s">
        <v>42</v>
      </c>
      <c r="F403" s="455" t="s">
        <v>43</v>
      </c>
      <c r="G403" s="448"/>
      <c r="H403" s="313">
        <f t="shared" ref="H403:I405" si="7">H404</f>
        <v>25000</v>
      </c>
      <c r="I403" s="313">
        <f t="shared" si="7"/>
        <v>15000</v>
      </c>
    </row>
    <row r="404" spans="1:9" ht="18" x14ac:dyDescent="0.35">
      <c r="A404" s="439"/>
      <c r="B404" s="628" t="s">
        <v>470</v>
      </c>
      <c r="C404" s="258" t="s">
        <v>67</v>
      </c>
      <c r="D404" s="259" t="s">
        <v>44</v>
      </c>
      <c r="E404" s="259" t="s">
        <v>42</v>
      </c>
      <c r="F404" s="260" t="s">
        <v>43</v>
      </c>
      <c r="G404" s="73"/>
      <c r="H404" s="267">
        <f>H405</f>
        <v>25000</v>
      </c>
      <c r="I404" s="267">
        <f>I405</f>
        <v>15000</v>
      </c>
    </row>
    <row r="405" spans="1:9" ht="36" x14ac:dyDescent="0.35">
      <c r="A405" s="439"/>
      <c r="B405" s="612" t="s">
        <v>468</v>
      </c>
      <c r="C405" s="258" t="s">
        <v>67</v>
      </c>
      <c r="D405" s="259" t="s">
        <v>44</v>
      </c>
      <c r="E405" s="259" t="s">
        <v>42</v>
      </c>
      <c r="F405" s="260" t="s">
        <v>68</v>
      </c>
      <c r="G405" s="73"/>
      <c r="H405" s="267">
        <f t="shared" si="7"/>
        <v>25000</v>
      </c>
      <c r="I405" s="267">
        <f t="shared" si="7"/>
        <v>15000</v>
      </c>
    </row>
    <row r="406" spans="1:9" ht="18" x14ac:dyDescent="0.35">
      <c r="A406" s="439"/>
      <c r="B406" s="612" t="s">
        <v>56</v>
      </c>
      <c r="C406" s="258" t="s">
        <v>67</v>
      </c>
      <c r="D406" s="259" t="s">
        <v>44</v>
      </c>
      <c r="E406" s="259" t="s">
        <v>42</v>
      </c>
      <c r="F406" s="260" t="s">
        <v>68</v>
      </c>
      <c r="G406" s="73" t="s">
        <v>57</v>
      </c>
      <c r="H406" s="267">
        <f>'прил9 (ведом 25-26)'!K50</f>
        <v>25000</v>
      </c>
      <c r="I406" s="267">
        <f>'прил9 (ведом 25-26)'!L50</f>
        <v>15000</v>
      </c>
    </row>
    <row r="407" spans="1:9" ht="18" x14ac:dyDescent="0.35">
      <c r="A407" s="439"/>
      <c r="B407" s="612"/>
      <c r="C407" s="258"/>
      <c r="D407" s="259"/>
      <c r="E407" s="259"/>
      <c r="F407" s="260"/>
      <c r="G407" s="73"/>
      <c r="H407" s="267"/>
      <c r="I407" s="267"/>
    </row>
    <row r="408" spans="1:9" s="449" customFormat="1" ht="17.399999999999999" x14ac:dyDescent="0.3">
      <c r="A408" s="85">
        <v>17</v>
      </c>
      <c r="B408" s="661" t="s">
        <v>384</v>
      </c>
      <c r="C408" s="498"/>
      <c r="D408" s="499"/>
      <c r="E408" s="499"/>
      <c r="F408" s="500"/>
      <c r="G408" s="200"/>
      <c r="H408" s="313">
        <f>H409</f>
        <v>47514.299999999996</v>
      </c>
      <c r="I408" s="313">
        <f>I409</f>
        <v>96949.3</v>
      </c>
    </row>
    <row r="409" spans="1:9" ht="18" x14ac:dyDescent="0.35">
      <c r="A409" s="83"/>
      <c r="B409" s="620" t="s">
        <v>384</v>
      </c>
      <c r="C409" s="258"/>
      <c r="D409" s="259"/>
      <c r="E409" s="259"/>
      <c r="F409" s="260"/>
      <c r="G409" s="73"/>
      <c r="H409" s="501">
        <f>'прил9 (ведом 25-26)'!K546</f>
        <v>47514.299999999996</v>
      </c>
      <c r="I409" s="501">
        <f>'прил9 (ведом 25-26)'!L546</f>
        <v>96949.3</v>
      </c>
    </row>
    <row r="410" spans="1:9" ht="18" x14ac:dyDescent="0.35">
      <c r="A410" s="116"/>
      <c r="B410" s="502"/>
      <c r="C410" s="123"/>
      <c r="D410" s="123"/>
      <c r="E410" s="123"/>
      <c r="F410" s="123"/>
      <c r="G410" s="123"/>
      <c r="H410" s="503"/>
      <c r="I410" s="503"/>
    </row>
    <row r="411" spans="1:9" ht="18" x14ac:dyDescent="0.35">
      <c r="A411" s="116"/>
      <c r="B411" s="502"/>
      <c r="C411" s="123"/>
      <c r="D411" s="123"/>
      <c r="E411" s="123"/>
      <c r="F411" s="123"/>
      <c r="G411" s="123"/>
      <c r="H411" s="503"/>
      <c r="I411" s="503"/>
    </row>
    <row r="412" spans="1:9" ht="17.399999999999999" x14ac:dyDescent="0.3">
      <c r="A412" s="435"/>
      <c r="B412" s="86"/>
      <c r="C412" s="87"/>
      <c r="D412" s="87"/>
      <c r="E412" s="87"/>
      <c r="F412" s="87"/>
      <c r="G412" s="88"/>
    </row>
    <row r="413" spans="1:9" ht="18" x14ac:dyDescent="0.35">
      <c r="A413" s="758" t="s">
        <v>398</v>
      </c>
      <c r="B413" s="86"/>
      <c r="C413" s="87"/>
      <c r="D413" s="87"/>
      <c r="E413" s="87"/>
      <c r="F413" s="87"/>
      <c r="G413" s="88"/>
    </row>
    <row r="414" spans="1:9" ht="18" x14ac:dyDescent="0.35">
      <c r="A414" s="758" t="s">
        <v>399</v>
      </c>
      <c r="B414" s="86"/>
      <c r="C414" s="87"/>
      <c r="D414" s="87"/>
      <c r="E414" s="87"/>
      <c r="F414" s="87"/>
      <c r="G414" s="88"/>
    </row>
    <row r="415" spans="1:9" ht="18" x14ac:dyDescent="0.35">
      <c r="A415" s="759" t="s">
        <v>400</v>
      </c>
      <c r="B415" s="86"/>
      <c r="C415" s="90"/>
      <c r="D415" s="87"/>
      <c r="E415" s="87"/>
      <c r="F415" s="87"/>
      <c r="G415" s="90"/>
      <c r="H415" s="90"/>
      <c r="I415" s="757" t="s">
        <v>411</v>
      </c>
    </row>
    <row r="416" spans="1:9" ht="18" x14ac:dyDescent="0.35">
      <c r="A416" s="740"/>
      <c r="B416" s="86"/>
      <c r="C416" s="87"/>
      <c r="D416" s="87"/>
      <c r="E416" s="87"/>
      <c r="F416" s="87"/>
    </row>
    <row r="417" spans="1:9" x14ac:dyDescent="0.3">
      <c r="A417" s="435"/>
      <c r="B417" s="86"/>
      <c r="C417" s="87"/>
      <c r="D417" s="87"/>
      <c r="E417" s="87"/>
      <c r="F417" s="87"/>
    </row>
    <row r="418" spans="1:9" x14ac:dyDescent="0.3">
      <c r="A418" s="435"/>
      <c r="B418" s="86"/>
      <c r="C418" s="87"/>
      <c r="D418" s="87"/>
      <c r="E418" s="87"/>
      <c r="F418" s="87"/>
    </row>
    <row r="419" spans="1:9" ht="17.399999999999999" x14ac:dyDescent="0.3">
      <c r="A419" s="435"/>
      <c r="B419" s="86"/>
      <c r="C419" s="87"/>
      <c r="D419" s="87"/>
      <c r="E419" s="87"/>
      <c r="F419" s="87"/>
      <c r="G419" s="88"/>
    </row>
    <row r="420" spans="1:9" x14ac:dyDescent="0.3">
      <c r="A420" s="433">
        <v>1</v>
      </c>
      <c r="B420" s="505" t="s">
        <v>236</v>
      </c>
      <c r="H420" s="434">
        <f>H350+H322+H313+H277+H253+H234+H209+H186+H149+H109+H12+H344+H328+H338</f>
        <v>1968292.4000000001</v>
      </c>
      <c r="I420" s="434">
        <f>I350+I322+I313+I277+I253+I234+I209+I186+I149+I109+I12+I344+I328+I338</f>
        <v>1840754.5000000002</v>
      </c>
    </row>
    <row r="422" spans="1:9" x14ac:dyDescent="0.3">
      <c r="H422" s="434">
        <f>(H420/H11)*100</f>
        <v>96.115456580457362</v>
      </c>
      <c r="I422" s="434">
        <f>(I420/I11)*100</f>
        <v>93.928558544201977</v>
      </c>
    </row>
    <row r="423" spans="1:9" x14ac:dyDescent="0.3">
      <c r="H423" s="434"/>
      <c r="I423" s="434"/>
    </row>
    <row r="424" spans="1:9" x14ac:dyDescent="0.3">
      <c r="A424" s="433">
        <v>1</v>
      </c>
      <c r="B424" s="505" t="s">
        <v>237</v>
      </c>
      <c r="H424" s="434">
        <f>H403+H396</f>
        <v>32035</v>
      </c>
      <c r="I424" s="434">
        <f>I403+I396</f>
        <v>22035.1</v>
      </c>
    </row>
    <row r="425" spans="1:9" x14ac:dyDescent="0.3">
      <c r="H425" s="434">
        <f>(H424/H429)*100</f>
        <v>1.5643298991323402</v>
      </c>
      <c r="I425" s="434">
        <f>(I424/I429)*100</f>
        <v>1.1243895806732211</v>
      </c>
    </row>
    <row r="426" spans="1:9" x14ac:dyDescent="0.3">
      <c r="H426" s="434"/>
      <c r="I426" s="434"/>
    </row>
    <row r="427" spans="1:9" x14ac:dyDescent="0.3">
      <c r="B427" s="505" t="s">
        <v>386</v>
      </c>
      <c r="H427" s="434">
        <f>H408</f>
        <v>47514.299999999996</v>
      </c>
      <c r="I427" s="434">
        <f>I408</f>
        <v>96949.3</v>
      </c>
    </row>
    <row r="428" spans="1:9" x14ac:dyDescent="0.3">
      <c r="H428" s="434">
        <f>(H427/H429)*100</f>
        <v>2.3202135204102929</v>
      </c>
      <c r="I428" s="434">
        <f>(I427/I429)*100</f>
        <v>4.9470518751247923</v>
      </c>
    </row>
    <row r="429" spans="1:9" x14ac:dyDescent="0.3">
      <c r="B429" s="505" t="s">
        <v>201</v>
      </c>
      <c r="H429" s="434">
        <f>H424+H420+H427</f>
        <v>2047841.7000000002</v>
      </c>
      <c r="I429" s="434">
        <f>I424+I420+I427</f>
        <v>1959738.9000000004</v>
      </c>
    </row>
  </sheetData>
  <autoFilter ref="A1:I429"/>
  <mergeCells count="7">
    <mergeCell ref="A5:I5"/>
    <mergeCell ref="C10:F10"/>
    <mergeCell ref="H8:I8"/>
    <mergeCell ref="A8:A9"/>
    <mergeCell ref="B8:B9"/>
    <mergeCell ref="C8:F9"/>
    <mergeCell ref="G8:G9"/>
  </mergeCells>
  <printOptions horizontalCentered="1"/>
  <pageMargins left="1.1811023622047245" right="0.39370078740157483" top="0.78740157480314965" bottom="0.78740157480314965" header="0" footer="0"/>
  <pageSetup paperSize="9" scale="70" fitToHeight="0" orientation="portrait" blackAndWhite="1" r:id="rId1"/>
  <headerFooter differentFirst="1" alignWithMargins="0">
    <oddHeader>&amp;C&amp;"Times New Roman,обычный"&amp;12&amp;P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N798"/>
  <sheetViews>
    <sheetView topLeftCell="A414" zoomScale="80" zoomScaleNormal="80" zoomScaleSheetLayoutView="70" workbookViewId="0">
      <selection activeCell="K417" sqref="K417"/>
    </sheetView>
  </sheetViews>
  <sheetFormatPr defaultColWidth="8.88671875" defaultRowHeight="14.4" x14ac:dyDescent="0.3"/>
  <cols>
    <col min="1" max="1" width="4.6640625" style="46" customWidth="1"/>
    <col min="2" max="2" width="54.44140625" style="607" customWidth="1"/>
    <col min="3" max="3" width="10" style="46" customWidth="1"/>
    <col min="4" max="5" width="4.109375" style="46" customWidth="1"/>
    <col min="6" max="6" width="3.33203125" style="46" customWidth="1"/>
    <col min="7" max="7" width="2.44140625" style="46" customWidth="1"/>
    <col min="8" max="8" width="3.33203125" style="46" customWidth="1"/>
    <col min="9" max="9" width="7.6640625" style="46" customWidth="1"/>
    <col min="10" max="10" width="5" style="46" customWidth="1"/>
    <col min="11" max="11" width="18" style="75" customWidth="1"/>
    <col min="12" max="12" width="10.109375" style="46" customWidth="1"/>
    <col min="13" max="13" width="11.6640625" style="46" customWidth="1"/>
    <col min="14" max="14" width="9.33203125" style="46" bestFit="1" customWidth="1"/>
    <col min="15" max="16384" width="8.88671875" style="46"/>
  </cols>
  <sheetData>
    <row r="1" spans="1:13" ht="18" x14ac:dyDescent="0.35">
      <c r="K1" s="205" t="s">
        <v>534</v>
      </c>
    </row>
    <row r="2" spans="1:13" ht="18" customHeight="1" x14ac:dyDescent="0.35">
      <c r="K2" s="205" t="s">
        <v>576</v>
      </c>
    </row>
    <row r="3" spans="1:13" ht="14.4" customHeight="1" x14ac:dyDescent="0.3"/>
    <row r="4" spans="1:13" ht="14.4" customHeight="1" x14ac:dyDescent="0.3"/>
    <row r="5" spans="1:13" ht="17.399999999999999" customHeight="1" x14ac:dyDescent="0.3">
      <c r="A5" s="922" t="s">
        <v>641</v>
      </c>
      <c r="B5" s="922"/>
      <c r="C5" s="922"/>
      <c r="D5" s="922"/>
      <c r="E5" s="922"/>
      <c r="F5" s="922"/>
      <c r="G5" s="922"/>
      <c r="H5" s="922"/>
      <c r="I5" s="922"/>
      <c r="J5" s="922"/>
      <c r="K5" s="922"/>
    </row>
    <row r="6" spans="1:13" ht="17.399999999999999" customHeight="1" x14ac:dyDescent="0.3">
      <c r="A6" s="747"/>
      <c r="B6" s="608"/>
      <c r="C6" s="747"/>
      <c r="D6" s="747"/>
      <c r="E6" s="747"/>
      <c r="F6" s="747"/>
      <c r="G6" s="747"/>
      <c r="H6" s="747"/>
      <c r="I6" s="747"/>
      <c r="J6" s="747"/>
    </row>
    <row r="7" spans="1:13" ht="18" customHeight="1" x14ac:dyDescent="0.35">
      <c r="A7" s="47"/>
      <c r="B7" s="48"/>
      <c r="C7" s="49"/>
      <c r="D7" s="49"/>
      <c r="E7" s="49"/>
      <c r="F7" s="49"/>
      <c r="G7" s="47"/>
      <c r="H7" s="50"/>
      <c r="I7" s="51"/>
      <c r="J7" s="52"/>
      <c r="K7" s="576" t="s">
        <v>21</v>
      </c>
    </row>
    <row r="8" spans="1:13" ht="18" customHeight="1" x14ac:dyDescent="0.3">
      <c r="A8" s="926" t="s">
        <v>22</v>
      </c>
      <c r="B8" s="928" t="s">
        <v>23</v>
      </c>
      <c r="C8" s="930" t="s">
        <v>24</v>
      </c>
      <c r="D8" s="930" t="s">
        <v>25</v>
      </c>
      <c r="E8" s="930" t="s">
        <v>26</v>
      </c>
      <c r="F8" s="932" t="s">
        <v>27</v>
      </c>
      <c r="G8" s="933"/>
      <c r="H8" s="933"/>
      <c r="I8" s="934"/>
      <c r="J8" s="930" t="s">
        <v>28</v>
      </c>
      <c r="K8" s="938" t="s">
        <v>519</v>
      </c>
    </row>
    <row r="9" spans="1:13" ht="18" customHeight="1" x14ac:dyDescent="0.3">
      <c r="A9" s="927"/>
      <c r="B9" s="929"/>
      <c r="C9" s="931"/>
      <c r="D9" s="931"/>
      <c r="E9" s="931"/>
      <c r="F9" s="935"/>
      <c r="G9" s="936"/>
      <c r="H9" s="936"/>
      <c r="I9" s="937"/>
      <c r="J9" s="931"/>
      <c r="K9" s="938"/>
    </row>
    <row r="10" spans="1:13" ht="18" customHeight="1" x14ac:dyDescent="0.35">
      <c r="A10" s="53">
        <v>1</v>
      </c>
      <c r="B10" s="54">
        <v>2</v>
      </c>
      <c r="C10" s="55" t="s">
        <v>29</v>
      </c>
      <c r="D10" s="55" t="s">
        <v>30</v>
      </c>
      <c r="E10" s="55" t="s">
        <v>31</v>
      </c>
      <c r="F10" s="923" t="s">
        <v>32</v>
      </c>
      <c r="G10" s="924"/>
      <c r="H10" s="924"/>
      <c r="I10" s="925"/>
      <c r="J10" s="55" t="s">
        <v>33</v>
      </c>
      <c r="K10" s="76">
        <v>8</v>
      </c>
    </row>
    <row r="11" spans="1:13" ht="18" customHeight="1" x14ac:dyDescent="0.3">
      <c r="A11" s="56">
        <v>1</v>
      </c>
      <c r="B11" s="57" t="s">
        <v>201</v>
      </c>
      <c r="C11" s="58"/>
      <c r="D11" s="59"/>
      <c r="E11" s="59"/>
      <c r="F11" s="60"/>
      <c r="G11" s="61"/>
      <c r="H11" s="61"/>
      <c r="I11" s="62"/>
      <c r="J11" s="59"/>
      <c r="K11" s="315">
        <f>K12+K179+K219+K237+K483+K558+K614+K651+K325</f>
        <v>2178146.4</v>
      </c>
      <c r="L11" s="255"/>
    </row>
    <row r="12" spans="1:13" s="167" customFormat="1" ht="34.950000000000003" customHeight="1" x14ac:dyDescent="0.3">
      <c r="A12" s="162">
        <v>1</v>
      </c>
      <c r="B12" s="662" t="s">
        <v>0</v>
      </c>
      <c r="C12" s="63" t="s">
        <v>1</v>
      </c>
      <c r="D12" s="64"/>
      <c r="E12" s="64"/>
      <c r="F12" s="65"/>
      <c r="G12" s="66"/>
      <c r="H12" s="66"/>
      <c r="I12" s="67"/>
      <c r="J12" s="64"/>
      <c r="K12" s="77">
        <f>K13+K74+K108+K144+K158+K151+K171</f>
        <v>244454.9</v>
      </c>
    </row>
    <row r="13" spans="1:13" s="168" customFormat="1" ht="18" customHeight="1" x14ac:dyDescent="0.35">
      <c r="A13" s="56"/>
      <c r="B13" s="616" t="s">
        <v>35</v>
      </c>
      <c r="C13" s="68" t="s">
        <v>1</v>
      </c>
      <c r="D13" s="55" t="s">
        <v>36</v>
      </c>
      <c r="E13" s="55"/>
      <c r="F13" s="748"/>
      <c r="G13" s="749"/>
      <c r="H13" s="749"/>
      <c r="I13" s="750"/>
      <c r="J13" s="55"/>
      <c r="K13" s="69">
        <f>K14+K20+K44+K49+K38</f>
        <v>178292.4</v>
      </c>
    </row>
    <row r="14" spans="1:13" s="163" customFormat="1" ht="54" customHeight="1" x14ac:dyDescent="0.35">
      <c r="A14" s="56"/>
      <c r="B14" s="616" t="s">
        <v>37</v>
      </c>
      <c r="C14" s="68" t="s">
        <v>1</v>
      </c>
      <c r="D14" s="55" t="s">
        <v>36</v>
      </c>
      <c r="E14" s="55" t="s">
        <v>38</v>
      </c>
      <c r="F14" s="748"/>
      <c r="G14" s="749"/>
      <c r="H14" s="749"/>
      <c r="I14" s="750"/>
      <c r="J14" s="55"/>
      <c r="K14" s="69">
        <f>K15</f>
        <v>2638.4</v>
      </c>
      <c r="M14" s="163" t="s">
        <v>466</v>
      </c>
    </row>
    <row r="15" spans="1:13" s="163" customFormat="1" ht="54" customHeight="1" x14ac:dyDescent="0.35">
      <c r="A15" s="56"/>
      <c r="B15" s="616" t="s">
        <v>39</v>
      </c>
      <c r="C15" s="68" t="s">
        <v>1</v>
      </c>
      <c r="D15" s="55" t="s">
        <v>36</v>
      </c>
      <c r="E15" s="55" t="s">
        <v>38</v>
      </c>
      <c r="F15" s="748" t="s">
        <v>40</v>
      </c>
      <c r="G15" s="749" t="s">
        <v>41</v>
      </c>
      <c r="H15" s="749" t="s">
        <v>42</v>
      </c>
      <c r="I15" s="750" t="s">
        <v>43</v>
      </c>
      <c r="J15" s="55"/>
      <c r="K15" s="69">
        <f t="shared" ref="K15:K16" si="0">K16</f>
        <v>2638.4</v>
      </c>
    </row>
    <row r="16" spans="1:13" s="163" customFormat="1" ht="36" customHeight="1" x14ac:dyDescent="0.35">
      <c r="A16" s="56"/>
      <c r="B16" s="616" t="s">
        <v>361</v>
      </c>
      <c r="C16" s="68" t="s">
        <v>1</v>
      </c>
      <c r="D16" s="55" t="s">
        <v>36</v>
      </c>
      <c r="E16" s="55" t="s">
        <v>38</v>
      </c>
      <c r="F16" s="748" t="s">
        <v>40</v>
      </c>
      <c r="G16" s="749" t="s">
        <v>44</v>
      </c>
      <c r="H16" s="749" t="s">
        <v>42</v>
      </c>
      <c r="I16" s="750" t="s">
        <v>43</v>
      </c>
      <c r="J16" s="55"/>
      <c r="K16" s="69">
        <f t="shared" si="0"/>
        <v>2638.4</v>
      </c>
    </row>
    <row r="17" spans="1:12" s="163" customFormat="1" ht="54" customHeight="1" x14ac:dyDescent="0.35">
      <c r="A17" s="56"/>
      <c r="B17" s="616" t="s">
        <v>45</v>
      </c>
      <c r="C17" s="68" t="s">
        <v>1</v>
      </c>
      <c r="D17" s="55" t="s">
        <v>36</v>
      </c>
      <c r="E17" s="55" t="s">
        <v>38</v>
      </c>
      <c r="F17" s="748" t="s">
        <v>40</v>
      </c>
      <c r="G17" s="749" t="s">
        <v>44</v>
      </c>
      <c r="H17" s="749" t="s">
        <v>36</v>
      </c>
      <c r="I17" s="750" t="s">
        <v>43</v>
      </c>
      <c r="J17" s="55"/>
      <c r="K17" s="69">
        <f>K18</f>
        <v>2638.4</v>
      </c>
    </row>
    <row r="18" spans="1:12" s="163" customFormat="1" ht="36" customHeight="1" x14ac:dyDescent="0.35">
      <c r="A18" s="56"/>
      <c r="B18" s="616" t="s">
        <v>46</v>
      </c>
      <c r="C18" s="68" t="s">
        <v>1</v>
      </c>
      <c r="D18" s="55" t="s">
        <v>36</v>
      </c>
      <c r="E18" s="55" t="s">
        <v>38</v>
      </c>
      <c r="F18" s="748" t="s">
        <v>40</v>
      </c>
      <c r="G18" s="749" t="s">
        <v>44</v>
      </c>
      <c r="H18" s="749" t="s">
        <v>36</v>
      </c>
      <c r="I18" s="750" t="s">
        <v>47</v>
      </c>
      <c r="J18" s="55"/>
      <c r="K18" s="69">
        <f>K19</f>
        <v>2638.4</v>
      </c>
    </row>
    <row r="19" spans="1:12" s="163" customFormat="1" ht="108" customHeight="1" x14ac:dyDescent="0.35">
      <c r="A19" s="56"/>
      <c r="B19" s="616" t="s">
        <v>48</v>
      </c>
      <c r="C19" s="68" t="s">
        <v>1</v>
      </c>
      <c r="D19" s="55" t="s">
        <v>36</v>
      </c>
      <c r="E19" s="55" t="s">
        <v>38</v>
      </c>
      <c r="F19" s="748" t="s">
        <v>40</v>
      </c>
      <c r="G19" s="749" t="s">
        <v>44</v>
      </c>
      <c r="H19" s="749" t="s">
        <v>36</v>
      </c>
      <c r="I19" s="750" t="s">
        <v>47</v>
      </c>
      <c r="J19" s="55" t="s">
        <v>49</v>
      </c>
      <c r="K19" s="69">
        <v>2638.4</v>
      </c>
    </row>
    <row r="20" spans="1:12" s="168" customFormat="1" ht="86.25" customHeight="1" x14ac:dyDescent="0.35">
      <c r="A20" s="56"/>
      <c r="B20" s="616" t="s">
        <v>50</v>
      </c>
      <c r="C20" s="68" t="s">
        <v>1</v>
      </c>
      <c r="D20" s="55" t="s">
        <v>36</v>
      </c>
      <c r="E20" s="55" t="s">
        <v>51</v>
      </c>
      <c r="F20" s="748"/>
      <c r="G20" s="749"/>
      <c r="H20" s="749"/>
      <c r="I20" s="750"/>
      <c r="J20" s="55"/>
      <c r="K20" s="69">
        <f t="shared" ref="K20:K21" si="1">K21</f>
        <v>84995.700000000012</v>
      </c>
    </row>
    <row r="21" spans="1:12" s="168" customFormat="1" ht="54" customHeight="1" x14ac:dyDescent="0.35">
      <c r="A21" s="56"/>
      <c r="B21" s="616" t="s">
        <v>52</v>
      </c>
      <c r="C21" s="68" t="s">
        <v>1</v>
      </c>
      <c r="D21" s="55" t="s">
        <v>36</v>
      </c>
      <c r="E21" s="55" t="s">
        <v>51</v>
      </c>
      <c r="F21" s="748" t="s">
        <v>40</v>
      </c>
      <c r="G21" s="749" t="s">
        <v>41</v>
      </c>
      <c r="H21" s="749" t="s">
        <v>42</v>
      </c>
      <c r="I21" s="750" t="s">
        <v>43</v>
      </c>
      <c r="J21" s="55"/>
      <c r="K21" s="69">
        <f t="shared" si="1"/>
        <v>84995.700000000012</v>
      </c>
    </row>
    <row r="22" spans="1:12" s="52" customFormat="1" ht="36" customHeight="1" x14ac:dyDescent="0.35">
      <c r="A22" s="56"/>
      <c r="B22" s="616" t="s">
        <v>361</v>
      </c>
      <c r="C22" s="68" t="s">
        <v>1</v>
      </c>
      <c r="D22" s="55" t="s">
        <v>36</v>
      </c>
      <c r="E22" s="55" t="s">
        <v>51</v>
      </c>
      <c r="F22" s="748" t="s">
        <v>40</v>
      </c>
      <c r="G22" s="749" t="s">
        <v>44</v>
      </c>
      <c r="H22" s="749" t="s">
        <v>42</v>
      </c>
      <c r="I22" s="750" t="s">
        <v>43</v>
      </c>
      <c r="J22" s="55"/>
      <c r="K22" s="69">
        <f>K23</f>
        <v>84995.700000000012</v>
      </c>
    </row>
    <row r="23" spans="1:12" s="52" customFormat="1" ht="36" customHeight="1" x14ac:dyDescent="0.35">
      <c r="A23" s="56"/>
      <c r="B23" s="616" t="s">
        <v>53</v>
      </c>
      <c r="C23" s="68" t="s">
        <v>1</v>
      </c>
      <c r="D23" s="55" t="s">
        <v>36</v>
      </c>
      <c r="E23" s="55" t="s">
        <v>51</v>
      </c>
      <c r="F23" s="748" t="s">
        <v>40</v>
      </c>
      <c r="G23" s="749" t="s">
        <v>44</v>
      </c>
      <c r="H23" s="749" t="s">
        <v>38</v>
      </c>
      <c r="I23" s="750" t="s">
        <v>43</v>
      </c>
      <c r="J23" s="55"/>
      <c r="K23" s="69">
        <f>K24+K30+K32+K28+K35</f>
        <v>84995.700000000012</v>
      </c>
    </row>
    <row r="24" spans="1:12" s="163" customFormat="1" ht="36" customHeight="1" x14ac:dyDescent="0.35">
      <c r="A24" s="56"/>
      <c r="B24" s="616" t="s">
        <v>46</v>
      </c>
      <c r="C24" s="68" t="s">
        <v>1</v>
      </c>
      <c r="D24" s="55" t="s">
        <v>36</v>
      </c>
      <c r="E24" s="55" t="s">
        <v>51</v>
      </c>
      <c r="F24" s="748" t="s">
        <v>40</v>
      </c>
      <c r="G24" s="749" t="s">
        <v>44</v>
      </c>
      <c r="H24" s="749" t="s">
        <v>38</v>
      </c>
      <c r="I24" s="750" t="s">
        <v>47</v>
      </c>
      <c r="J24" s="55"/>
      <c r="K24" s="69">
        <f>K25+K26+K27</f>
        <v>79316.100000000006</v>
      </c>
    </row>
    <row r="25" spans="1:12" s="163" customFormat="1" ht="108" customHeight="1" x14ac:dyDescent="0.35">
      <c r="A25" s="56"/>
      <c r="B25" s="616" t="s">
        <v>48</v>
      </c>
      <c r="C25" s="68" t="s">
        <v>1</v>
      </c>
      <c r="D25" s="55" t="s">
        <v>36</v>
      </c>
      <c r="E25" s="55" t="s">
        <v>51</v>
      </c>
      <c r="F25" s="748" t="s">
        <v>40</v>
      </c>
      <c r="G25" s="749" t="s">
        <v>44</v>
      </c>
      <c r="H25" s="749" t="s">
        <v>38</v>
      </c>
      <c r="I25" s="750" t="s">
        <v>47</v>
      </c>
      <c r="J25" s="55" t="s">
        <v>49</v>
      </c>
      <c r="K25" s="69">
        <v>78713.2</v>
      </c>
      <c r="L25" s="168"/>
    </row>
    <row r="26" spans="1:12" s="52" customFormat="1" ht="54" customHeight="1" x14ac:dyDescent="0.35">
      <c r="A26" s="56"/>
      <c r="B26" s="616" t="s">
        <v>54</v>
      </c>
      <c r="C26" s="68" t="s">
        <v>1</v>
      </c>
      <c r="D26" s="55" t="s">
        <v>36</v>
      </c>
      <c r="E26" s="55" t="s">
        <v>51</v>
      </c>
      <c r="F26" s="748" t="s">
        <v>40</v>
      </c>
      <c r="G26" s="749" t="s">
        <v>44</v>
      </c>
      <c r="H26" s="749" t="s">
        <v>38</v>
      </c>
      <c r="I26" s="750" t="s">
        <v>47</v>
      </c>
      <c r="J26" s="55" t="s">
        <v>55</v>
      </c>
      <c r="K26" s="69">
        <v>542.6</v>
      </c>
    </row>
    <row r="27" spans="1:12" s="163" customFormat="1" ht="18" customHeight="1" x14ac:dyDescent="0.35">
      <c r="A27" s="56"/>
      <c r="B27" s="616" t="s">
        <v>56</v>
      </c>
      <c r="C27" s="68" t="s">
        <v>1</v>
      </c>
      <c r="D27" s="55" t="s">
        <v>36</v>
      </c>
      <c r="E27" s="55" t="s">
        <v>51</v>
      </c>
      <c r="F27" s="748" t="s">
        <v>40</v>
      </c>
      <c r="G27" s="749" t="s">
        <v>44</v>
      </c>
      <c r="H27" s="749" t="s">
        <v>38</v>
      </c>
      <c r="I27" s="750" t="s">
        <v>47</v>
      </c>
      <c r="J27" s="55" t="s">
        <v>57</v>
      </c>
      <c r="K27" s="69">
        <v>60.3</v>
      </c>
      <c r="L27" s="52"/>
    </row>
    <row r="28" spans="1:12" s="52" customFormat="1" ht="210.75" customHeight="1" x14ac:dyDescent="0.35">
      <c r="A28" s="56"/>
      <c r="B28" s="616" t="s">
        <v>675</v>
      </c>
      <c r="C28" s="68" t="s">
        <v>1</v>
      </c>
      <c r="D28" s="55" t="s">
        <v>36</v>
      </c>
      <c r="E28" s="55" t="s">
        <v>51</v>
      </c>
      <c r="F28" s="748" t="s">
        <v>40</v>
      </c>
      <c r="G28" s="749" t="s">
        <v>44</v>
      </c>
      <c r="H28" s="749" t="s">
        <v>38</v>
      </c>
      <c r="I28" s="750" t="s">
        <v>281</v>
      </c>
      <c r="J28" s="55"/>
      <c r="K28" s="69">
        <f>K29</f>
        <v>63</v>
      </c>
    </row>
    <row r="29" spans="1:12" s="168" customFormat="1" ht="54" customHeight="1" x14ac:dyDescent="0.35">
      <c r="A29" s="56"/>
      <c r="B29" s="616" t="s">
        <v>54</v>
      </c>
      <c r="C29" s="68" t="s">
        <v>1</v>
      </c>
      <c r="D29" s="55" t="s">
        <v>36</v>
      </c>
      <c r="E29" s="55" t="s">
        <v>51</v>
      </c>
      <c r="F29" s="748" t="s">
        <v>40</v>
      </c>
      <c r="G29" s="749" t="s">
        <v>44</v>
      </c>
      <c r="H29" s="749" t="s">
        <v>38</v>
      </c>
      <c r="I29" s="750" t="s">
        <v>281</v>
      </c>
      <c r="J29" s="55" t="s">
        <v>55</v>
      </c>
      <c r="K29" s="69">
        <v>63</v>
      </c>
    </row>
    <row r="30" spans="1:12" s="168" customFormat="1" ht="198" customHeight="1" x14ac:dyDescent="0.35">
      <c r="A30" s="56"/>
      <c r="B30" s="663" t="s">
        <v>475</v>
      </c>
      <c r="C30" s="68" t="s">
        <v>1</v>
      </c>
      <c r="D30" s="55" t="s">
        <v>36</v>
      </c>
      <c r="E30" s="55" t="s">
        <v>51</v>
      </c>
      <c r="F30" s="748" t="s">
        <v>40</v>
      </c>
      <c r="G30" s="749" t="s">
        <v>44</v>
      </c>
      <c r="H30" s="749" t="s">
        <v>38</v>
      </c>
      <c r="I30" s="750" t="s">
        <v>58</v>
      </c>
      <c r="J30" s="55"/>
      <c r="K30" s="69">
        <f>K31</f>
        <v>755.8</v>
      </c>
    </row>
    <row r="31" spans="1:12" s="168" customFormat="1" ht="108" customHeight="1" x14ac:dyDescent="0.35">
      <c r="A31" s="56"/>
      <c r="B31" s="616" t="s">
        <v>48</v>
      </c>
      <c r="C31" s="68" t="s">
        <v>1</v>
      </c>
      <c r="D31" s="55" t="s">
        <v>36</v>
      </c>
      <c r="E31" s="55" t="s">
        <v>51</v>
      </c>
      <c r="F31" s="748" t="s">
        <v>40</v>
      </c>
      <c r="G31" s="749" t="s">
        <v>44</v>
      </c>
      <c r="H31" s="749" t="s">
        <v>38</v>
      </c>
      <c r="I31" s="750" t="s">
        <v>58</v>
      </c>
      <c r="J31" s="55" t="s">
        <v>49</v>
      </c>
      <c r="K31" s="69">
        <v>755.8</v>
      </c>
    </row>
    <row r="32" spans="1:12" s="168" customFormat="1" ht="72" customHeight="1" x14ac:dyDescent="0.35">
      <c r="A32" s="56"/>
      <c r="B32" s="616" t="s">
        <v>432</v>
      </c>
      <c r="C32" s="68" t="s">
        <v>1</v>
      </c>
      <c r="D32" s="55" t="s">
        <v>36</v>
      </c>
      <c r="E32" s="55" t="s">
        <v>51</v>
      </c>
      <c r="F32" s="748" t="s">
        <v>40</v>
      </c>
      <c r="G32" s="749" t="s">
        <v>44</v>
      </c>
      <c r="H32" s="749" t="s">
        <v>38</v>
      </c>
      <c r="I32" s="750" t="s">
        <v>60</v>
      </c>
      <c r="J32" s="55"/>
      <c r="K32" s="69">
        <f>K33+K34</f>
        <v>756</v>
      </c>
    </row>
    <row r="33" spans="1:11" s="168" customFormat="1" ht="108" customHeight="1" x14ac:dyDescent="0.35">
      <c r="A33" s="56"/>
      <c r="B33" s="616" t="s">
        <v>48</v>
      </c>
      <c r="C33" s="68" t="s">
        <v>1</v>
      </c>
      <c r="D33" s="55" t="s">
        <v>36</v>
      </c>
      <c r="E33" s="55" t="s">
        <v>51</v>
      </c>
      <c r="F33" s="748" t="s">
        <v>40</v>
      </c>
      <c r="G33" s="749" t="s">
        <v>44</v>
      </c>
      <c r="H33" s="749" t="s">
        <v>38</v>
      </c>
      <c r="I33" s="750" t="s">
        <v>60</v>
      </c>
      <c r="J33" s="55" t="s">
        <v>49</v>
      </c>
      <c r="K33" s="69">
        <v>751.8</v>
      </c>
    </row>
    <row r="34" spans="1:11" s="168" customFormat="1" ht="54" customHeight="1" x14ac:dyDescent="0.35">
      <c r="A34" s="56"/>
      <c r="B34" s="616" t="s">
        <v>54</v>
      </c>
      <c r="C34" s="68" t="s">
        <v>1</v>
      </c>
      <c r="D34" s="55" t="s">
        <v>36</v>
      </c>
      <c r="E34" s="55" t="s">
        <v>51</v>
      </c>
      <c r="F34" s="748" t="s">
        <v>40</v>
      </c>
      <c r="G34" s="749" t="s">
        <v>44</v>
      </c>
      <c r="H34" s="749" t="s">
        <v>38</v>
      </c>
      <c r="I34" s="750" t="s">
        <v>60</v>
      </c>
      <c r="J34" s="55" t="s">
        <v>55</v>
      </c>
      <c r="K34" s="69">
        <v>4.2</v>
      </c>
    </row>
    <row r="35" spans="1:11" s="168" customFormat="1" ht="72" customHeight="1" x14ac:dyDescent="0.35">
      <c r="A35" s="56"/>
      <c r="B35" s="616" t="s">
        <v>59</v>
      </c>
      <c r="C35" s="68" t="s">
        <v>1</v>
      </c>
      <c r="D35" s="55" t="s">
        <v>36</v>
      </c>
      <c r="E35" s="55" t="s">
        <v>51</v>
      </c>
      <c r="F35" s="748" t="s">
        <v>40</v>
      </c>
      <c r="G35" s="749" t="s">
        <v>44</v>
      </c>
      <c r="H35" s="749" t="s">
        <v>38</v>
      </c>
      <c r="I35" s="750" t="s">
        <v>553</v>
      </c>
      <c r="J35" s="55"/>
      <c r="K35" s="69">
        <f>SUM(K36:K37)</f>
        <v>4104.8</v>
      </c>
    </row>
    <row r="36" spans="1:11" s="168" customFormat="1" ht="108" customHeight="1" x14ac:dyDescent="0.35">
      <c r="A36" s="56"/>
      <c r="B36" s="616" t="s">
        <v>48</v>
      </c>
      <c r="C36" s="68" t="s">
        <v>1</v>
      </c>
      <c r="D36" s="55" t="s">
        <v>36</v>
      </c>
      <c r="E36" s="55" t="s">
        <v>51</v>
      </c>
      <c r="F36" s="748" t="s">
        <v>40</v>
      </c>
      <c r="G36" s="749" t="s">
        <v>44</v>
      </c>
      <c r="H36" s="749" t="s">
        <v>38</v>
      </c>
      <c r="I36" s="750" t="s">
        <v>553</v>
      </c>
      <c r="J36" s="55" t="s">
        <v>49</v>
      </c>
      <c r="K36" s="69">
        <v>4029.8</v>
      </c>
    </row>
    <row r="37" spans="1:11" s="168" customFormat="1" ht="54" customHeight="1" x14ac:dyDescent="0.35">
      <c r="A37" s="56"/>
      <c r="B37" s="616" t="s">
        <v>54</v>
      </c>
      <c r="C37" s="68" t="s">
        <v>1</v>
      </c>
      <c r="D37" s="55" t="s">
        <v>36</v>
      </c>
      <c r="E37" s="55" t="s">
        <v>51</v>
      </c>
      <c r="F37" s="748" t="s">
        <v>40</v>
      </c>
      <c r="G37" s="749" t="s">
        <v>44</v>
      </c>
      <c r="H37" s="749" t="s">
        <v>38</v>
      </c>
      <c r="I37" s="750" t="s">
        <v>553</v>
      </c>
      <c r="J37" s="55" t="s">
        <v>55</v>
      </c>
      <c r="K37" s="69">
        <v>75</v>
      </c>
    </row>
    <row r="38" spans="1:11" s="52" customFormat="1" ht="18" customHeight="1" x14ac:dyDescent="0.35">
      <c r="A38" s="56"/>
      <c r="B38" s="616" t="s">
        <v>407</v>
      </c>
      <c r="C38" s="68" t="s">
        <v>1</v>
      </c>
      <c r="D38" s="55" t="s">
        <v>36</v>
      </c>
      <c r="E38" s="55" t="s">
        <v>64</v>
      </c>
      <c r="F38" s="748"/>
      <c r="G38" s="749"/>
      <c r="H38" s="749"/>
      <c r="I38" s="750"/>
      <c r="J38" s="55"/>
      <c r="K38" s="69">
        <f t="shared" ref="K38:K41" si="2">K39</f>
        <v>20.3</v>
      </c>
    </row>
    <row r="39" spans="1:11" s="52" customFormat="1" ht="54" customHeight="1" x14ac:dyDescent="0.35">
      <c r="A39" s="56"/>
      <c r="B39" s="616" t="s">
        <v>52</v>
      </c>
      <c r="C39" s="68" t="s">
        <v>1</v>
      </c>
      <c r="D39" s="55" t="s">
        <v>36</v>
      </c>
      <c r="E39" s="55" t="s">
        <v>64</v>
      </c>
      <c r="F39" s="748" t="s">
        <v>40</v>
      </c>
      <c r="G39" s="749" t="s">
        <v>41</v>
      </c>
      <c r="H39" s="749" t="s">
        <v>42</v>
      </c>
      <c r="I39" s="750" t="s">
        <v>43</v>
      </c>
      <c r="J39" s="55"/>
      <c r="K39" s="69">
        <f t="shared" si="2"/>
        <v>20.3</v>
      </c>
    </row>
    <row r="40" spans="1:11" s="52" customFormat="1" ht="36" customHeight="1" x14ac:dyDescent="0.35">
      <c r="A40" s="56"/>
      <c r="B40" s="616" t="s">
        <v>361</v>
      </c>
      <c r="C40" s="68" t="s">
        <v>1</v>
      </c>
      <c r="D40" s="55" t="s">
        <v>36</v>
      </c>
      <c r="E40" s="55" t="s">
        <v>64</v>
      </c>
      <c r="F40" s="748" t="s">
        <v>40</v>
      </c>
      <c r="G40" s="749" t="s">
        <v>44</v>
      </c>
      <c r="H40" s="749" t="s">
        <v>42</v>
      </c>
      <c r="I40" s="750" t="s">
        <v>43</v>
      </c>
      <c r="J40" s="55"/>
      <c r="K40" s="69">
        <f t="shared" si="2"/>
        <v>20.3</v>
      </c>
    </row>
    <row r="41" spans="1:11" s="52" customFormat="1" ht="36" customHeight="1" x14ac:dyDescent="0.35">
      <c r="A41" s="56"/>
      <c r="B41" s="616" t="s">
        <v>53</v>
      </c>
      <c r="C41" s="68" t="s">
        <v>1</v>
      </c>
      <c r="D41" s="55" t="s">
        <v>36</v>
      </c>
      <c r="E41" s="55" t="s">
        <v>64</v>
      </c>
      <c r="F41" s="748" t="s">
        <v>40</v>
      </c>
      <c r="G41" s="749" t="s">
        <v>44</v>
      </c>
      <c r="H41" s="749" t="s">
        <v>38</v>
      </c>
      <c r="I41" s="750" t="s">
        <v>43</v>
      </c>
      <c r="J41" s="55"/>
      <c r="K41" s="69">
        <f t="shared" si="2"/>
        <v>20.3</v>
      </c>
    </row>
    <row r="42" spans="1:11" s="52" customFormat="1" ht="72" customHeight="1" x14ac:dyDescent="0.35">
      <c r="A42" s="56"/>
      <c r="B42" s="616" t="s">
        <v>409</v>
      </c>
      <c r="C42" s="68" t="s">
        <v>1</v>
      </c>
      <c r="D42" s="55" t="s">
        <v>36</v>
      </c>
      <c r="E42" s="55" t="s">
        <v>64</v>
      </c>
      <c r="F42" s="748" t="s">
        <v>40</v>
      </c>
      <c r="G42" s="749" t="s">
        <v>44</v>
      </c>
      <c r="H42" s="749" t="s">
        <v>38</v>
      </c>
      <c r="I42" s="750" t="s">
        <v>408</v>
      </c>
      <c r="J42" s="55"/>
      <c r="K42" s="69">
        <f>K43</f>
        <v>20.3</v>
      </c>
    </row>
    <row r="43" spans="1:11" s="52" customFormat="1" ht="54" customHeight="1" x14ac:dyDescent="0.35">
      <c r="A43" s="56"/>
      <c r="B43" s="616" t="s">
        <v>54</v>
      </c>
      <c r="C43" s="68" t="s">
        <v>1</v>
      </c>
      <c r="D43" s="55" t="s">
        <v>36</v>
      </c>
      <c r="E43" s="55" t="s">
        <v>64</v>
      </c>
      <c r="F43" s="748" t="s">
        <v>40</v>
      </c>
      <c r="G43" s="749" t="s">
        <v>44</v>
      </c>
      <c r="H43" s="749" t="s">
        <v>38</v>
      </c>
      <c r="I43" s="750" t="s">
        <v>408</v>
      </c>
      <c r="J43" s="55" t="s">
        <v>55</v>
      </c>
      <c r="K43" s="69">
        <v>20.3</v>
      </c>
    </row>
    <row r="44" spans="1:11" s="163" customFormat="1" ht="18" customHeight="1" x14ac:dyDescent="0.35">
      <c r="A44" s="56"/>
      <c r="B44" s="616" t="s">
        <v>65</v>
      </c>
      <c r="C44" s="68" t="s">
        <v>1</v>
      </c>
      <c r="D44" s="55" t="s">
        <v>36</v>
      </c>
      <c r="E44" s="55" t="s">
        <v>66</v>
      </c>
      <c r="F44" s="748"/>
      <c r="G44" s="749"/>
      <c r="H44" s="749"/>
      <c r="I44" s="750"/>
      <c r="J44" s="55"/>
      <c r="K44" s="69">
        <f t="shared" ref="K44:K45" si="3">K45</f>
        <v>37729.199999999997</v>
      </c>
    </row>
    <row r="45" spans="1:11" s="163" customFormat="1" ht="36" customHeight="1" x14ac:dyDescent="0.35">
      <c r="A45" s="56"/>
      <c r="B45" s="616" t="s">
        <v>469</v>
      </c>
      <c r="C45" s="68" t="s">
        <v>1</v>
      </c>
      <c r="D45" s="55" t="s">
        <v>36</v>
      </c>
      <c r="E45" s="55" t="s">
        <v>66</v>
      </c>
      <c r="F45" s="748" t="s">
        <v>67</v>
      </c>
      <c r="G45" s="749" t="s">
        <v>41</v>
      </c>
      <c r="H45" s="749" t="s">
        <v>42</v>
      </c>
      <c r="I45" s="750" t="s">
        <v>43</v>
      </c>
      <c r="J45" s="55"/>
      <c r="K45" s="69">
        <f t="shared" si="3"/>
        <v>37729.199999999997</v>
      </c>
    </row>
    <row r="46" spans="1:11" s="163" customFormat="1" ht="18" customHeight="1" x14ac:dyDescent="0.35">
      <c r="A46" s="56"/>
      <c r="B46" s="648" t="s">
        <v>470</v>
      </c>
      <c r="C46" s="68" t="s">
        <v>1</v>
      </c>
      <c r="D46" s="55" t="s">
        <v>36</v>
      </c>
      <c r="E46" s="55" t="s">
        <v>66</v>
      </c>
      <c r="F46" s="748" t="s">
        <v>67</v>
      </c>
      <c r="G46" s="749" t="s">
        <v>44</v>
      </c>
      <c r="H46" s="749" t="s">
        <v>42</v>
      </c>
      <c r="I46" s="750" t="s">
        <v>43</v>
      </c>
      <c r="J46" s="55"/>
      <c r="K46" s="69">
        <f t="shared" ref="K46:K47" si="4">K47</f>
        <v>37729.199999999997</v>
      </c>
    </row>
    <row r="47" spans="1:11" s="163" customFormat="1" ht="36" customHeight="1" x14ac:dyDescent="0.35">
      <c r="A47" s="56"/>
      <c r="B47" s="616" t="s">
        <v>468</v>
      </c>
      <c r="C47" s="68" t="s">
        <v>1</v>
      </c>
      <c r="D47" s="55" t="s">
        <v>36</v>
      </c>
      <c r="E47" s="55" t="s">
        <v>66</v>
      </c>
      <c r="F47" s="748" t="s">
        <v>67</v>
      </c>
      <c r="G47" s="749" t="s">
        <v>44</v>
      </c>
      <c r="H47" s="749" t="s">
        <v>42</v>
      </c>
      <c r="I47" s="750" t="s">
        <v>68</v>
      </c>
      <c r="J47" s="55"/>
      <c r="K47" s="69">
        <f t="shared" si="4"/>
        <v>37729.199999999997</v>
      </c>
    </row>
    <row r="48" spans="1:11" s="163" customFormat="1" ht="18" customHeight="1" x14ac:dyDescent="0.35">
      <c r="A48" s="56"/>
      <c r="B48" s="616" t="s">
        <v>56</v>
      </c>
      <c r="C48" s="68" t="s">
        <v>1</v>
      </c>
      <c r="D48" s="55" t="s">
        <v>36</v>
      </c>
      <c r="E48" s="55" t="s">
        <v>66</v>
      </c>
      <c r="F48" s="748" t="s">
        <v>67</v>
      </c>
      <c r="G48" s="749" t="s">
        <v>44</v>
      </c>
      <c r="H48" s="749" t="s">
        <v>42</v>
      </c>
      <c r="I48" s="750" t="s">
        <v>68</v>
      </c>
      <c r="J48" s="55" t="s">
        <v>57</v>
      </c>
      <c r="K48" s="69">
        <f>36721.5+549+494.7-36</f>
        <v>37729.199999999997</v>
      </c>
    </row>
    <row r="49" spans="1:11" s="163" customFormat="1" ht="18" customHeight="1" x14ac:dyDescent="0.35">
      <c r="A49" s="56"/>
      <c r="B49" s="616" t="s">
        <v>69</v>
      </c>
      <c r="C49" s="68" t="s">
        <v>1</v>
      </c>
      <c r="D49" s="55" t="s">
        <v>36</v>
      </c>
      <c r="E49" s="55" t="s">
        <v>70</v>
      </c>
      <c r="F49" s="748"/>
      <c r="G49" s="749"/>
      <c r="H49" s="749"/>
      <c r="I49" s="750"/>
      <c r="J49" s="55"/>
      <c r="K49" s="69">
        <f>K55+K50</f>
        <v>52908.799999999996</v>
      </c>
    </row>
    <row r="50" spans="1:11" s="163" customFormat="1" ht="72" customHeight="1" x14ac:dyDescent="0.35">
      <c r="A50" s="56"/>
      <c r="B50" s="616" t="s">
        <v>71</v>
      </c>
      <c r="C50" s="68" t="s">
        <v>1</v>
      </c>
      <c r="D50" s="55" t="s">
        <v>36</v>
      </c>
      <c r="E50" s="55" t="s">
        <v>70</v>
      </c>
      <c r="F50" s="748" t="s">
        <v>72</v>
      </c>
      <c r="G50" s="749" t="s">
        <v>41</v>
      </c>
      <c r="H50" s="749" t="s">
        <v>42</v>
      </c>
      <c r="I50" s="750" t="s">
        <v>43</v>
      </c>
      <c r="J50" s="55"/>
      <c r="K50" s="69">
        <f t="shared" ref="K50:K52" si="5">K51</f>
        <v>422.4</v>
      </c>
    </row>
    <row r="51" spans="1:11" s="163" customFormat="1" ht="36" customHeight="1" x14ac:dyDescent="0.35">
      <c r="A51" s="56"/>
      <c r="B51" s="616" t="s">
        <v>361</v>
      </c>
      <c r="C51" s="68" t="s">
        <v>1</v>
      </c>
      <c r="D51" s="55" t="s">
        <v>36</v>
      </c>
      <c r="E51" s="55" t="s">
        <v>70</v>
      </c>
      <c r="F51" s="748" t="s">
        <v>72</v>
      </c>
      <c r="G51" s="749" t="s">
        <v>44</v>
      </c>
      <c r="H51" s="749" t="s">
        <v>42</v>
      </c>
      <c r="I51" s="750" t="s">
        <v>43</v>
      </c>
      <c r="J51" s="55"/>
      <c r="K51" s="69">
        <f t="shared" si="5"/>
        <v>422.4</v>
      </c>
    </row>
    <row r="52" spans="1:11" s="163" customFormat="1" ht="54" customHeight="1" x14ac:dyDescent="0.35">
      <c r="A52" s="56"/>
      <c r="B52" s="648" t="s">
        <v>282</v>
      </c>
      <c r="C52" s="68" t="s">
        <v>1</v>
      </c>
      <c r="D52" s="55" t="s">
        <v>36</v>
      </c>
      <c r="E52" s="55" t="s">
        <v>70</v>
      </c>
      <c r="F52" s="748" t="s">
        <v>72</v>
      </c>
      <c r="G52" s="749" t="s">
        <v>44</v>
      </c>
      <c r="H52" s="749" t="s">
        <v>36</v>
      </c>
      <c r="I52" s="750" t="s">
        <v>43</v>
      </c>
      <c r="J52" s="55"/>
      <c r="K52" s="69">
        <f t="shared" si="5"/>
        <v>422.4</v>
      </c>
    </row>
    <row r="53" spans="1:11" s="163" customFormat="1" ht="54" customHeight="1" x14ac:dyDescent="0.35">
      <c r="A53" s="56"/>
      <c r="B53" s="648" t="s">
        <v>73</v>
      </c>
      <c r="C53" s="68" t="s">
        <v>1</v>
      </c>
      <c r="D53" s="55" t="s">
        <v>36</v>
      </c>
      <c r="E53" s="55" t="s">
        <v>70</v>
      </c>
      <c r="F53" s="748" t="s">
        <v>72</v>
      </c>
      <c r="G53" s="749" t="s">
        <v>44</v>
      </c>
      <c r="H53" s="749" t="s">
        <v>36</v>
      </c>
      <c r="I53" s="750" t="s">
        <v>74</v>
      </c>
      <c r="J53" s="55"/>
      <c r="K53" s="69">
        <f>K54</f>
        <v>422.4</v>
      </c>
    </row>
    <row r="54" spans="1:11" s="163" customFormat="1" ht="54" customHeight="1" x14ac:dyDescent="0.35">
      <c r="A54" s="56"/>
      <c r="B54" s="623" t="s">
        <v>75</v>
      </c>
      <c r="C54" s="68" t="s">
        <v>1</v>
      </c>
      <c r="D54" s="55" t="s">
        <v>36</v>
      </c>
      <c r="E54" s="55" t="s">
        <v>70</v>
      </c>
      <c r="F54" s="748" t="s">
        <v>72</v>
      </c>
      <c r="G54" s="749" t="s">
        <v>44</v>
      </c>
      <c r="H54" s="749" t="s">
        <v>36</v>
      </c>
      <c r="I54" s="750" t="s">
        <v>74</v>
      </c>
      <c r="J54" s="55" t="s">
        <v>76</v>
      </c>
      <c r="K54" s="69">
        <v>422.4</v>
      </c>
    </row>
    <row r="55" spans="1:11" s="163" customFormat="1" ht="54" customHeight="1" x14ac:dyDescent="0.35">
      <c r="A55" s="56"/>
      <c r="B55" s="616" t="s">
        <v>39</v>
      </c>
      <c r="C55" s="68" t="s">
        <v>1</v>
      </c>
      <c r="D55" s="55" t="s">
        <v>36</v>
      </c>
      <c r="E55" s="55" t="s">
        <v>70</v>
      </c>
      <c r="F55" s="748" t="s">
        <v>40</v>
      </c>
      <c r="G55" s="749" t="s">
        <v>41</v>
      </c>
      <c r="H55" s="749" t="s">
        <v>42</v>
      </c>
      <c r="I55" s="750" t="s">
        <v>43</v>
      </c>
      <c r="J55" s="55"/>
      <c r="K55" s="69">
        <f>K56</f>
        <v>52486.399999999994</v>
      </c>
    </row>
    <row r="56" spans="1:11" s="163" customFormat="1" ht="36" customHeight="1" x14ac:dyDescent="0.35">
      <c r="A56" s="56"/>
      <c r="B56" s="616" t="s">
        <v>361</v>
      </c>
      <c r="C56" s="68" t="s">
        <v>1</v>
      </c>
      <c r="D56" s="55" t="s">
        <v>36</v>
      </c>
      <c r="E56" s="55" t="s">
        <v>70</v>
      </c>
      <c r="F56" s="748" t="s">
        <v>40</v>
      </c>
      <c r="G56" s="749" t="s">
        <v>44</v>
      </c>
      <c r="H56" s="749" t="s">
        <v>42</v>
      </c>
      <c r="I56" s="750" t="s">
        <v>43</v>
      </c>
      <c r="J56" s="55"/>
      <c r="K56" s="69">
        <f>K57+K64+K60+K69</f>
        <v>52486.399999999994</v>
      </c>
    </row>
    <row r="57" spans="1:11" s="163" customFormat="1" ht="36" customHeight="1" x14ac:dyDescent="0.35">
      <c r="A57" s="56"/>
      <c r="B57" s="788" t="s">
        <v>53</v>
      </c>
      <c r="C57" s="789" t="s">
        <v>1</v>
      </c>
      <c r="D57" s="790" t="s">
        <v>36</v>
      </c>
      <c r="E57" s="790" t="s">
        <v>70</v>
      </c>
      <c r="F57" s="791" t="s">
        <v>40</v>
      </c>
      <c r="G57" s="792" t="s">
        <v>44</v>
      </c>
      <c r="H57" s="792" t="s">
        <v>38</v>
      </c>
      <c r="I57" s="793" t="s">
        <v>43</v>
      </c>
      <c r="J57" s="790"/>
      <c r="K57" s="768">
        <f>K58</f>
        <v>63.4</v>
      </c>
    </row>
    <row r="58" spans="1:11" s="163" customFormat="1" ht="18" x14ac:dyDescent="0.35">
      <c r="A58" s="56"/>
      <c r="B58" s="794" t="s">
        <v>656</v>
      </c>
      <c r="C58" s="795" t="s">
        <v>1</v>
      </c>
      <c r="D58" s="796" t="s">
        <v>36</v>
      </c>
      <c r="E58" s="796" t="s">
        <v>70</v>
      </c>
      <c r="F58" s="797" t="s">
        <v>40</v>
      </c>
      <c r="G58" s="798" t="s">
        <v>44</v>
      </c>
      <c r="H58" s="798" t="s">
        <v>38</v>
      </c>
      <c r="I58" s="799" t="s">
        <v>657</v>
      </c>
      <c r="J58" s="796"/>
      <c r="K58" s="767">
        <f>K59</f>
        <v>63.4</v>
      </c>
    </row>
    <row r="59" spans="1:11" s="163" customFormat="1" ht="61.2" customHeight="1" x14ac:dyDescent="0.35">
      <c r="A59" s="56"/>
      <c r="B59" s="794" t="s">
        <v>54</v>
      </c>
      <c r="C59" s="795" t="s">
        <v>1</v>
      </c>
      <c r="D59" s="796" t="s">
        <v>36</v>
      </c>
      <c r="E59" s="796" t="s">
        <v>70</v>
      </c>
      <c r="F59" s="797" t="s">
        <v>40</v>
      </c>
      <c r="G59" s="798" t="s">
        <v>44</v>
      </c>
      <c r="H59" s="798" t="s">
        <v>38</v>
      </c>
      <c r="I59" s="799" t="s">
        <v>657</v>
      </c>
      <c r="J59" s="796" t="s">
        <v>55</v>
      </c>
      <c r="K59" s="69">
        <v>63.4</v>
      </c>
    </row>
    <row r="60" spans="1:11" s="163" customFormat="1" ht="18" customHeight="1" x14ac:dyDescent="0.35">
      <c r="A60" s="56"/>
      <c r="B60" s="623" t="s">
        <v>61</v>
      </c>
      <c r="C60" s="68" t="s">
        <v>1</v>
      </c>
      <c r="D60" s="55" t="s">
        <v>36</v>
      </c>
      <c r="E60" s="55" t="s">
        <v>70</v>
      </c>
      <c r="F60" s="748" t="s">
        <v>40</v>
      </c>
      <c r="G60" s="749" t="s">
        <v>44</v>
      </c>
      <c r="H60" s="749" t="s">
        <v>62</v>
      </c>
      <c r="I60" s="750" t="s">
        <v>43</v>
      </c>
      <c r="J60" s="55"/>
      <c r="K60" s="69">
        <f>K61</f>
        <v>2811.5</v>
      </c>
    </row>
    <row r="61" spans="1:11" s="163" customFormat="1" ht="67.5" customHeight="1" x14ac:dyDescent="0.35">
      <c r="A61" s="56"/>
      <c r="B61" s="623" t="s">
        <v>403</v>
      </c>
      <c r="C61" s="68" t="s">
        <v>1</v>
      </c>
      <c r="D61" s="55" t="s">
        <v>36</v>
      </c>
      <c r="E61" s="55" t="s">
        <v>70</v>
      </c>
      <c r="F61" s="748" t="s">
        <v>40</v>
      </c>
      <c r="G61" s="749" t="s">
        <v>44</v>
      </c>
      <c r="H61" s="749" t="s">
        <v>62</v>
      </c>
      <c r="I61" s="750" t="s">
        <v>402</v>
      </c>
      <c r="J61" s="55"/>
      <c r="K61" s="69">
        <f>K62+K63</f>
        <v>2811.5</v>
      </c>
    </row>
    <row r="62" spans="1:11" s="163" customFormat="1" ht="54" customHeight="1" x14ac:dyDescent="0.35">
      <c r="A62" s="56"/>
      <c r="B62" s="616" t="s">
        <v>54</v>
      </c>
      <c r="C62" s="68" t="s">
        <v>1</v>
      </c>
      <c r="D62" s="55" t="s">
        <v>36</v>
      </c>
      <c r="E62" s="55" t="s">
        <v>70</v>
      </c>
      <c r="F62" s="748" t="s">
        <v>40</v>
      </c>
      <c r="G62" s="749" t="s">
        <v>44</v>
      </c>
      <c r="H62" s="749" t="s">
        <v>62</v>
      </c>
      <c r="I62" s="750" t="s">
        <v>402</v>
      </c>
      <c r="J62" s="55" t="s">
        <v>55</v>
      </c>
      <c r="K62" s="69">
        <v>2587.6999999999998</v>
      </c>
    </row>
    <row r="63" spans="1:11" s="163" customFormat="1" ht="18" customHeight="1" x14ac:dyDescent="0.35">
      <c r="A63" s="56"/>
      <c r="B63" s="616" t="s">
        <v>56</v>
      </c>
      <c r="C63" s="68" t="s">
        <v>1</v>
      </c>
      <c r="D63" s="55" t="s">
        <v>36</v>
      </c>
      <c r="E63" s="55" t="s">
        <v>70</v>
      </c>
      <c r="F63" s="748" t="s">
        <v>40</v>
      </c>
      <c r="G63" s="749" t="s">
        <v>44</v>
      </c>
      <c r="H63" s="749" t="s">
        <v>62</v>
      </c>
      <c r="I63" s="750" t="s">
        <v>402</v>
      </c>
      <c r="J63" s="55" t="s">
        <v>57</v>
      </c>
      <c r="K63" s="69">
        <v>223.8</v>
      </c>
    </row>
    <row r="64" spans="1:11" s="163" customFormat="1" ht="18" customHeight="1" x14ac:dyDescent="0.35">
      <c r="A64" s="56"/>
      <c r="B64" s="616" t="s">
        <v>63</v>
      </c>
      <c r="C64" s="68" t="s">
        <v>1</v>
      </c>
      <c r="D64" s="55" t="s">
        <v>36</v>
      </c>
      <c r="E64" s="55" t="s">
        <v>70</v>
      </c>
      <c r="F64" s="748" t="s">
        <v>40</v>
      </c>
      <c r="G64" s="749" t="s">
        <v>44</v>
      </c>
      <c r="H64" s="749" t="s">
        <v>51</v>
      </c>
      <c r="I64" s="750" t="s">
        <v>43</v>
      </c>
      <c r="J64" s="55"/>
      <c r="K64" s="69">
        <f>K65+K67</f>
        <v>6504.4</v>
      </c>
    </row>
    <row r="65" spans="1:11" s="163" customFormat="1" ht="69" customHeight="1" x14ac:dyDescent="0.35">
      <c r="A65" s="56"/>
      <c r="B65" s="664" t="s">
        <v>374</v>
      </c>
      <c r="C65" s="68" t="s">
        <v>1</v>
      </c>
      <c r="D65" s="55" t="s">
        <v>36</v>
      </c>
      <c r="E65" s="55" t="s">
        <v>70</v>
      </c>
      <c r="F65" s="748" t="s">
        <v>40</v>
      </c>
      <c r="G65" s="749" t="s">
        <v>44</v>
      </c>
      <c r="H65" s="749" t="s">
        <v>51</v>
      </c>
      <c r="I65" s="750" t="s">
        <v>104</v>
      </c>
      <c r="J65" s="55"/>
      <c r="K65" s="69">
        <f>K66</f>
        <v>4415.3999999999996</v>
      </c>
    </row>
    <row r="66" spans="1:11" s="163" customFormat="1" ht="54" customHeight="1" x14ac:dyDescent="0.35">
      <c r="A66" s="56"/>
      <c r="B66" s="616" t="s">
        <v>54</v>
      </c>
      <c r="C66" s="68" t="s">
        <v>1</v>
      </c>
      <c r="D66" s="55" t="s">
        <v>36</v>
      </c>
      <c r="E66" s="55" t="s">
        <v>70</v>
      </c>
      <c r="F66" s="748" t="s">
        <v>40</v>
      </c>
      <c r="G66" s="749" t="s">
        <v>44</v>
      </c>
      <c r="H66" s="749" t="s">
        <v>51</v>
      </c>
      <c r="I66" s="750" t="s">
        <v>104</v>
      </c>
      <c r="J66" s="55" t="s">
        <v>55</v>
      </c>
      <c r="K66" s="69">
        <v>4415.3999999999996</v>
      </c>
    </row>
    <row r="67" spans="1:11" s="163" customFormat="1" ht="54" customHeight="1" x14ac:dyDescent="0.35">
      <c r="A67" s="56"/>
      <c r="B67" s="616" t="s">
        <v>376</v>
      </c>
      <c r="C67" s="68" t="s">
        <v>1</v>
      </c>
      <c r="D67" s="55" t="s">
        <v>36</v>
      </c>
      <c r="E67" s="55" t="s">
        <v>70</v>
      </c>
      <c r="F67" s="748" t="s">
        <v>40</v>
      </c>
      <c r="G67" s="749" t="s">
        <v>44</v>
      </c>
      <c r="H67" s="749" t="s">
        <v>51</v>
      </c>
      <c r="I67" s="750" t="s">
        <v>375</v>
      </c>
      <c r="J67" s="55"/>
      <c r="K67" s="69">
        <f>K68</f>
        <v>2089</v>
      </c>
    </row>
    <row r="68" spans="1:11" s="163" customFormat="1" ht="54" customHeight="1" x14ac:dyDescent="0.35">
      <c r="A68" s="56"/>
      <c r="B68" s="616" t="s">
        <v>54</v>
      </c>
      <c r="C68" s="68" t="s">
        <v>1</v>
      </c>
      <c r="D68" s="55" t="s">
        <v>36</v>
      </c>
      <c r="E68" s="55" t="s">
        <v>70</v>
      </c>
      <c r="F68" s="748" t="s">
        <v>40</v>
      </c>
      <c r="G68" s="749" t="s">
        <v>44</v>
      </c>
      <c r="H68" s="749" t="s">
        <v>51</v>
      </c>
      <c r="I68" s="750" t="s">
        <v>375</v>
      </c>
      <c r="J68" s="55" t="s">
        <v>55</v>
      </c>
      <c r="K68" s="69">
        <v>2089</v>
      </c>
    </row>
    <row r="69" spans="1:11" s="163" customFormat="1" ht="100.5" customHeight="1" x14ac:dyDescent="0.35">
      <c r="A69" s="56"/>
      <c r="B69" s="616" t="s">
        <v>589</v>
      </c>
      <c r="C69" s="68" t="s">
        <v>1</v>
      </c>
      <c r="D69" s="55" t="s">
        <v>36</v>
      </c>
      <c r="E69" s="55" t="s">
        <v>70</v>
      </c>
      <c r="F69" s="748" t="s">
        <v>40</v>
      </c>
      <c r="G69" s="749" t="s">
        <v>44</v>
      </c>
      <c r="H69" s="749" t="s">
        <v>587</v>
      </c>
      <c r="I69" s="750" t="s">
        <v>43</v>
      </c>
      <c r="J69" s="55"/>
      <c r="K69" s="69">
        <f>K70</f>
        <v>43107.1</v>
      </c>
    </row>
    <row r="70" spans="1:11" s="163" customFormat="1" ht="36" customHeight="1" x14ac:dyDescent="0.35">
      <c r="A70" s="56"/>
      <c r="B70" s="648" t="s">
        <v>487</v>
      </c>
      <c r="C70" s="68" t="s">
        <v>1</v>
      </c>
      <c r="D70" s="55" t="s">
        <v>36</v>
      </c>
      <c r="E70" s="55" t="s">
        <v>70</v>
      </c>
      <c r="F70" s="748" t="s">
        <v>40</v>
      </c>
      <c r="G70" s="749" t="s">
        <v>44</v>
      </c>
      <c r="H70" s="749" t="s">
        <v>587</v>
      </c>
      <c r="I70" s="750" t="s">
        <v>90</v>
      </c>
      <c r="J70" s="55"/>
      <c r="K70" s="69">
        <f>SUM(K71:K73)</f>
        <v>43107.1</v>
      </c>
    </row>
    <row r="71" spans="1:11" s="163" customFormat="1" ht="108" customHeight="1" x14ac:dyDescent="0.35">
      <c r="A71" s="56"/>
      <c r="B71" s="616" t="s">
        <v>48</v>
      </c>
      <c r="C71" s="68" t="s">
        <v>1</v>
      </c>
      <c r="D71" s="55" t="s">
        <v>36</v>
      </c>
      <c r="E71" s="55" t="s">
        <v>70</v>
      </c>
      <c r="F71" s="748" t="s">
        <v>40</v>
      </c>
      <c r="G71" s="749" t="s">
        <v>44</v>
      </c>
      <c r="H71" s="749" t="s">
        <v>587</v>
      </c>
      <c r="I71" s="750" t="s">
        <v>90</v>
      </c>
      <c r="J71" s="55" t="s">
        <v>49</v>
      </c>
      <c r="K71" s="69">
        <v>34656.6</v>
      </c>
    </row>
    <row r="72" spans="1:11" s="163" customFormat="1" ht="54" customHeight="1" x14ac:dyDescent="0.35">
      <c r="A72" s="56"/>
      <c r="B72" s="616" t="s">
        <v>54</v>
      </c>
      <c r="C72" s="68" t="s">
        <v>1</v>
      </c>
      <c r="D72" s="55" t="s">
        <v>36</v>
      </c>
      <c r="E72" s="55" t="s">
        <v>70</v>
      </c>
      <c r="F72" s="748" t="s">
        <v>40</v>
      </c>
      <c r="G72" s="749" t="s">
        <v>44</v>
      </c>
      <c r="H72" s="749" t="s">
        <v>587</v>
      </c>
      <c r="I72" s="750" t="s">
        <v>90</v>
      </c>
      <c r="J72" s="55" t="s">
        <v>55</v>
      </c>
      <c r="K72" s="69">
        <v>8362.6</v>
      </c>
    </row>
    <row r="73" spans="1:11" s="163" customFormat="1" ht="18" customHeight="1" x14ac:dyDescent="0.35">
      <c r="A73" s="56"/>
      <c r="B73" s="616" t="s">
        <v>56</v>
      </c>
      <c r="C73" s="68" t="s">
        <v>1</v>
      </c>
      <c r="D73" s="55" t="s">
        <v>36</v>
      </c>
      <c r="E73" s="55" t="s">
        <v>70</v>
      </c>
      <c r="F73" s="748" t="s">
        <v>40</v>
      </c>
      <c r="G73" s="749" t="s">
        <v>44</v>
      </c>
      <c r="H73" s="749" t="s">
        <v>587</v>
      </c>
      <c r="I73" s="750" t="s">
        <v>90</v>
      </c>
      <c r="J73" s="55" t="s">
        <v>57</v>
      </c>
      <c r="K73" s="69">
        <v>87.9</v>
      </c>
    </row>
    <row r="74" spans="1:11" s="163" customFormat="1" ht="36" customHeight="1" x14ac:dyDescent="0.35">
      <c r="A74" s="56"/>
      <c r="B74" s="616" t="s">
        <v>77</v>
      </c>
      <c r="C74" s="68" t="s">
        <v>1</v>
      </c>
      <c r="D74" s="55" t="s">
        <v>62</v>
      </c>
      <c r="E74" s="55"/>
      <c r="F74" s="748"/>
      <c r="G74" s="749"/>
      <c r="H74" s="749"/>
      <c r="I74" s="750"/>
      <c r="J74" s="55"/>
      <c r="K74" s="69">
        <f>K75+K87</f>
        <v>22399.1</v>
      </c>
    </row>
    <row r="75" spans="1:11" s="163" customFormat="1" ht="72" customHeight="1" x14ac:dyDescent="0.35">
      <c r="A75" s="56"/>
      <c r="B75" s="616" t="s">
        <v>485</v>
      </c>
      <c r="C75" s="68" t="s">
        <v>1</v>
      </c>
      <c r="D75" s="55" t="s">
        <v>62</v>
      </c>
      <c r="E75" s="55" t="s">
        <v>103</v>
      </c>
      <c r="F75" s="748"/>
      <c r="G75" s="749"/>
      <c r="H75" s="749"/>
      <c r="I75" s="750"/>
      <c r="J75" s="55"/>
      <c r="K75" s="69">
        <f t="shared" ref="K75:K77" si="6">K76</f>
        <v>9900.2999999999993</v>
      </c>
    </row>
    <row r="76" spans="1:11" s="163" customFormat="1" ht="54" customHeight="1" x14ac:dyDescent="0.35">
      <c r="A76" s="56"/>
      <c r="B76" s="616" t="s">
        <v>79</v>
      </c>
      <c r="C76" s="68" t="s">
        <v>1</v>
      </c>
      <c r="D76" s="55" t="s">
        <v>62</v>
      </c>
      <c r="E76" s="55" t="s">
        <v>103</v>
      </c>
      <c r="F76" s="748" t="s">
        <v>80</v>
      </c>
      <c r="G76" s="749" t="s">
        <v>41</v>
      </c>
      <c r="H76" s="749" t="s">
        <v>42</v>
      </c>
      <c r="I76" s="750" t="s">
        <v>43</v>
      </c>
      <c r="J76" s="55"/>
      <c r="K76" s="69">
        <f t="shared" si="6"/>
        <v>9900.2999999999993</v>
      </c>
    </row>
    <row r="77" spans="1:11" s="163" customFormat="1" ht="54" customHeight="1" x14ac:dyDescent="0.35">
      <c r="A77" s="56"/>
      <c r="B77" s="665" t="s">
        <v>81</v>
      </c>
      <c r="C77" s="68" t="s">
        <v>1</v>
      </c>
      <c r="D77" s="55" t="s">
        <v>62</v>
      </c>
      <c r="E77" s="55" t="s">
        <v>103</v>
      </c>
      <c r="F77" s="748" t="s">
        <v>80</v>
      </c>
      <c r="G77" s="749" t="s">
        <v>44</v>
      </c>
      <c r="H77" s="749" t="s">
        <v>42</v>
      </c>
      <c r="I77" s="750" t="s">
        <v>43</v>
      </c>
      <c r="J77" s="55"/>
      <c r="K77" s="69">
        <f t="shared" si="6"/>
        <v>9900.2999999999993</v>
      </c>
    </row>
    <row r="78" spans="1:11" s="163" customFormat="1" ht="72" customHeight="1" x14ac:dyDescent="0.35">
      <c r="A78" s="56"/>
      <c r="B78" s="616" t="s">
        <v>82</v>
      </c>
      <c r="C78" s="68" t="s">
        <v>1</v>
      </c>
      <c r="D78" s="55" t="s">
        <v>62</v>
      </c>
      <c r="E78" s="55" t="s">
        <v>103</v>
      </c>
      <c r="F78" s="748" t="s">
        <v>80</v>
      </c>
      <c r="G78" s="749" t="s">
        <v>44</v>
      </c>
      <c r="H78" s="749" t="s">
        <v>36</v>
      </c>
      <c r="I78" s="750" t="s">
        <v>43</v>
      </c>
      <c r="J78" s="55"/>
      <c r="K78" s="69">
        <f>K79+K81+K83+K86</f>
        <v>9900.2999999999993</v>
      </c>
    </row>
    <row r="79" spans="1:11" s="163" customFormat="1" ht="36" customHeight="1" x14ac:dyDescent="0.35">
      <c r="A79" s="56"/>
      <c r="B79" s="665" t="s">
        <v>474</v>
      </c>
      <c r="C79" s="68" t="s">
        <v>1</v>
      </c>
      <c r="D79" s="55" t="s">
        <v>62</v>
      </c>
      <c r="E79" s="55" t="s">
        <v>103</v>
      </c>
      <c r="F79" s="748" t="s">
        <v>80</v>
      </c>
      <c r="G79" s="749" t="s">
        <v>44</v>
      </c>
      <c r="H79" s="749" t="s">
        <v>36</v>
      </c>
      <c r="I79" s="750" t="s">
        <v>83</v>
      </c>
      <c r="J79" s="55"/>
      <c r="K79" s="69">
        <f>K80</f>
        <v>298.39999999999998</v>
      </c>
    </row>
    <row r="80" spans="1:11" s="163" customFormat="1" ht="54" customHeight="1" x14ac:dyDescent="0.35">
      <c r="A80" s="56"/>
      <c r="B80" s="616" t="s">
        <v>54</v>
      </c>
      <c r="C80" s="68" t="s">
        <v>1</v>
      </c>
      <c r="D80" s="55" t="s">
        <v>62</v>
      </c>
      <c r="E80" s="55" t="s">
        <v>103</v>
      </c>
      <c r="F80" s="748" t="s">
        <v>80</v>
      </c>
      <c r="G80" s="749" t="s">
        <v>44</v>
      </c>
      <c r="H80" s="749" t="s">
        <v>36</v>
      </c>
      <c r="I80" s="750" t="s">
        <v>83</v>
      </c>
      <c r="J80" s="55" t="s">
        <v>55</v>
      </c>
      <c r="K80" s="69">
        <v>298.39999999999998</v>
      </c>
    </row>
    <row r="81" spans="1:11" s="163" customFormat="1" ht="54" customHeight="1" x14ac:dyDescent="0.35">
      <c r="A81" s="56"/>
      <c r="B81" s="616" t="s">
        <v>84</v>
      </c>
      <c r="C81" s="68" t="s">
        <v>1</v>
      </c>
      <c r="D81" s="55" t="s">
        <v>62</v>
      </c>
      <c r="E81" s="55" t="s">
        <v>103</v>
      </c>
      <c r="F81" s="748" t="s">
        <v>80</v>
      </c>
      <c r="G81" s="749" t="s">
        <v>44</v>
      </c>
      <c r="H81" s="749" t="s">
        <v>36</v>
      </c>
      <c r="I81" s="750" t="s">
        <v>85</v>
      </c>
      <c r="J81" s="55"/>
      <c r="K81" s="69">
        <f>K82</f>
        <v>63.9</v>
      </c>
    </row>
    <row r="82" spans="1:11" s="163" customFormat="1" ht="54" customHeight="1" x14ac:dyDescent="0.35">
      <c r="A82" s="56"/>
      <c r="B82" s="616" t="s">
        <v>54</v>
      </c>
      <c r="C82" s="68" t="s">
        <v>1</v>
      </c>
      <c r="D82" s="55" t="s">
        <v>62</v>
      </c>
      <c r="E82" s="55" t="s">
        <v>103</v>
      </c>
      <c r="F82" s="748" t="s">
        <v>80</v>
      </c>
      <c r="G82" s="749" t="s">
        <v>44</v>
      </c>
      <c r="H82" s="749" t="s">
        <v>36</v>
      </c>
      <c r="I82" s="750" t="s">
        <v>85</v>
      </c>
      <c r="J82" s="55" t="s">
        <v>55</v>
      </c>
      <c r="K82" s="69">
        <v>63.9</v>
      </c>
    </row>
    <row r="83" spans="1:11" s="163" customFormat="1" ht="144" customHeight="1" x14ac:dyDescent="0.35">
      <c r="A83" s="56"/>
      <c r="B83" s="616" t="s">
        <v>620</v>
      </c>
      <c r="C83" s="68" t="s">
        <v>1</v>
      </c>
      <c r="D83" s="55" t="s">
        <v>62</v>
      </c>
      <c r="E83" s="55" t="s">
        <v>103</v>
      </c>
      <c r="F83" s="748" t="s">
        <v>80</v>
      </c>
      <c r="G83" s="749" t="s">
        <v>44</v>
      </c>
      <c r="H83" s="749" t="s">
        <v>36</v>
      </c>
      <c r="I83" s="750" t="s">
        <v>351</v>
      </c>
      <c r="J83" s="55"/>
      <c r="K83" s="69">
        <f>K84</f>
        <v>9483.9</v>
      </c>
    </row>
    <row r="84" spans="1:11" s="163" customFormat="1" ht="18" customHeight="1" x14ac:dyDescent="0.35">
      <c r="A84" s="56"/>
      <c r="B84" s="616" t="s">
        <v>122</v>
      </c>
      <c r="C84" s="68" t="s">
        <v>1</v>
      </c>
      <c r="D84" s="55" t="s">
        <v>62</v>
      </c>
      <c r="E84" s="55" t="s">
        <v>103</v>
      </c>
      <c r="F84" s="748" t="s">
        <v>80</v>
      </c>
      <c r="G84" s="749" t="s">
        <v>44</v>
      </c>
      <c r="H84" s="749" t="s">
        <v>36</v>
      </c>
      <c r="I84" s="750" t="s">
        <v>351</v>
      </c>
      <c r="J84" s="55" t="s">
        <v>123</v>
      </c>
      <c r="K84" s="69">
        <v>9483.9</v>
      </c>
    </row>
    <row r="85" spans="1:11" s="163" customFormat="1" ht="90" customHeight="1" x14ac:dyDescent="0.35">
      <c r="A85" s="56"/>
      <c r="B85" s="612" t="s">
        <v>619</v>
      </c>
      <c r="C85" s="68" t="s">
        <v>1</v>
      </c>
      <c r="D85" s="55" t="s">
        <v>62</v>
      </c>
      <c r="E85" s="55" t="s">
        <v>103</v>
      </c>
      <c r="F85" s="748" t="s">
        <v>80</v>
      </c>
      <c r="G85" s="749" t="s">
        <v>44</v>
      </c>
      <c r="H85" s="749" t="s">
        <v>36</v>
      </c>
      <c r="I85" s="750" t="s">
        <v>352</v>
      </c>
      <c r="J85" s="55"/>
      <c r="K85" s="69">
        <f>K86</f>
        <v>54.1</v>
      </c>
    </row>
    <row r="86" spans="1:11" s="163" customFormat="1" ht="18" customHeight="1" x14ac:dyDescent="0.35">
      <c r="A86" s="56"/>
      <c r="B86" s="616" t="s">
        <v>122</v>
      </c>
      <c r="C86" s="68" t="s">
        <v>1</v>
      </c>
      <c r="D86" s="55" t="s">
        <v>62</v>
      </c>
      <c r="E86" s="55" t="s">
        <v>103</v>
      </c>
      <c r="F86" s="748" t="s">
        <v>80</v>
      </c>
      <c r="G86" s="749" t="s">
        <v>44</v>
      </c>
      <c r="H86" s="749" t="s">
        <v>36</v>
      </c>
      <c r="I86" s="750" t="s">
        <v>352</v>
      </c>
      <c r="J86" s="55" t="s">
        <v>123</v>
      </c>
      <c r="K86" s="69">
        <v>54.1</v>
      </c>
    </row>
    <row r="87" spans="1:11" s="163" customFormat="1" ht="54" customHeight="1" x14ac:dyDescent="0.35">
      <c r="A87" s="56"/>
      <c r="B87" s="664" t="s">
        <v>86</v>
      </c>
      <c r="C87" s="68" t="s">
        <v>1</v>
      </c>
      <c r="D87" s="55" t="s">
        <v>62</v>
      </c>
      <c r="E87" s="55" t="s">
        <v>87</v>
      </c>
      <c r="F87" s="748"/>
      <c r="G87" s="749"/>
      <c r="H87" s="749"/>
      <c r="I87" s="750"/>
      <c r="J87" s="55"/>
      <c r="K87" s="69">
        <f>K88</f>
        <v>12498.8</v>
      </c>
    </row>
    <row r="88" spans="1:11" s="163" customFormat="1" ht="54" customHeight="1" x14ac:dyDescent="0.35">
      <c r="A88" s="56"/>
      <c r="B88" s="616" t="s">
        <v>79</v>
      </c>
      <c r="C88" s="68" t="s">
        <v>1</v>
      </c>
      <c r="D88" s="55" t="s">
        <v>62</v>
      </c>
      <c r="E88" s="55" t="s">
        <v>87</v>
      </c>
      <c r="F88" s="748" t="s">
        <v>80</v>
      </c>
      <c r="G88" s="749" t="s">
        <v>41</v>
      </c>
      <c r="H88" s="749" t="s">
        <v>42</v>
      </c>
      <c r="I88" s="750" t="s">
        <v>43</v>
      </c>
      <c r="J88" s="55"/>
      <c r="K88" s="69">
        <f>K89+K98+K104</f>
        <v>12498.8</v>
      </c>
    </row>
    <row r="89" spans="1:11" s="163" customFormat="1" ht="36" customHeight="1" x14ac:dyDescent="0.35">
      <c r="A89" s="56"/>
      <c r="B89" s="664" t="s">
        <v>124</v>
      </c>
      <c r="C89" s="68" t="s">
        <v>1</v>
      </c>
      <c r="D89" s="55" t="s">
        <v>62</v>
      </c>
      <c r="E89" s="55" t="s">
        <v>87</v>
      </c>
      <c r="F89" s="748" t="s">
        <v>80</v>
      </c>
      <c r="G89" s="749" t="s">
        <v>88</v>
      </c>
      <c r="H89" s="749" t="s">
        <v>42</v>
      </c>
      <c r="I89" s="750" t="s">
        <v>43</v>
      </c>
      <c r="J89" s="55"/>
      <c r="K89" s="69">
        <f>K95+K90</f>
        <v>962.6</v>
      </c>
    </row>
    <row r="90" spans="1:11" s="163" customFormat="1" ht="36" customHeight="1" x14ac:dyDescent="0.35">
      <c r="A90" s="56"/>
      <c r="B90" s="664" t="s">
        <v>287</v>
      </c>
      <c r="C90" s="68" t="s">
        <v>1</v>
      </c>
      <c r="D90" s="55" t="s">
        <v>62</v>
      </c>
      <c r="E90" s="55" t="s">
        <v>87</v>
      </c>
      <c r="F90" s="748" t="s">
        <v>80</v>
      </c>
      <c r="G90" s="749" t="s">
        <v>88</v>
      </c>
      <c r="H90" s="749" t="s">
        <v>36</v>
      </c>
      <c r="I90" s="750" t="s">
        <v>43</v>
      </c>
      <c r="J90" s="55"/>
      <c r="K90" s="69">
        <f>K93+K91</f>
        <v>152.6</v>
      </c>
    </row>
    <row r="91" spans="1:11" s="163" customFormat="1" ht="36" customHeight="1" x14ac:dyDescent="0.35">
      <c r="A91" s="56"/>
      <c r="B91" s="648" t="s">
        <v>126</v>
      </c>
      <c r="C91" s="68" t="s">
        <v>1</v>
      </c>
      <c r="D91" s="55" t="s">
        <v>62</v>
      </c>
      <c r="E91" s="55" t="s">
        <v>87</v>
      </c>
      <c r="F91" s="748" t="s">
        <v>80</v>
      </c>
      <c r="G91" s="749" t="s">
        <v>88</v>
      </c>
      <c r="H91" s="749" t="s">
        <v>36</v>
      </c>
      <c r="I91" s="750" t="s">
        <v>89</v>
      </c>
      <c r="J91" s="55"/>
      <c r="K91" s="69">
        <f>K92</f>
        <v>28.7</v>
      </c>
    </row>
    <row r="92" spans="1:11" s="163" customFormat="1" ht="54" customHeight="1" x14ac:dyDescent="0.35">
      <c r="A92" s="56"/>
      <c r="B92" s="616" t="s">
        <v>54</v>
      </c>
      <c r="C92" s="68" t="s">
        <v>1</v>
      </c>
      <c r="D92" s="55" t="s">
        <v>62</v>
      </c>
      <c r="E92" s="55" t="s">
        <v>87</v>
      </c>
      <c r="F92" s="748" t="s">
        <v>80</v>
      </c>
      <c r="G92" s="749" t="s">
        <v>88</v>
      </c>
      <c r="H92" s="749" t="s">
        <v>36</v>
      </c>
      <c r="I92" s="750" t="s">
        <v>89</v>
      </c>
      <c r="J92" s="55" t="s">
        <v>55</v>
      </c>
      <c r="K92" s="69">
        <v>28.7</v>
      </c>
    </row>
    <row r="93" spans="1:11" s="163" customFormat="1" ht="90" customHeight="1" x14ac:dyDescent="0.35">
      <c r="A93" s="56"/>
      <c r="B93" s="627" t="s">
        <v>619</v>
      </c>
      <c r="C93" s="68" t="s">
        <v>1</v>
      </c>
      <c r="D93" s="55" t="s">
        <v>62</v>
      </c>
      <c r="E93" s="55" t="s">
        <v>87</v>
      </c>
      <c r="F93" s="748" t="s">
        <v>80</v>
      </c>
      <c r="G93" s="749" t="s">
        <v>88</v>
      </c>
      <c r="H93" s="749" t="s">
        <v>36</v>
      </c>
      <c r="I93" s="750" t="s">
        <v>352</v>
      </c>
      <c r="J93" s="55"/>
      <c r="K93" s="69">
        <f>K94</f>
        <v>123.9</v>
      </c>
    </row>
    <row r="94" spans="1:11" s="163" customFormat="1" ht="18" customHeight="1" x14ac:dyDescent="0.35">
      <c r="A94" s="56"/>
      <c r="B94" s="664" t="s">
        <v>122</v>
      </c>
      <c r="C94" s="68" t="s">
        <v>1</v>
      </c>
      <c r="D94" s="55" t="s">
        <v>62</v>
      </c>
      <c r="E94" s="55" t="s">
        <v>87</v>
      </c>
      <c r="F94" s="748" t="s">
        <v>80</v>
      </c>
      <c r="G94" s="749" t="s">
        <v>88</v>
      </c>
      <c r="H94" s="749" t="s">
        <v>36</v>
      </c>
      <c r="I94" s="750" t="s">
        <v>352</v>
      </c>
      <c r="J94" s="55" t="s">
        <v>123</v>
      </c>
      <c r="K94" s="69">
        <v>123.9</v>
      </c>
    </row>
    <row r="95" spans="1:11" s="163" customFormat="1" ht="54" customHeight="1" x14ac:dyDescent="0.35">
      <c r="A95" s="56"/>
      <c r="B95" s="648" t="s">
        <v>125</v>
      </c>
      <c r="C95" s="68" t="s">
        <v>1</v>
      </c>
      <c r="D95" s="55" t="s">
        <v>62</v>
      </c>
      <c r="E95" s="55" t="s">
        <v>87</v>
      </c>
      <c r="F95" s="748" t="s">
        <v>80</v>
      </c>
      <c r="G95" s="749" t="s">
        <v>88</v>
      </c>
      <c r="H95" s="749" t="s">
        <v>38</v>
      </c>
      <c r="I95" s="750" t="s">
        <v>43</v>
      </c>
      <c r="J95" s="55"/>
      <c r="K95" s="69">
        <f t="shared" ref="K95:K96" si="7">K96</f>
        <v>810</v>
      </c>
    </row>
    <row r="96" spans="1:11" s="163" customFormat="1" ht="36" customHeight="1" x14ac:dyDescent="0.35">
      <c r="A96" s="56"/>
      <c r="B96" s="648" t="s">
        <v>126</v>
      </c>
      <c r="C96" s="68" t="s">
        <v>1</v>
      </c>
      <c r="D96" s="55" t="s">
        <v>62</v>
      </c>
      <c r="E96" s="55" t="s">
        <v>87</v>
      </c>
      <c r="F96" s="748" t="s">
        <v>80</v>
      </c>
      <c r="G96" s="749" t="s">
        <v>88</v>
      </c>
      <c r="H96" s="749" t="s">
        <v>38</v>
      </c>
      <c r="I96" s="750" t="s">
        <v>89</v>
      </c>
      <c r="J96" s="55"/>
      <c r="K96" s="69">
        <f t="shared" si="7"/>
        <v>810</v>
      </c>
    </row>
    <row r="97" spans="1:11" s="163" customFormat="1" ht="54" customHeight="1" x14ac:dyDescent="0.35">
      <c r="A97" s="56"/>
      <c r="B97" s="616" t="s">
        <v>54</v>
      </c>
      <c r="C97" s="68" t="s">
        <v>1</v>
      </c>
      <c r="D97" s="55" t="s">
        <v>62</v>
      </c>
      <c r="E97" s="55" t="s">
        <v>87</v>
      </c>
      <c r="F97" s="748" t="s">
        <v>80</v>
      </c>
      <c r="G97" s="749" t="s">
        <v>88</v>
      </c>
      <c r="H97" s="749" t="s">
        <v>38</v>
      </c>
      <c r="I97" s="750" t="s">
        <v>89</v>
      </c>
      <c r="J97" s="55" t="s">
        <v>55</v>
      </c>
      <c r="K97" s="69">
        <v>810</v>
      </c>
    </row>
    <row r="98" spans="1:11" s="163" customFormat="1" ht="72" customHeight="1" x14ac:dyDescent="0.35">
      <c r="A98" s="56"/>
      <c r="B98" s="664" t="s">
        <v>391</v>
      </c>
      <c r="C98" s="68" t="s">
        <v>1</v>
      </c>
      <c r="D98" s="55" t="s">
        <v>62</v>
      </c>
      <c r="E98" s="55" t="s">
        <v>87</v>
      </c>
      <c r="F98" s="748" t="s">
        <v>80</v>
      </c>
      <c r="G98" s="749" t="s">
        <v>29</v>
      </c>
      <c r="H98" s="749" t="s">
        <v>42</v>
      </c>
      <c r="I98" s="750" t="s">
        <v>43</v>
      </c>
      <c r="J98" s="55"/>
      <c r="K98" s="69">
        <f>K99</f>
        <v>11507.499999999998</v>
      </c>
    </row>
    <row r="99" spans="1:11" s="163" customFormat="1" ht="72" customHeight="1" x14ac:dyDescent="0.35">
      <c r="A99" s="56"/>
      <c r="B99" s="648" t="s">
        <v>345</v>
      </c>
      <c r="C99" s="68" t="s">
        <v>1</v>
      </c>
      <c r="D99" s="55" t="s">
        <v>62</v>
      </c>
      <c r="E99" s="55" t="s">
        <v>87</v>
      </c>
      <c r="F99" s="748" t="s">
        <v>80</v>
      </c>
      <c r="G99" s="749" t="s">
        <v>29</v>
      </c>
      <c r="H99" s="749" t="s">
        <v>36</v>
      </c>
      <c r="I99" s="750" t="s">
        <v>43</v>
      </c>
      <c r="J99" s="55"/>
      <c r="K99" s="69">
        <f>K100</f>
        <v>11507.499999999998</v>
      </c>
    </row>
    <row r="100" spans="1:11" s="163" customFormat="1" ht="36" customHeight="1" x14ac:dyDescent="0.35">
      <c r="A100" s="56"/>
      <c r="B100" s="648" t="s">
        <v>487</v>
      </c>
      <c r="C100" s="68" t="s">
        <v>1</v>
      </c>
      <c r="D100" s="55" t="s">
        <v>62</v>
      </c>
      <c r="E100" s="55" t="s">
        <v>87</v>
      </c>
      <c r="F100" s="748" t="s">
        <v>80</v>
      </c>
      <c r="G100" s="749" t="s">
        <v>29</v>
      </c>
      <c r="H100" s="749" t="s">
        <v>36</v>
      </c>
      <c r="I100" s="750" t="s">
        <v>90</v>
      </c>
      <c r="J100" s="55"/>
      <c r="K100" s="69">
        <f>K101+K102+K103</f>
        <v>11507.499999999998</v>
      </c>
    </row>
    <row r="101" spans="1:11" s="163" customFormat="1" ht="108" customHeight="1" x14ac:dyDescent="0.35">
      <c r="A101" s="56"/>
      <c r="B101" s="616" t="s">
        <v>48</v>
      </c>
      <c r="C101" s="68" t="s">
        <v>1</v>
      </c>
      <c r="D101" s="55" t="s">
        <v>62</v>
      </c>
      <c r="E101" s="55" t="s">
        <v>87</v>
      </c>
      <c r="F101" s="748" t="s">
        <v>80</v>
      </c>
      <c r="G101" s="749" t="s">
        <v>29</v>
      </c>
      <c r="H101" s="749" t="s">
        <v>36</v>
      </c>
      <c r="I101" s="750" t="s">
        <v>90</v>
      </c>
      <c r="J101" s="55" t="s">
        <v>49</v>
      </c>
      <c r="K101" s="69">
        <v>9058.7999999999993</v>
      </c>
    </row>
    <row r="102" spans="1:11" s="163" customFormat="1" ht="54" x14ac:dyDescent="0.35">
      <c r="A102" s="56"/>
      <c r="B102" s="616" t="s">
        <v>54</v>
      </c>
      <c r="C102" s="68" t="s">
        <v>1</v>
      </c>
      <c r="D102" s="55" t="s">
        <v>62</v>
      </c>
      <c r="E102" s="55" t="s">
        <v>87</v>
      </c>
      <c r="F102" s="748" t="s">
        <v>80</v>
      </c>
      <c r="G102" s="749" t="s">
        <v>29</v>
      </c>
      <c r="H102" s="749" t="s">
        <v>36</v>
      </c>
      <c r="I102" s="750" t="s">
        <v>90</v>
      </c>
      <c r="J102" s="55" t="s">
        <v>55</v>
      </c>
      <c r="K102" s="69">
        <v>2445.4</v>
      </c>
    </row>
    <row r="103" spans="1:11" s="163" customFormat="1" ht="18" customHeight="1" x14ac:dyDescent="0.35">
      <c r="A103" s="56"/>
      <c r="B103" s="616" t="s">
        <v>56</v>
      </c>
      <c r="C103" s="68" t="s">
        <v>1</v>
      </c>
      <c r="D103" s="55" t="s">
        <v>62</v>
      </c>
      <c r="E103" s="55" t="s">
        <v>87</v>
      </c>
      <c r="F103" s="748" t="s">
        <v>80</v>
      </c>
      <c r="G103" s="749" t="s">
        <v>29</v>
      </c>
      <c r="H103" s="749" t="s">
        <v>36</v>
      </c>
      <c r="I103" s="750" t="s">
        <v>90</v>
      </c>
      <c r="J103" s="55" t="s">
        <v>57</v>
      </c>
      <c r="K103" s="69">
        <v>3.3</v>
      </c>
    </row>
    <row r="104" spans="1:11" s="163" customFormat="1" ht="69" customHeight="1" x14ac:dyDescent="0.35">
      <c r="A104" s="56"/>
      <c r="B104" s="630" t="s">
        <v>508</v>
      </c>
      <c r="C104" s="68" t="s">
        <v>1</v>
      </c>
      <c r="D104" s="55" t="s">
        <v>62</v>
      </c>
      <c r="E104" s="55" t="s">
        <v>87</v>
      </c>
      <c r="F104" s="748" t="s">
        <v>80</v>
      </c>
      <c r="G104" s="749" t="s">
        <v>30</v>
      </c>
      <c r="H104" s="749" t="s">
        <v>42</v>
      </c>
      <c r="I104" s="750" t="s">
        <v>43</v>
      </c>
      <c r="J104" s="55"/>
      <c r="K104" s="69">
        <f>K105</f>
        <v>28.7</v>
      </c>
    </row>
    <row r="105" spans="1:11" s="163" customFormat="1" ht="72" customHeight="1" x14ac:dyDescent="0.35">
      <c r="A105" s="56"/>
      <c r="B105" s="631" t="s">
        <v>509</v>
      </c>
      <c r="C105" s="68" t="s">
        <v>1</v>
      </c>
      <c r="D105" s="55" t="s">
        <v>62</v>
      </c>
      <c r="E105" s="55" t="s">
        <v>87</v>
      </c>
      <c r="F105" s="748" t="s">
        <v>80</v>
      </c>
      <c r="G105" s="749" t="s">
        <v>30</v>
      </c>
      <c r="H105" s="749" t="s">
        <v>36</v>
      </c>
      <c r="I105" s="750" t="s">
        <v>43</v>
      </c>
      <c r="J105" s="55"/>
      <c r="K105" s="69">
        <f t="shared" ref="K105:K106" si="8">K106</f>
        <v>28.7</v>
      </c>
    </row>
    <row r="106" spans="1:11" s="163" customFormat="1" ht="54" customHeight="1" x14ac:dyDescent="0.35">
      <c r="A106" s="56"/>
      <c r="B106" s="632" t="s">
        <v>84</v>
      </c>
      <c r="C106" s="68" t="s">
        <v>1</v>
      </c>
      <c r="D106" s="55" t="s">
        <v>62</v>
      </c>
      <c r="E106" s="55" t="s">
        <v>87</v>
      </c>
      <c r="F106" s="748" t="s">
        <v>80</v>
      </c>
      <c r="G106" s="749" t="s">
        <v>30</v>
      </c>
      <c r="H106" s="749" t="s">
        <v>36</v>
      </c>
      <c r="I106" s="750" t="s">
        <v>85</v>
      </c>
      <c r="J106" s="55"/>
      <c r="K106" s="69">
        <f t="shared" si="8"/>
        <v>28.7</v>
      </c>
    </row>
    <row r="107" spans="1:11" s="163" customFormat="1" ht="54" customHeight="1" x14ac:dyDescent="0.35">
      <c r="A107" s="56"/>
      <c r="B107" s="633" t="s">
        <v>54</v>
      </c>
      <c r="C107" s="68" t="s">
        <v>1</v>
      </c>
      <c r="D107" s="55" t="s">
        <v>62</v>
      </c>
      <c r="E107" s="55" t="s">
        <v>87</v>
      </c>
      <c r="F107" s="748" t="s">
        <v>80</v>
      </c>
      <c r="G107" s="749" t="s">
        <v>30</v>
      </c>
      <c r="H107" s="749" t="s">
        <v>36</v>
      </c>
      <c r="I107" s="750" t="s">
        <v>85</v>
      </c>
      <c r="J107" s="55" t="s">
        <v>55</v>
      </c>
      <c r="K107" s="69">
        <v>28.7</v>
      </c>
    </row>
    <row r="108" spans="1:11" s="163" customFormat="1" ht="18" customHeight="1" x14ac:dyDescent="0.35">
      <c r="A108" s="56"/>
      <c r="B108" s="616" t="s">
        <v>91</v>
      </c>
      <c r="C108" s="68" t="s">
        <v>1</v>
      </c>
      <c r="D108" s="55" t="s">
        <v>51</v>
      </c>
      <c r="E108" s="55"/>
      <c r="F108" s="748"/>
      <c r="G108" s="749"/>
      <c r="H108" s="749"/>
      <c r="I108" s="750"/>
      <c r="J108" s="55"/>
      <c r="K108" s="69">
        <f>K109+K118+K124</f>
        <v>33209.799999999996</v>
      </c>
    </row>
    <row r="109" spans="1:11" s="52" customFormat="1" ht="18" customHeight="1" x14ac:dyDescent="0.35">
      <c r="A109" s="56"/>
      <c r="B109" s="616" t="s">
        <v>92</v>
      </c>
      <c r="C109" s="68" t="s">
        <v>1</v>
      </c>
      <c r="D109" s="55" t="s">
        <v>51</v>
      </c>
      <c r="E109" s="55" t="s">
        <v>64</v>
      </c>
      <c r="F109" s="748"/>
      <c r="G109" s="749"/>
      <c r="H109" s="749"/>
      <c r="I109" s="750"/>
      <c r="J109" s="55"/>
      <c r="K109" s="69">
        <f t="shared" ref="K109:K110" si="9">K110</f>
        <v>24038.799999999999</v>
      </c>
    </row>
    <row r="110" spans="1:11" s="163" customFormat="1" ht="54" customHeight="1" x14ac:dyDescent="0.35">
      <c r="A110" s="56"/>
      <c r="B110" s="616" t="s">
        <v>93</v>
      </c>
      <c r="C110" s="68" t="s">
        <v>1</v>
      </c>
      <c r="D110" s="55" t="s">
        <v>51</v>
      </c>
      <c r="E110" s="55" t="s">
        <v>64</v>
      </c>
      <c r="F110" s="748" t="s">
        <v>66</v>
      </c>
      <c r="G110" s="749" t="s">
        <v>41</v>
      </c>
      <c r="H110" s="749" t="s">
        <v>42</v>
      </c>
      <c r="I110" s="750" t="s">
        <v>43</v>
      </c>
      <c r="J110" s="55"/>
      <c r="K110" s="69">
        <f t="shared" si="9"/>
        <v>24038.799999999999</v>
      </c>
    </row>
    <row r="111" spans="1:11" s="52" customFormat="1" ht="36" customHeight="1" x14ac:dyDescent="0.35">
      <c r="A111" s="56"/>
      <c r="B111" s="616" t="s">
        <v>361</v>
      </c>
      <c r="C111" s="68" t="s">
        <v>1</v>
      </c>
      <c r="D111" s="55" t="s">
        <v>51</v>
      </c>
      <c r="E111" s="55" t="s">
        <v>64</v>
      </c>
      <c r="F111" s="748" t="s">
        <v>66</v>
      </c>
      <c r="G111" s="749" t="s">
        <v>44</v>
      </c>
      <c r="H111" s="749" t="s">
        <v>42</v>
      </c>
      <c r="I111" s="750" t="s">
        <v>43</v>
      </c>
      <c r="J111" s="55"/>
      <c r="K111" s="69">
        <f>K112+K115</f>
        <v>24038.799999999999</v>
      </c>
    </row>
    <row r="112" spans="1:11" s="52" customFormat="1" ht="54" customHeight="1" x14ac:dyDescent="0.35">
      <c r="A112" s="56"/>
      <c r="B112" s="616" t="s">
        <v>94</v>
      </c>
      <c r="C112" s="68" t="s">
        <v>1</v>
      </c>
      <c r="D112" s="55" t="s">
        <v>51</v>
      </c>
      <c r="E112" s="55" t="s">
        <v>64</v>
      </c>
      <c r="F112" s="748" t="s">
        <v>66</v>
      </c>
      <c r="G112" s="749" t="s">
        <v>44</v>
      </c>
      <c r="H112" s="749" t="s">
        <v>36</v>
      </c>
      <c r="I112" s="750" t="s">
        <v>43</v>
      </c>
      <c r="J112" s="55"/>
      <c r="K112" s="69">
        <f t="shared" ref="K112:K113" si="10">K113</f>
        <v>20740</v>
      </c>
    </row>
    <row r="113" spans="1:11" s="52" customFormat="1" ht="72" customHeight="1" x14ac:dyDescent="0.35">
      <c r="A113" s="56"/>
      <c r="B113" s="663" t="s">
        <v>432</v>
      </c>
      <c r="C113" s="68" t="s">
        <v>1</v>
      </c>
      <c r="D113" s="55" t="s">
        <v>51</v>
      </c>
      <c r="E113" s="55" t="s">
        <v>64</v>
      </c>
      <c r="F113" s="748" t="s">
        <v>66</v>
      </c>
      <c r="G113" s="749" t="s">
        <v>44</v>
      </c>
      <c r="H113" s="749" t="s">
        <v>36</v>
      </c>
      <c r="I113" s="750" t="s">
        <v>60</v>
      </c>
      <c r="J113" s="55"/>
      <c r="K113" s="69">
        <f t="shared" si="10"/>
        <v>20740</v>
      </c>
    </row>
    <row r="114" spans="1:11" s="163" customFormat="1" ht="18" customHeight="1" x14ac:dyDescent="0.35">
      <c r="A114" s="56"/>
      <c r="B114" s="616" t="s">
        <v>56</v>
      </c>
      <c r="C114" s="68" t="s">
        <v>1</v>
      </c>
      <c r="D114" s="55" t="s">
        <v>51</v>
      </c>
      <c r="E114" s="55" t="s">
        <v>64</v>
      </c>
      <c r="F114" s="748" t="s">
        <v>66</v>
      </c>
      <c r="G114" s="749" t="s">
        <v>44</v>
      </c>
      <c r="H114" s="749" t="s">
        <v>36</v>
      </c>
      <c r="I114" s="750" t="s">
        <v>60</v>
      </c>
      <c r="J114" s="55" t="s">
        <v>57</v>
      </c>
      <c r="K114" s="69">
        <v>20740</v>
      </c>
    </row>
    <row r="115" spans="1:11" s="52" customFormat="1" ht="54" customHeight="1" x14ac:dyDescent="0.35">
      <c r="A115" s="56"/>
      <c r="B115" s="616" t="s">
        <v>95</v>
      </c>
      <c r="C115" s="68" t="s">
        <v>1</v>
      </c>
      <c r="D115" s="55" t="s">
        <v>51</v>
      </c>
      <c r="E115" s="55" t="s">
        <v>64</v>
      </c>
      <c r="F115" s="748" t="s">
        <v>66</v>
      </c>
      <c r="G115" s="749" t="s">
        <v>44</v>
      </c>
      <c r="H115" s="749" t="s">
        <v>38</v>
      </c>
      <c r="I115" s="750" t="s">
        <v>43</v>
      </c>
      <c r="J115" s="55"/>
      <c r="K115" s="69">
        <f t="shared" ref="K115:K116" si="11">K116</f>
        <v>3298.8</v>
      </c>
    </row>
    <row r="116" spans="1:11" s="52" customFormat="1" ht="180" customHeight="1" x14ac:dyDescent="0.35">
      <c r="A116" s="56"/>
      <c r="B116" s="616" t="s">
        <v>547</v>
      </c>
      <c r="C116" s="68" t="s">
        <v>1</v>
      </c>
      <c r="D116" s="55" t="s">
        <v>51</v>
      </c>
      <c r="E116" s="55" t="s">
        <v>64</v>
      </c>
      <c r="F116" s="748" t="s">
        <v>66</v>
      </c>
      <c r="G116" s="749" t="s">
        <v>44</v>
      </c>
      <c r="H116" s="749" t="s">
        <v>38</v>
      </c>
      <c r="I116" s="750" t="s">
        <v>96</v>
      </c>
      <c r="J116" s="55"/>
      <c r="K116" s="69">
        <f t="shared" si="11"/>
        <v>3298.8</v>
      </c>
    </row>
    <row r="117" spans="1:11" s="163" customFormat="1" ht="54" customHeight="1" x14ac:dyDescent="0.35">
      <c r="A117" s="56"/>
      <c r="B117" s="616" t="s">
        <v>54</v>
      </c>
      <c r="C117" s="68" t="s">
        <v>1</v>
      </c>
      <c r="D117" s="55" t="s">
        <v>51</v>
      </c>
      <c r="E117" s="55" t="s">
        <v>64</v>
      </c>
      <c r="F117" s="748" t="s">
        <v>66</v>
      </c>
      <c r="G117" s="749" t="s">
        <v>44</v>
      </c>
      <c r="H117" s="749" t="s">
        <v>38</v>
      </c>
      <c r="I117" s="750" t="s">
        <v>96</v>
      </c>
      <c r="J117" s="55" t="s">
        <v>55</v>
      </c>
      <c r="K117" s="69">
        <v>3298.8</v>
      </c>
    </row>
    <row r="118" spans="1:11" s="52" customFormat="1" ht="18" customHeight="1" x14ac:dyDescent="0.35">
      <c r="A118" s="56"/>
      <c r="B118" s="664" t="s">
        <v>97</v>
      </c>
      <c r="C118" s="68" t="s">
        <v>1</v>
      </c>
      <c r="D118" s="55" t="s">
        <v>51</v>
      </c>
      <c r="E118" s="55" t="s">
        <v>78</v>
      </c>
      <c r="F118" s="748"/>
      <c r="G118" s="749"/>
      <c r="H118" s="749"/>
      <c r="I118" s="750"/>
      <c r="J118" s="55"/>
      <c r="K118" s="69">
        <f t="shared" ref="K118:K122" si="12">K119</f>
        <v>6844.9</v>
      </c>
    </row>
    <row r="119" spans="1:11" s="163" customFormat="1" ht="54" customHeight="1" x14ac:dyDescent="0.35">
      <c r="A119" s="56"/>
      <c r="B119" s="616" t="s">
        <v>98</v>
      </c>
      <c r="C119" s="68" t="s">
        <v>1</v>
      </c>
      <c r="D119" s="55" t="s">
        <v>51</v>
      </c>
      <c r="E119" s="55" t="s">
        <v>78</v>
      </c>
      <c r="F119" s="748" t="s">
        <v>99</v>
      </c>
      <c r="G119" s="749" t="s">
        <v>41</v>
      </c>
      <c r="H119" s="749" t="s">
        <v>42</v>
      </c>
      <c r="I119" s="750" t="s">
        <v>43</v>
      </c>
      <c r="J119" s="55"/>
      <c r="K119" s="69">
        <f t="shared" si="12"/>
        <v>6844.9</v>
      </c>
    </row>
    <row r="120" spans="1:11" s="52" customFormat="1" ht="36" customHeight="1" x14ac:dyDescent="0.35">
      <c r="A120" s="56"/>
      <c r="B120" s="616" t="s">
        <v>361</v>
      </c>
      <c r="C120" s="68" t="s">
        <v>1</v>
      </c>
      <c r="D120" s="55" t="s">
        <v>51</v>
      </c>
      <c r="E120" s="55" t="s">
        <v>78</v>
      </c>
      <c r="F120" s="748" t="s">
        <v>99</v>
      </c>
      <c r="G120" s="749" t="s">
        <v>44</v>
      </c>
      <c r="H120" s="749" t="s">
        <v>42</v>
      </c>
      <c r="I120" s="750" t="s">
        <v>43</v>
      </c>
      <c r="J120" s="55"/>
      <c r="K120" s="69">
        <f t="shared" si="12"/>
        <v>6844.9</v>
      </c>
    </row>
    <row r="121" spans="1:11" s="52" customFormat="1" ht="90" customHeight="1" x14ac:dyDescent="0.35">
      <c r="A121" s="56"/>
      <c r="B121" s="616" t="s">
        <v>100</v>
      </c>
      <c r="C121" s="68" t="s">
        <v>1</v>
      </c>
      <c r="D121" s="55" t="s">
        <v>51</v>
      </c>
      <c r="E121" s="55" t="s">
        <v>78</v>
      </c>
      <c r="F121" s="748" t="s">
        <v>99</v>
      </c>
      <c r="G121" s="749" t="s">
        <v>44</v>
      </c>
      <c r="H121" s="749" t="s">
        <v>36</v>
      </c>
      <c r="I121" s="750" t="s">
        <v>43</v>
      </c>
      <c r="J121" s="55"/>
      <c r="K121" s="69">
        <f>K122</f>
        <v>6844.9</v>
      </c>
    </row>
    <row r="122" spans="1:11" s="52" customFormat="1" ht="72" customHeight="1" x14ac:dyDescent="0.35">
      <c r="A122" s="56"/>
      <c r="B122" s="665" t="s">
        <v>101</v>
      </c>
      <c r="C122" s="68" t="s">
        <v>1</v>
      </c>
      <c r="D122" s="55" t="s">
        <v>51</v>
      </c>
      <c r="E122" s="55" t="s">
        <v>78</v>
      </c>
      <c r="F122" s="748" t="s">
        <v>99</v>
      </c>
      <c r="G122" s="749" t="s">
        <v>44</v>
      </c>
      <c r="H122" s="749" t="s">
        <v>36</v>
      </c>
      <c r="I122" s="750" t="s">
        <v>102</v>
      </c>
      <c r="J122" s="55"/>
      <c r="K122" s="69">
        <f t="shared" si="12"/>
        <v>6844.9</v>
      </c>
    </row>
    <row r="123" spans="1:11" s="163" customFormat="1" ht="54" customHeight="1" x14ac:dyDescent="0.35">
      <c r="A123" s="56"/>
      <c r="B123" s="616" t="s">
        <v>54</v>
      </c>
      <c r="C123" s="68" t="s">
        <v>1</v>
      </c>
      <c r="D123" s="55" t="s">
        <v>51</v>
      </c>
      <c r="E123" s="55" t="s">
        <v>78</v>
      </c>
      <c r="F123" s="748" t="s">
        <v>99</v>
      </c>
      <c r="G123" s="749" t="s">
        <v>44</v>
      </c>
      <c r="H123" s="749" t="s">
        <v>36</v>
      </c>
      <c r="I123" s="750" t="s">
        <v>102</v>
      </c>
      <c r="J123" s="55" t="s">
        <v>55</v>
      </c>
      <c r="K123" s="69">
        <v>6844.9</v>
      </c>
    </row>
    <row r="124" spans="1:11" s="52" customFormat="1" ht="36" customHeight="1" x14ac:dyDescent="0.35">
      <c r="A124" s="56"/>
      <c r="B124" s="664" t="s">
        <v>105</v>
      </c>
      <c r="C124" s="68" t="s">
        <v>1</v>
      </c>
      <c r="D124" s="55" t="s">
        <v>51</v>
      </c>
      <c r="E124" s="55" t="s">
        <v>99</v>
      </c>
      <c r="F124" s="748"/>
      <c r="G124" s="749"/>
      <c r="H124" s="749"/>
      <c r="I124" s="750"/>
      <c r="J124" s="55"/>
      <c r="K124" s="69">
        <f>K125+K134+K139</f>
        <v>2326.1</v>
      </c>
    </row>
    <row r="125" spans="1:11" s="163" customFormat="1" ht="72" customHeight="1" x14ac:dyDescent="0.35">
      <c r="A125" s="56"/>
      <c r="B125" s="616" t="s">
        <v>106</v>
      </c>
      <c r="C125" s="68" t="s">
        <v>1</v>
      </c>
      <c r="D125" s="55" t="s">
        <v>51</v>
      </c>
      <c r="E125" s="55" t="s">
        <v>99</v>
      </c>
      <c r="F125" s="748" t="s">
        <v>70</v>
      </c>
      <c r="G125" s="749" t="s">
        <v>41</v>
      </c>
      <c r="H125" s="749" t="s">
        <v>42</v>
      </c>
      <c r="I125" s="750" t="s">
        <v>43</v>
      </c>
      <c r="J125" s="55"/>
      <c r="K125" s="69">
        <f>K126+K130</f>
        <v>1076.0999999999999</v>
      </c>
    </row>
    <row r="126" spans="1:11" s="163" customFormat="1" ht="54" customHeight="1" x14ac:dyDescent="0.35">
      <c r="A126" s="56"/>
      <c r="B126" s="664" t="s">
        <v>107</v>
      </c>
      <c r="C126" s="68" t="s">
        <v>1</v>
      </c>
      <c r="D126" s="55" t="s">
        <v>51</v>
      </c>
      <c r="E126" s="55" t="s">
        <v>99</v>
      </c>
      <c r="F126" s="748" t="s">
        <v>70</v>
      </c>
      <c r="G126" s="749" t="s">
        <v>44</v>
      </c>
      <c r="H126" s="749" t="s">
        <v>42</v>
      </c>
      <c r="I126" s="750" t="s">
        <v>43</v>
      </c>
      <c r="J126" s="55"/>
      <c r="K126" s="69">
        <f t="shared" ref="K126:K127" si="13">K127</f>
        <v>350</v>
      </c>
    </row>
    <row r="127" spans="1:11" s="52" customFormat="1" ht="36" customHeight="1" x14ac:dyDescent="0.35">
      <c r="A127" s="56"/>
      <c r="B127" s="616" t="s">
        <v>108</v>
      </c>
      <c r="C127" s="68" t="s">
        <v>1</v>
      </c>
      <c r="D127" s="55" t="s">
        <v>51</v>
      </c>
      <c r="E127" s="55" t="s">
        <v>99</v>
      </c>
      <c r="F127" s="748" t="s">
        <v>70</v>
      </c>
      <c r="G127" s="749" t="s">
        <v>44</v>
      </c>
      <c r="H127" s="749" t="s">
        <v>36</v>
      </c>
      <c r="I127" s="750" t="s">
        <v>43</v>
      </c>
      <c r="J127" s="55"/>
      <c r="K127" s="69">
        <f t="shared" si="13"/>
        <v>350</v>
      </c>
    </row>
    <row r="128" spans="1:11" s="163" customFormat="1" ht="36" customHeight="1" x14ac:dyDescent="0.35">
      <c r="A128" s="56"/>
      <c r="B128" s="664" t="s">
        <v>109</v>
      </c>
      <c r="C128" s="68" t="s">
        <v>1</v>
      </c>
      <c r="D128" s="55" t="s">
        <v>51</v>
      </c>
      <c r="E128" s="55" t="s">
        <v>99</v>
      </c>
      <c r="F128" s="748" t="s">
        <v>70</v>
      </c>
      <c r="G128" s="749" t="s">
        <v>44</v>
      </c>
      <c r="H128" s="749" t="s">
        <v>36</v>
      </c>
      <c r="I128" s="750" t="s">
        <v>110</v>
      </c>
      <c r="J128" s="55"/>
      <c r="K128" s="69">
        <f>K129</f>
        <v>350</v>
      </c>
    </row>
    <row r="129" spans="1:11" s="52" customFormat="1" ht="54" customHeight="1" x14ac:dyDescent="0.35">
      <c r="A129" s="56"/>
      <c r="B129" s="616" t="s">
        <v>54</v>
      </c>
      <c r="C129" s="68" t="s">
        <v>1</v>
      </c>
      <c r="D129" s="55" t="s">
        <v>51</v>
      </c>
      <c r="E129" s="55" t="s">
        <v>99</v>
      </c>
      <c r="F129" s="748" t="s">
        <v>70</v>
      </c>
      <c r="G129" s="749" t="s">
        <v>44</v>
      </c>
      <c r="H129" s="749" t="s">
        <v>36</v>
      </c>
      <c r="I129" s="750" t="s">
        <v>110</v>
      </c>
      <c r="J129" s="55" t="s">
        <v>55</v>
      </c>
      <c r="K129" s="69">
        <v>350</v>
      </c>
    </row>
    <row r="130" spans="1:11" s="163" customFormat="1" ht="36" customHeight="1" x14ac:dyDescent="0.35">
      <c r="A130" s="56"/>
      <c r="B130" s="664" t="s">
        <v>111</v>
      </c>
      <c r="C130" s="68" t="s">
        <v>1</v>
      </c>
      <c r="D130" s="55" t="s">
        <v>51</v>
      </c>
      <c r="E130" s="55" t="s">
        <v>99</v>
      </c>
      <c r="F130" s="748" t="s">
        <v>70</v>
      </c>
      <c r="G130" s="749" t="s">
        <v>88</v>
      </c>
      <c r="H130" s="749" t="s">
        <v>42</v>
      </c>
      <c r="I130" s="750" t="s">
        <v>43</v>
      </c>
      <c r="J130" s="55"/>
      <c r="K130" s="69">
        <f t="shared" ref="K130:K132" si="14">K131</f>
        <v>726.1</v>
      </c>
    </row>
    <row r="131" spans="1:11" s="52" customFormat="1" ht="54" customHeight="1" x14ac:dyDescent="0.35">
      <c r="A131" s="56"/>
      <c r="B131" s="664" t="s">
        <v>112</v>
      </c>
      <c r="C131" s="68" t="s">
        <v>1</v>
      </c>
      <c r="D131" s="55" t="s">
        <v>51</v>
      </c>
      <c r="E131" s="55" t="s">
        <v>99</v>
      </c>
      <c r="F131" s="748" t="s">
        <v>70</v>
      </c>
      <c r="G131" s="749" t="s">
        <v>88</v>
      </c>
      <c r="H131" s="749" t="s">
        <v>36</v>
      </c>
      <c r="I131" s="750" t="s">
        <v>43</v>
      </c>
      <c r="J131" s="55"/>
      <c r="K131" s="69">
        <f t="shared" si="14"/>
        <v>726.1</v>
      </c>
    </row>
    <row r="132" spans="1:11" s="163" customFormat="1" ht="87" customHeight="1" x14ac:dyDescent="0.35">
      <c r="A132" s="56"/>
      <c r="B132" s="664" t="s">
        <v>113</v>
      </c>
      <c r="C132" s="68" t="s">
        <v>1</v>
      </c>
      <c r="D132" s="55" t="s">
        <v>51</v>
      </c>
      <c r="E132" s="55" t="s">
        <v>99</v>
      </c>
      <c r="F132" s="748" t="s">
        <v>70</v>
      </c>
      <c r="G132" s="749" t="s">
        <v>88</v>
      </c>
      <c r="H132" s="749" t="s">
        <v>36</v>
      </c>
      <c r="I132" s="750" t="s">
        <v>114</v>
      </c>
      <c r="J132" s="55"/>
      <c r="K132" s="69">
        <f t="shared" si="14"/>
        <v>726.1</v>
      </c>
    </row>
    <row r="133" spans="1:11" s="52" customFormat="1" ht="54" customHeight="1" x14ac:dyDescent="0.35">
      <c r="A133" s="56"/>
      <c r="B133" s="616" t="s">
        <v>54</v>
      </c>
      <c r="C133" s="68" t="s">
        <v>1</v>
      </c>
      <c r="D133" s="55" t="s">
        <v>51</v>
      </c>
      <c r="E133" s="55" t="s">
        <v>99</v>
      </c>
      <c r="F133" s="748" t="s">
        <v>70</v>
      </c>
      <c r="G133" s="749" t="s">
        <v>88</v>
      </c>
      <c r="H133" s="749" t="s">
        <v>36</v>
      </c>
      <c r="I133" s="750" t="s">
        <v>114</v>
      </c>
      <c r="J133" s="55" t="s">
        <v>55</v>
      </c>
      <c r="K133" s="69">
        <v>726.1</v>
      </c>
    </row>
    <row r="134" spans="1:11" s="163" customFormat="1" ht="72" customHeight="1" x14ac:dyDescent="0.35">
      <c r="A134" s="56"/>
      <c r="B134" s="616" t="s">
        <v>115</v>
      </c>
      <c r="C134" s="68" t="s">
        <v>1</v>
      </c>
      <c r="D134" s="55" t="s">
        <v>51</v>
      </c>
      <c r="E134" s="55" t="s">
        <v>99</v>
      </c>
      <c r="F134" s="748" t="s">
        <v>87</v>
      </c>
      <c r="G134" s="749" t="s">
        <v>41</v>
      </c>
      <c r="H134" s="749" t="s">
        <v>42</v>
      </c>
      <c r="I134" s="750" t="s">
        <v>43</v>
      </c>
      <c r="J134" s="55"/>
      <c r="K134" s="69">
        <f t="shared" ref="K134:K137" si="15">K135</f>
        <v>50</v>
      </c>
    </row>
    <row r="135" spans="1:11" s="163" customFormat="1" ht="36" customHeight="1" x14ac:dyDescent="0.35">
      <c r="A135" s="56"/>
      <c r="B135" s="616" t="s">
        <v>361</v>
      </c>
      <c r="C135" s="68" t="s">
        <v>1</v>
      </c>
      <c r="D135" s="55" t="s">
        <v>51</v>
      </c>
      <c r="E135" s="55" t="s">
        <v>99</v>
      </c>
      <c r="F135" s="748" t="s">
        <v>87</v>
      </c>
      <c r="G135" s="749" t="s">
        <v>44</v>
      </c>
      <c r="H135" s="749" t="s">
        <v>42</v>
      </c>
      <c r="I135" s="750" t="s">
        <v>43</v>
      </c>
      <c r="J135" s="55"/>
      <c r="K135" s="69">
        <f t="shared" si="15"/>
        <v>50</v>
      </c>
    </row>
    <row r="136" spans="1:11" s="52" customFormat="1" ht="72" customHeight="1" x14ac:dyDescent="0.35">
      <c r="A136" s="56"/>
      <c r="B136" s="664" t="s">
        <v>323</v>
      </c>
      <c r="C136" s="68" t="s">
        <v>1</v>
      </c>
      <c r="D136" s="55" t="s">
        <v>51</v>
      </c>
      <c r="E136" s="55" t="s">
        <v>99</v>
      </c>
      <c r="F136" s="748" t="s">
        <v>87</v>
      </c>
      <c r="G136" s="749" t="s">
        <v>44</v>
      </c>
      <c r="H136" s="749" t="s">
        <v>36</v>
      </c>
      <c r="I136" s="750" t="s">
        <v>43</v>
      </c>
      <c r="J136" s="55"/>
      <c r="K136" s="69">
        <f>K137</f>
        <v>50</v>
      </c>
    </row>
    <row r="137" spans="1:11" s="163" customFormat="1" ht="54" customHeight="1" x14ac:dyDescent="0.35">
      <c r="A137" s="56"/>
      <c r="B137" s="664" t="s">
        <v>116</v>
      </c>
      <c r="C137" s="68" t="s">
        <v>1</v>
      </c>
      <c r="D137" s="55" t="s">
        <v>51</v>
      </c>
      <c r="E137" s="55" t="s">
        <v>99</v>
      </c>
      <c r="F137" s="748" t="s">
        <v>87</v>
      </c>
      <c r="G137" s="749" t="s">
        <v>44</v>
      </c>
      <c r="H137" s="749" t="s">
        <v>36</v>
      </c>
      <c r="I137" s="750" t="s">
        <v>117</v>
      </c>
      <c r="J137" s="55"/>
      <c r="K137" s="69">
        <f t="shared" si="15"/>
        <v>50</v>
      </c>
    </row>
    <row r="138" spans="1:11" s="52" customFormat="1" ht="54" customHeight="1" x14ac:dyDescent="0.35">
      <c r="A138" s="56"/>
      <c r="B138" s="616" t="s">
        <v>54</v>
      </c>
      <c r="C138" s="68" t="s">
        <v>1</v>
      </c>
      <c r="D138" s="55" t="s">
        <v>51</v>
      </c>
      <c r="E138" s="55" t="s">
        <v>99</v>
      </c>
      <c r="F138" s="748" t="s">
        <v>87</v>
      </c>
      <c r="G138" s="749" t="s">
        <v>44</v>
      </c>
      <c r="H138" s="749" t="s">
        <v>36</v>
      </c>
      <c r="I138" s="750" t="s">
        <v>117</v>
      </c>
      <c r="J138" s="55" t="s">
        <v>55</v>
      </c>
      <c r="K138" s="69">
        <v>50</v>
      </c>
    </row>
    <row r="139" spans="1:11" s="52" customFormat="1" ht="54" customHeight="1" x14ac:dyDescent="0.35">
      <c r="A139" s="56"/>
      <c r="B139" s="616" t="s">
        <v>39</v>
      </c>
      <c r="C139" s="68" t="s">
        <v>1</v>
      </c>
      <c r="D139" s="55" t="s">
        <v>51</v>
      </c>
      <c r="E139" s="55" t="s">
        <v>99</v>
      </c>
      <c r="F139" s="748" t="s">
        <v>40</v>
      </c>
      <c r="G139" s="749" t="s">
        <v>41</v>
      </c>
      <c r="H139" s="749" t="s">
        <v>42</v>
      </c>
      <c r="I139" s="750" t="s">
        <v>43</v>
      </c>
      <c r="J139" s="55"/>
      <c r="K139" s="69">
        <f t="shared" ref="K139" si="16">K140</f>
        <v>1200</v>
      </c>
    </row>
    <row r="140" spans="1:11" s="52" customFormat="1" ht="36" customHeight="1" x14ac:dyDescent="0.35">
      <c r="A140" s="56"/>
      <c r="B140" s="616" t="s">
        <v>361</v>
      </c>
      <c r="C140" s="68" t="s">
        <v>1</v>
      </c>
      <c r="D140" s="55" t="s">
        <v>51</v>
      </c>
      <c r="E140" s="55" t="s">
        <v>99</v>
      </c>
      <c r="F140" s="748" t="s">
        <v>40</v>
      </c>
      <c r="G140" s="749" t="s">
        <v>44</v>
      </c>
      <c r="H140" s="749" t="s">
        <v>42</v>
      </c>
      <c r="I140" s="750" t="s">
        <v>43</v>
      </c>
      <c r="J140" s="55"/>
      <c r="K140" s="69">
        <f>K141</f>
        <v>1200</v>
      </c>
    </row>
    <row r="141" spans="1:11" s="52" customFormat="1" ht="54" customHeight="1" x14ac:dyDescent="0.35">
      <c r="A141" s="56"/>
      <c r="B141" s="616" t="s">
        <v>353</v>
      </c>
      <c r="C141" s="68" t="s">
        <v>1</v>
      </c>
      <c r="D141" s="55" t="s">
        <v>51</v>
      </c>
      <c r="E141" s="55" t="s">
        <v>99</v>
      </c>
      <c r="F141" s="748" t="s">
        <v>40</v>
      </c>
      <c r="G141" s="749" t="s">
        <v>44</v>
      </c>
      <c r="H141" s="749" t="s">
        <v>87</v>
      </c>
      <c r="I141" s="750" t="s">
        <v>43</v>
      </c>
      <c r="J141" s="55"/>
      <c r="K141" s="69">
        <f>K142</f>
        <v>1200</v>
      </c>
    </row>
    <row r="142" spans="1:11" s="52" customFormat="1" ht="54" customHeight="1" x14ac:dyDescent="0.35">
      <c r="A142" s="56"/>
      <c r="B142" s="616" t="s">
        <v>627</v>
      </c>
      <c r="C142" s="68" t="s">
        <v>1</v>
      </c>
      <c r="D142" s="55" t="s">
        <v>51</v>
      </c>
      <c r="E142" s="55" t="s">
        <v>99</v>
      </c>
      <c r="F142" s="748" t="s">
        <v>40</v>
      </c>
      <c r="G142" s="749" t="s">
        <v>44</v>
      </c>
      <c r="H142" s="749" t="s">
        <v>87</v>
      </c>
      <c r="I142" s="750" t="s">
        <v>626</v>
      </c>
      <c r="J142" s="55"/>
      <c r="K142" s="69">
        <f>K143</f>
        <v>1200</v>
      </c>
    </row>
    <row r="143" spans="1:11" s="52" customFormat="1" ht="54" customHeight="1" x14ac:dyDescent="0.35">
      <c r="A143" s="56"/>
      <c r="B143" s="616" t="s">
        <v>54</v>
      </c>
      <c r="C143" s="68" t="s">
        <v>1</v>
      </c>
      <c r="D143" s="55" t="s">
        <v>51</v>
      </c>
      <c r="E143" s="55" t="s">
        <v>99</v>
      </c>
      <c r="F143" s="748" t="s">
        <v>40</v>
      </c>
      <c r="G143" s="749" t="s">
        <v>44</v>
      </c>
      <c r="H143" s="749" t="s">
        <v>87</v>
      </c>
      <c r="I143" s="750" t="s">
        <v>626</v>
      </c>
      <c r="J143" s="55" t="s">
        <v>55</v>
      </c>
      <c r="K143" s="69">
        <f>1164+36</f>
        <v>1200</v>
      </c>
    </row>
    <row r="144" spans="1:11" s="52" customFormat="1" ht="18" customHeight="1" x14ac:dyDescent="0.35">
      <c r="A144" s="56"/>
      <c r="B144" s="616" t="s">
        <v>176</v>
      </c>
      <c r="C144" s="68" t="s">
        <v>1</v>
      </c>
      <c r="D144" s="55" t="s">
        <v>64</v>
      </c>
      <c r="E144" s="55"/>
      <c r="F144" s="748"/>
      <c r="G144" s="749"/>
      <c r="H144" s="749"/>
      <c r="I144" s="750"/>
      <c r="J144" s="55"/>
      <c r="K144" s="316">
        <f>K145</f>
        <v>6131.1</v>
      </c>
    </row>
    <row r="145" spans="1:11" s="52" customFormat="1" ht="18" customHeight="1" x14ac:dyDescent="0.35">
      <c r="A145" s="56"/>
      <c r="B145" s="702" t="s">
        <v>603</v>
      </c>
      <c r="C145" s="68" t="s">
        <v>1</v>
      </c>
      <c r="D145" s="55" t="s">
        <v>64</v>
      </c>
      <c r="E145" s="55" t="s">
        <v>62</v>
      </c>
      <c r="F145" s="748"/>
      <c r="G145" s="749"/>
      <c r="H145" s="749"/>
      <c r="I145" s="750"/>
      <c r="J145" s="55"/>
      <c r="K145" s="69">
        <f t="shared" ref="K145:K149" si="17">K146</f>
        <v>6131.1</v>
      </c>
    </row>
    <row r="146" spans="1:11" s="52" customFormat="1" ht="72" customHeight="1" x14ac:dyDescent="0.35">
      <c r="A146" s="56"/>
      <c r="B146" s="702" t="s">
        <v>604</v>
      </c>
      <c r="C146" s="68" t="s">
        <v>1</v>
      </c>
      <c r="D146" s="55" t="s">
        <v>64</v>
      </c>
      <c r="E146" s="55" t="s">
        <v>62</v>
      </c>
      <c r="F146" s="748" t="s">
        <v>103</v>
      </c>
      <c r="G146" s="749" t="s">
        <v>41</v>
      </c>
      <c r="H146" s="749" t="s">
        <v>42</v>
      </c>
      <c r="I146" s="750" t="s">
        <v>43</v>
      </c>
      <c r="J146" s="55"/>
      <c r="K146" s="69">
        <f t="shared" si="17"/>
        <v>6131.1</v>
      </c>
    </row>
    <row r="147" spans="1:11" s="52" customFormat="1" ht="54" customHeight="1" x14ac:dyDescent="0.35">
      <c r="A147" s="56"/>
      <c r="B147" s="702" t="s">
        <v>599</v>
      </c>
      <c r="C147" s="68" t="s">
        <v>1</v>
      </c>
      <c r="D147" s="55" t="s">
        <v>64</v>
      </c>
      <c r="E147" s="55" t="s">
        <v>62</v>
      </c>
      <c r="F147" s="748" t="s">
        <v>103</v>
      </c>
      <c r="G147" s="749" t="s">
        <v>33</v>
      </c>
      <c r="H147" s="749" t="s">
        <v>42</v>
      </c>
      <c r="I147" s="750" t="s">
        <v>43</v>
      </c>
      <c r="J147" s="55"/>
      <c r="K147" s="69">
        <f t="shared" si="17"/>
        <v>6131.1</v>
      </c>
    </row>
    <row r="148" spans="1:11" s="52" customFormat="1" ht="54" customHeight="1" x14ac:dyDescent="0.35">
      <c r="A148" s="56"/>
      <c r="B148" s="702" t="s">
        <v>600</v>
      </c>
      <c r="C148" s="68" t="s">
        <v>1</v>
      </c>
      <c r="D148" s="55" t="s">
        <v>64</v>
      </c>
      <c r="E148" s="55" t="s">
        <v>62</v>
      </c>
      <c r="F148" s="748" t="s">
        <v>103</v>
      </c>
      <c r="G148" s="749" t="s">
        <v>33</v>
      </c>
      <c r="H148" s="749" t="s">
        <v>36</v>
      </c>
      <c r="I148" s="750" t="s">
        <v>43</v>
      </c>
      <c r="J148" s="55"/>
      <c r="K148" s="69">
        <f t="shared" si="17"/>
        <v>6131.1</v>
      </c>
    </row>
    <row r="149" spans="1:11" s="52" customFormat="1" ht="36" customHeight="1" x14ac:dyDescent="0.35">
      <c r="A149" s="56"/>
      <c r="B149" s="702" t="s">
        <v>601</v>
      </c>
      <c r="C149" s="68" t="s">
        <v>1</v>
      </c>
      <c r="D149" s="55" t="s">
        <v>64</v>
      </c>
      <c r="E149" s="55" t="s">
        <v>62</v>
      </c>
      <c r="F149" s="748" t="s">
        <v>103</v>
      </c>
      <c r="G149" s="749" t="s">
        <v>33</v>
      </c>
      <c r="H149" s="749" t="s">
        <v>36</v>
      </c>
      <c r="I149" s="750" t="s">
        <v>602</v>
      </c>
      <c r="J149" s="55"/>
      <c r="K149" s="69">
        <f t="shared" si="17"/>
        <v>6131.1</v>
      </c>
    </row>
    <row r="150" spans="1:11" s="52" customFormat="1" ht="54" customHeight="1" x14ac:dyDescent="0.35">
      <c r="A150" s="56"/>
      <c r="B150" s="702" t="s">
        <v>54</v>
      </c>
      <c r="C150" s="68" t="s">
        <v>1</v>
      </c>
      <c r="D150" s="55" t="s">
        <v>64</v>
      </c>
      <c r="E150" s="55" t="s">
        <v>62</v>
      </c>
      <c r="F150" s="748" t="s">
        <v>103</v>
      </c>
      <c r="G150" s="749" t="s">
        <v>33</v>
      </c>
      <c r="H150" s="749" t="s">
        <v>36</v>
      </c>
      <c r="I150" s="750" t="s">
        <v>602</v>
      </c>
      <c r="J150" s="55" t="s">
        <v>55</v>
      </c>
      <c r="K150" s="69">
        <v>6131.1</v>
      </c>
    </row>
    <row r="151" spans="1:11" s="52" customFormat="1" ht="18" customHeight="1" x14ac:dyDescent="0.35">
      <c r="A151" s="56"/>
      <c r="B151" s="616" t="s">
        <v>178</v>
      </c>
      <c r="C151" s="68" t="s">
        <v>1</v>
      </c>
      <c r="D151" s="55" t="s">
        <v>223</v>
      </c>
      <c r="E151" s="55"/>
      <c r="F151" s="748"/>
      <c r="G151" s="749"/>
      <c r="H151" s="749"/>
      <c r="I151" s="750"/>
      <c r="J151" s="55"/>
      <c r="K151" s="69">
        <f>K152</f>
        <v>64.3</v>
      </c>
    </row>
    <row r="152" spans="1:11" s="52" customFormat="1" ht="36" customHeight="1" x14ac:dyDescent="0.35">
      <c r="A152" s="56"/>
      <c r="B152" s="616" t="s">
        <v>549</v>
      </c>
      <c r="C152" s="68" t="s">
        <v>1</v>
      </c>
      <c r="D152" s="55" t="s">
        <v>223</v>
      </c>
      <c r="E152" s="55" t="s">
        <v>64</v>
      </c>
      <c r="F152" s="748"/>
      <c r="G152" s="749"/>
      <c r="H152" s="749"/>
      <c r="I152" s="750"/>
      <c r="J152" s="55"/>
      <c r="K152" s="69">
        <f t="shared" ref="K152:K156" si="18">K153</f>
        <v>64.3</v>
      </c>
    </row>
    <row r="153" spans="1:11" s="52" customFormat="1" ht="54" customHeight="1" x14ac:dyDescent="0.35">
      <c r="A153" s="56"/>
      <c r="B153" s="616" t="s">
        <v>39</v>
      </c>
      <c r="C153" s="68" t="s">
        <v>1</v>
      </c>
      <c r="D153" s="55" t="s">
        <v>223</v>
      </c>
      <c r="E153" s="55" t="s">
        <v>64</v>
      </c>
      <c r="F153" s="748" t="s">
        <v>40</v>
      </c>
      <c r="G153" s="749" t="s">
        <v>41</v>
      </c>
      <c r="H153" s="749" t="s">
        <v>42</v>
      </c>
      <c r="I153" s="750" t="s">
        <v>43</v>
      </c>
      <c r="J153" s="55"/>
      <c r="K153" s="69">
        <f t="shared" si="18"/>
        <v>64.3</v>
      </c>
    </row>
    <row r="154" spans="1:11" s="52" customFormat="1" ht="36" customHeight="1" x14ac:dyDescent="0.35">
      <c r="A154" s="56"/>
      <c r="B154" s="616" t="s">
        <v>361</v>
      </c>
      <c r="C154" s="68" t="s">
        <v>1</v>
      </c>
      <c r="D154" s="55" t="s">
        <v>223</v>
      </c>
      <c r="E154" s="55" t="s">
        <v>64</v>
      </c>
      <c r="F154" s="748" t="s">
        <v>40</v>
      </c>
      <c r="G154" s="749" t="s">
        <v>44</v>
      </c>
      <c r="H154" s="749" t="s">
        <v>42</v>
      </c>
      <c r="I154" s="750" t="s">
        <v>43</v>
      </c>
      <c r="J154" s="55"/>
      <c r="K154" s="69">
        <f t="shared" si="18"/>
        <v>64.3</v>
      </c>
    </row>
    <row r="155" spans="1:11" s="52" customFormat="1" ht="18" customHeight="1" x14ac:dyDescent="0.35">
      <c r="A155" s="56"/>
      <c r="B155" s="616" t="s">
        <v>61</v>
      </c>
      <c r="C155" s="68" t="s">
        <v>1</v>
      </c>
      <c r="D155" s="55" t="s">
        <v>223</v>
      </c>
      <c r="E155" s="55" t="s">
        <v>64</v>
      </c>
      <c r="F155" s="748" t="s">
        <v>40</v>
      </c>
      <c r="G155" s="749" t="s">
        <v>44</v>
      </c>
      <c r="H155" s="749" t="s">
        <v>62</v>
      </c>
      <c r="I155" s="750" t="s">
        <v>43</v>
      </c>
      <c r="J155" s="55"/>
      <c r="K155" s="69">
        <f t="shared" si="18"/>
        <v>64.3</v>
      </c>
    </row>
    <row r="156" spans="1:11" s="52" customFormat="1" ht="36" customHeight="1" x14ac:dyDescent="0.35">
      <c r="A156" s="56"/>
      <c r="B156" s="616" t="s">
        <v>551</v>
      </c>
      <c r="C156" s="68" t="s">
        <v>1</v>
      </c>
      <c r="D156" s="55" t="s">
        <v>223</v>
      </c>
      <c r="E156" s="55" t="s">
        <v>64</v>
      </c>
      <c r="F156" s="748" t="s">
        <v>40</v>
      </c>
      <c r="G156" s="749" t="s">
        <v>44</v>
      </c>
      <c r="H156" s="749" t="s">
        <v>62</v>
      </c>
      <c r="I156" s="750" t="s">
        <v>550</v>
      </c>
      <c r="J156" s="55"/>
      <c r="K156" s="69">
        <f t="shared" si="18"/>
        <v>64.3</v>
      </c>
    </row>
    <row r="157" spans="1:11" s="52" customFormat="1" ht="54" customHeight="1" x14ac:dyDescent="0.35">
      <c r="A157" s="56"/>
      <c r="B157" s="616" t="s">
        <v>54</v>
      </c>
      <c r="C157" s="68" t="s">
        <v>1</v>
      </c>
      <c r="D157" s="55" t="s">
        <v>223</v>
      </c>
      <c r="E157" s="55" t="s">
        <v>64</v>
      </c>
      <c r="F157" s="748" t="s">
        <v>40</v>
      </c>
      <c r="G157" s="749" t="s">
        <v>44</v>
      </c>
      <c r="H157" s="749" t="s">
        <v>62</v>
      </c>
      <c r="I157" s="750" t="s">
        <v>550</v>
      </c>
      <c r="J157" s="55" t="s">
        <v>55</v>
      </c>
      <c r="K157" s="69">
        <v>64.3</v>
      </c>
    </row>
    <row r="158" spans="1:11" s="163" customFormat="1" ht="18" customHeight="1" x14ac:dyDescent="0.35">
      <c r="A158" s="56"/>
      <c r="B158" s="616" t="s">
        <v>118</v>
      </c>
      <c r="C158" s="68" t="s">
        <v>1</v>
      </c>
      <c r="D158" s="55" t="s">
        <v>103</v>
      </c>
      <c r="E158" s="55"/>
      <c r="F158" s="748"/>
      <c r="G158" s="749"/>
      <c r="H158" s="749"/>
      <c r="I158" s="750"/>
      <c r="J158" s="55"/>
      <c r="K158" s="69">
        <f>K159+K165</f>
        <v>4322.2</v>
      </c>
    </row>
    <row r="159" spans="1:11" s="163" customFormat="1" ht="18" customHeight="1" x14ac:dyDescent="0.35">
      <c r="A159" s="56"/>
      <c r="B159" s="616" t="s">
        <v>377</v>
      </c>
      <c r="C159" s="68" t="s">
        <v>1</v>
      </c>
      <c r="D159" s="55" t="s">
        <v>103</v>
      </c>
      <c r="E159" s="55" t="s">
        <v>36</v>
      </c>
      <c r="F159" s="748"/>
      <c r="G159" s="749"/>
      <c r="H159" s="749"/>
      <c r="I159" s="750"/>
      <c r="J159" s="55"/>
      <c r="K159" s="69">
        <f t="shared" ref="K159:K163" si="19">K160</f>
        <v>3000</v>
      </c>
    </row>
    <row r="160" spans="1:11" s="163" customFormat="1" ht="54" customHeight="1" x14ac:dyDescent="0.35">
      <c r="A160" s="56"/>
      <c r="B160" s="666" t="s">
        <v>311</v>
      </c>
      <c r="C160" s="68" t="s">
        <v>1</v>
      </c>
      <c r="D160" s="55" t="s">
        <v>103</v>
      </c>
      <c r="E160" s="55" t="s">
        <v>36</v>
      </c>
      <c r="F160" s="748" t="s">
        <v>78</v>
      </c>
      <c r="G160" s="749" t="s">
        <v>41</v>
      </c>
      <c r="H160" s="749" t="s">
        <v>42</v>
      </c>
      <c r="I160" s="750" t="s">
        <v>43</v>
      </c>
      <c r="J160" s="55"/>
      <c r="K160" s="69">
        <f t="shared" si="19"/>
        <v>3000</v>
      </c>
    </row>
    <row r="161" spans="1:11" s="163" customFormat="1" ht="36" customHeight="1" x14ac:dyDescent="0.35">
      <c r="A161" s="56"/>
      <c r="B161" s="616" t="s">
        <v>361</v>
      </c>
      <c r="C161" s="68" t="s">
        <v>1</v>
      </c>
      <c r="D161" s="55" t="s">
        <v>103</v>
      </c>
      <c r="E161" s="55" t="s">
        <v>36</v>
      </c>
      <c r="F161" s="748" t="s">
        <v>78</v>
      </c>
      <c r="G161" s="749" t="s">
        <v>44</v>
      </c>
      <c r="H161" s="749" t="s">
        <v>42</v>
      </c>
      <c r="I161" s="750" t="s">
        <v>43</v>
      </c>
      <c r="J161" s="55"/>
      <c r="K161" s="69">
        <f t="shared" si="19"/>
        <v>3000</v>
      </c>
    </row>
    <row r="162" spans="1:11" s="163" customFormat="1" ht="90" customHeight="1" x14ac:dyDescent="0.35">
      <c r="A162" s="56"/>
      <c r="B162" s="648" t="s">
        <v>471</v>
      </c>
      <c r="C162" s="68" t="s">
        <v>1</v>
      </c>
      <c r="D162" s="55" t="s">
        <v>103</v>
      </c>
      <c r="E162" s="55" t="s">
        <v>36</v>
      </c>
      <c r="F162" s="748" t="s">
        <v>78</v>
      </c>
      <c r="G162" s="749" t="s">
        <v>44</v>
      </c>
      <c r="H162" s="749" t="s">
        <v>51</v>
      </c>
      <c r="I162" s="750" t="s">
        <v>43</v>
      </c>
      <c r="J162" s="55"/>
      <c r="K162" s="69">
        <f t="shared" si="19"/>
        <v>3000</v>
      </c>
    </row>
    <row r="163" spans="1:11" s="163" customFormat="1" ht="72" customHeight="1" x14ac:dyDescent="0.35">
      <c r="A163" s="56"/>
      <c r="B163" s="648" t="s">
        <v>467</v>
      </c>
      <c r="C163" s="68" t="s">
        <v>1</v>
      </c>
      <c r="D163" s="55" t="s">
        <v>103</v>
      </c>
      <c r="E163" s="55" t="s">
        <v>36</v>
      </c>
      <c r="F163" s="748" t="s">
        <v>78</v>
      </c>
      <c r="G163" s="749" t="s">
        <v>44</v>
      </c>
      <c r="H163" s="749" t="s">
        <v>51</v>
      </c>
      <c r="I163" s="750" t="s">
        <v>378</v>
      </c>
      <c r="J163" s="55"/>
      <c r="K163" s="69">
        <f t="shared" si="19"/>
        <v>3000</v>
      </c>
    </row>
    <row r="164" spans="1:11" s="163" customFormat="1" ht="36" customHeight="1" x14ac:dyDescent="0.35">
      <c r="A164" s="56"/>
      <c r="B164" s="623" t="s">
        <v>119</v>
      </c>
      <c r="C164" s="68" t="s">
        <v>1</v>
      </c>
      <c r="D164" s="55" t="s">
        <v>103</v>
      </c>
      <c r="E164" s="55" t="s">
        <v>36</v>
      </c>
      <c r="F164" s="748" t="s">
        <v>78</v>
      </c>
      <c r="G164" s="749" t="s">
        <v>44</v>
      </c>
      <c r="H164" s="749" t="s">
        <v>51</v>
      </c>
      <c r="I164" s="750" t="s">
        <v>378</v>
      </c>
      <c r="J164" s="55" t="s">
        <v>120</v>
      </c>
      <c r="K164" s="69">
        <v>3000</v>
      </c>
    </row>
    <row r="165" spans="1:11" s="163" customFormat="1" ht="36" customHeight="1" x14ac:dyDescent="0.35">
      <c r="A165" s="56"/>
      <c r="B165" s="616" t="s">
        <v>121</v>
      </c>
      <c r="C165" s="68" t="s">
        <v>1</v>
      </c>
      <c r="D165" s="55" t="s">
        <v>103</v>
      </c>
      <c r="E165" s="55" t="s">
        <v>80</v>
      </c>
      <c r="F165" s="748"/>
      <c r="G165" s="749"/>
      <c r="H165" s="749"/>
      <c r="I165" s="750"/>
      <c r="J165" s="55"/>
      <c r="K165" s="69">
        <f>K166</f>
        <v>1322.2</v>
      </c>
    </row>
    <row r="166" spans="1:11" s="163" customFormat="1" ht="72" customHeight="1" x14ac:dyDescent="0.35">
      <c r="A166" s="56"/>
      <c r="B166" s="616" t="s">
        <v>71</v>
      </c>
      <c r="C166" s="68" t="s">
        <v>1</v>
      </c>
      <c r="D166" s="55" t="s">
        <v>103</v>
      </c>
      <c r="E166" s="55" t="s">
        <v>80</v>
      </c>
      <c r="F166" s="748" t="s">
        <v>72</v>
      </c>
      <c r="G166" s="749" t="s">
        <v>41</v>
      </c>
      <c r="H166" s="749" t="s">
        <v>42</v>
      </c>
      <c r="I166" s="750" t="s">
        <v>43</v>
      </c>
      <c r="J166" s="55"/>
      <c r="K166" s="69">
        <f t="shared" ref="K166:K169" si="20">K167</f>
        <v>1322.2</v>
      </c>
    </row>
    <row r="167" spans="1:11" s="163" customFormat="1" ht="36" customHeight="1" x14ac:dyDescent="0.35">
      <c r="A167" s="56"/>
      <c r="B167" s="616" t="s">
        <v>361</v>
      </c>
      <c r="C167" s="68" t="s">
        <v>1</v>
      </c>
      <c r="D167" s="55" t="s">
        <v>103</v>
      </c>
      <c r="E167" s="55" t="s">
        <v>80</v>
      </c>
      <c r="F167" s="748" t="s">
        <v>72</v>
      </c>
      <c r="G167" s="749" t="s">
        <v>44</v>
      </c>
      <c r="H167" s="749" t="s">
        <v>42</v>
      </c>
      <c r="I167" s="750" t="s">
        <v>43</v>
      </c>
      <c r="J167" s="55"/>
      <c r="K167" s="69">
        <f t="shared" si="20"/>
        <v>1322.2</v>
      </c>
    </row>
    <row r="168" spans="1:11" s="163" customFormat="1" ht="54" customHeight="1" x14ac:dyDescent="0.35">
      <c r="A168" s="56"/>
      <c r="B168" s="648" t="s">
        <v>282</v>
      </c>
      <c r="C168" s="68" t="s">
        <v>1</v>
      </c>
      <c r="D168" s="55" t="s">
        <v>103</v>
      </c>
      <c r="E168" s="55" t="s">
        <v>80</v>
      </c>
      <c r="F168" s="748" t="s">
        <v>72</v>
      </c>
      <c r="G168" s="749" t="s">
        <v>44</v>
      </c>
      <c r="H168" s="749" t="s">
        <v>36</v>
      </c>
      <c r="I168" s="750" t="s">
        <v>43</v>
      </c>
      <c r="J168" s="55"/>
      <c r="K168" s="69">
        <f t="shared" si="20"/>
        <v>1322.2</v>
      </c>
    </row>
    <row r="169" spans="1:11" s="163" customFormat="1" ht="54" customHeight="1" x14ac:dyDescent="0.35">
      <c r="A169" s="56"/>
      <c r="B169" s="648" t="s">
        <v>73</v>
      </c>
      <c r="C169" s="68" t="s">
        <v>1</v>
      </c>
      <c r="D169" s="55" t="s">
        <v>103</v>
      </c>
      <c r="E169" s="55" t="s">
        <v>80</v>
      </c>
      <c r="F169" s="748" t="s">
        <v>72</v>
      </c>
      <c r="G169" s="749" t="s">
        <v>44</v>
      </c>
      <c r="H169" s="749" t="s">
        <v>36</v>
      </c>
      <c r="I169" s="750" t="s">
        <v>74</v>
      </c>
      <c r="J169" s="55"/>
      <c r="K169" s="69">
        <f t="shared" si="20"/>
        <v>1322.2</v>
      </c>
    </row>
    <row r="170" spans="1:11" s="163" customFormat="1" ht="54" customHeight="1" x14ac:dyDescent="0.35">
      <c r="A170" s="56"/>
      <c r="B170" s="623" t="s">
        <v>75</v>
      </c>
      <c r="C170" s="68" t="s">
        <v>1</v>
      </c>
      <c r="D170" s="55" t="s">
        <v>103</v>
      </c>
      <c r="E170" s="55" t="s">
        <v>80</v>
      </c>
      <c r="F170" s="748" t="s">
        <v>72</v>
      </c>
      <c r="G170" s="749" t="s">
        <v>44</v>
      </c>
      <c r="H170" s="749" t="s">
        <v>36</v>
      </c>
      <c r="I170" s="750" t="s">
        <v>74</v>
      </c>
      <c r="J170" s="55" t="s">
        <v>76</v>
      </c>
      <c r="K170" s="69">
        <v>1322.2</v>
      </c>
    </row>
    <row r="171" spans="1:11" s="163" customFormat="1" ht="36" x14ac:dyDescent="0.35">
      <c r="A171" s="56"/>
      <c r="B171" s="298" t="s">
        <v>676</v>
      </c>
      <c r="C171" s="68" t="s">
        <v>1</v>
      </c>
      <c r="D171" s="55" t="s">
        <v>70</v>
      </c>
      <c r="E171" s="55"/>
      <c r="F171" s="877"/>
      <c r="G171" s="878"/>
      <c r="H171" s="878"/>
      <c r="I171" s="879"/>
      <c r="J171" s="55"/>
      <c r="K171" s="69">
        <f t="shared" ref="K171:K176" si="21">K172</f>
        <v>36</v>
      </c>
    </row>
    <row r="172" spans="1:11" s="163" customFormat="1" ht="36" x14ac:dyDescent="0.35">
      <c r="A172" s="56"/>
      <c r="B172" s="883" t="s">
        <v>677</v>
      </c>
      <c r="C172" s="68" t="s">
        <v>1</v>
      </c>
      <c r="D172" s="55" t="s">
        <v>70</v>
      </c>
      <c r="E172" s="55" t="s">
        <v>36</v>
      </c>
      <c r="F172" s="877"/>
      <c r="G172" s="878"/>
      <c r="H172" s="878"/>
      <c r="I172" s="879"/>
      <c r="J172" s="55"/>
      <c r="K172" s="69">
        <f t="shared" si="21"/>
        <v>36</v>
      </c>
    </row>
    <row r="173" spans="1:11" s="163" customFormat="1" ht="54" x14ac:dyDescent="0.35">
      <c r="A173" s="56"/>
      <c r="B173" s="702" t="s">
        <v>39</v>
      </c>
      <c r="C173" s="68" t="s">
        <v>1</v>
      </c>
      <c r="D173" s="55" t="s">
        <v>70</v>
      </c>
      <c r="E173" s="55" t="s">
        <v>36</v>
      </c>
      <c r="F173" s="877" t="s">
        <v>40</v>
      </c>
      <c r="G173" s="878" t="s">
        <v>41</v>
      </c>
      <c r="H173" s="878" t="s">
        <v>42</v>
      </c>
      <c r="I173" s="879" t="s">
        <v>43</v>
      </c>
      <c r="J173" s="55"/>
      <c r="K173" s="69">
        <f t="shared" si="21"/>
        <v>36</v>
      </c>
    </row>
    <row r="174" spans="1:11" s="163" customFormat="1" ht="36" x14ac:dyDescent="0.35">
      <c r="A174" s="56"/>
      <c r="B174" s="702" t="s">
        <v>361</v>
      </c>
      <c r="C174" s="68" t="s">
        <v>1</v>
      </c>
      <c r="D174" s="55" t="s">
        <v>70</v>
      </c>
      <c r="E174" s="55" t="s">
        <v>36</v>
      </c>
      <c r="F174" s="877" t="s">
        <v>40</v>
      </c>
      <c r="G174" s="878" t="s">
        <v>44</v>
      </c>
      <c r="H174" s="878" t="s">
        <v>42</v>
      </c>
      <c r="I174" s="879" t="s">
        <v>43</v>
      </c>
      <c r="J174" s="55"/>
      <c r="K174" s="69">
        <f t="shared" si="21"/>
        <v>36</v>
      </c>
    </row>
    <row r="175" spans="1:11" s="163" customFormat="1" ht="54" x14ac:dyDescent="0.35">
      <c r="A175" s="56"/>
      <c r="B175" s="884" t="s">
        <v>678</v>
      </c>
      <c r="C175" s="68" t="s">
        <v>1</v>
      </c>
      <c r="D175" s="55" t="s">
        <v>70</v>
      </c>
      <c r="E175" s="55" t="s">
        <v>36</v>
      </c>
      <c r="F175" s="877" t="s">
        <v>40</v>
      </c>
      <c r="G175" s="878" t="s">
        <v>44</v>
      </c>
      <c r="H175" s="878" t="s">
        <v>78</v>
      </c>
      <c r="I175" s="879" t="s">
        <v>43</v>
      </c>
      <c r="J175" s="55"/>
      <c r="K175" s="69">
        <f t="shared" si="21"/>
        <v>36</v>
      </c>
    </row>
    <row r="176" spans="1:11" s="163" customFormat="1" ht="36" x14ac:dyDescent="0.35">
      <c r="A176" s="56"/>
      <c r="B176" s="884" t="s">
        <v>679</v>
      </c>
      <c r="C176" s="68" t="s">
        <v>1</v>
      </c>
      <c r="D176" s="55" t="s">
        <v>70</v>
      </c>
      <c r="E176" s="55" t="s">
        <v>36</v>
      </c>
      <c r="F176" s="877" t="s">
        <v>40</v>
      </c>
      <c r="G176" s="878" t="s">
        <v>44</v>
      </c>
      <c r="H176" s="878" t="s">
        <v>78</v>
      </c>
      <c r="I176" s="879" t="s">
        <v>680</v>
      </c>
      <c r="J176" s="55"/>
      <c r="K176" s="69">
        <f t="shared" si="21"/>
        <v>36</v>
      </c>
    </row>
    <row r="177" spans="1:11" s="163" customFormat="1" ht="36" x14ac:dyDescent="0.35">
      <c r="A177" s="56"/>
      <c r="B177" s="884" t="s">
        <v>676</v>
      </c>
      <c r="C177" s="68" t="s">
        <v>1</v>
      </c>
      <c r="D177" s="55" t="s">
        <v>70</v>
      </c>
      <c r="E177" s="55" t="s">
        <v>36</v>
      </c>
      <c r="F177" s="877" t="s">
        <v>40</v>
      </c>
      <c r="G177" s="878" t="s">
        <v>44</v>
      </c>
      <c r="H177" s="878" t="s">
        <v>78</v>
      </c>
      <c r="I177" s="879" t="s">
        <v>680</v>
      </c>
      <c r="J177" s="55" t="s">
        <v>681</v>
      </c>
      <c r="K177" s="69">
        <v>36</v>
      </c>
    </row>
    <row r="178" spans="1:11" ht="18" customHeight="1" x14ac:dyDescent="0.35">
      <c r="A178" s="56"/>
      <c r="B178" s="616"/>
      <c r="C178" s="68"/>
      <c r="D178" s="55"/>
      <c r="E178" s="55"/>
      <c r="F178" s="748"/>
      <c r="G178" s="749"/>
      <c r="H178" s="749"/>
      <c r="I178" s="750"/>
      <c r="J178" s="340"/>
      <c r="K178" s="69"/>
    </row>
    <row r="179" spans="1:11" ht="52.2" customHeight="1" x14ac:dyDescent="0.3">
      <c r="A179" s="162">
        <v>2</v>
      </c>
      <c r="B179" s="662" t="s">
        <v>2</v>
      </c>
      <c r="C179" s="63" t="s">
        <v>318</v>
      </c>
      <c r="D179" s="64"/>
      <c r="E179" s="64"/>
      <c r="F179" s="65"/>
      <c r="G179" s="66"/>
      <c r="H179" s="66"/>
      <c r="I179" s="67"/>
      <c r="J179" s="64"/>
      <c r="K179" s="77">
        <f>K180+K211+K204</f>
        <v>45215.799999999996</v>
      </c>
    </row>
    <row r="180" spans="1:11" s="167" customFormat="1" ht="18" customHeight="1" x14ac:dyDescent="0.35">
      <c r="A180" s="56"/>
      <c r="B180" s="616" t="s">
        <v>35</v>
      </c>
      <c r="C180" s="68" t="s">
        <v>318</v>
      </c>
      <c r="D180" s="55" t="s">
        <v>36</v>
      </c>
      <c r="E180" s="55"/>
      <c r="F180" s="748"/>
      <c r="G180" s="749"/>
      <c r="H180" s="749"/>
      <c r="I180" s="750"/>
      <c r="J180" s="55"/>
      <c r="K180" s="69">
        <f>K181+K192</f>
        <v>36100.199999999997</v>
      </c>
    </row>
    <row r="181" spans="1:11" s="168" customFormat="1" ht="72" customHeight="1" x14ac:dyDescent="0.35">
      <c r="A181" s="56"/>
      <c r="B181" s="616" t="s">
        <v>129</v>
      </c>
      <c r="C181" s="68" t="s">
        <v>318</v>
      </c>
      <c r="D181" s="55" t="s">
        <v>36</v>
      </c>
      <c r="E181" s="55" t="s">
        <v>80</v>
      </c>
      <c r="F181" s="748"/>
      <c r="G181" s="749"/>
      <c r="H181" s="749"/>
      <c r="I181" s="750"/>
      <c r="J181" s="55"/>
      <c r="K181" s="69">
        <f t="shared" ref="K181:K182" si="22">K182</f>
        <v>32438.2</v>
      </c>
    </row>
    <row r="182" spans="1:11" s="163" customFormat="1" ht="54" customHeight="1" x14ac:dyDescent="0.35">
      <c r="A182" s="56"/>
      <c r="B182" s="616" t="s">
        <v>222</v>
      </c>
      <c r="C182" s="68" t="s">
        <v>318</v>
      </c>
      <c r="D182" s="55" t="s">
        <v>36</v>
      </c>
      <c r="E182" s="55" t="s">
        <v>80</v>
      </c>
      <c r="F182" s="748" t="s">
        <v>223</v>
      </c>
      <c r="G182" s="749" t="s">
        <v>41</v>
      </c>
      <c r="H182" s="749" t="s">
        <v>42</v>
      </c>
      <c r="I182" s="750" t="s">
        <v>43</v>
      </c>
      <c r="J182" s="55"/>
      <c r="K182" s="69">
        <f t="shared" si="22"/>
        <v>32438.2</v>
      </c>
    </row>
    <row r="183" spans="1:11" s="163" customFormat="1" ht="36" customHeight="1" x14ac:dyDescent="0.35">
      <c r="A183" s="56"/>
      <c r="B183" s="616" t="s">
        <v>361</v>
      </c>
      <c r="C183" s="68" t="s">
        <v>318</v>
      </c>
      <c r="D183" s="55" t="s">
        <v>36</v>
      </c>
      <c r="E183" s="55" t="s">
        <v>80</v>
      </c>
      <c r="F183" s="70" t="s">
        <v>223</v>
      </c>
      <c r="G183" s="71" t="s">
        <v>44</v>
      </c>
      <c r="H183" s="749" t="s">
        <v>42</v>
      </c>
      <c r="I183" s="750" t="s">
        <v>43</v>
      </c>
      <c r="J183" s="55"/>
      <c r="K183" s="69">
        <f>K184+K189</f>
        <v>32438.2</v>
      </c>
    </row>
    <row r="184" spans="1:11" s="163" customFormat="1" ht="54" customHeight="1" x14ac:dyDescent="0.35">
      <c r="A184" s="56"/>
      <c r="B184" s="616" t="s">
        <v>319</v>
      </c>
      <c r="C184" s="68" t="s">
        <v>318</v>
      </c>
      <c r="D184" s="55" t="s">
        <v>36</v>
      </c>
      <c r="E184" s="55" t="s">
        <v>80</v>
      </c>
      <c r="F184" s="70" t="s">
        <v>223</v>
      </c>
      <c r="G184" s="71" t="s">
        <v>44</v>
      </c>
      <c r="H184" s="749" t="s">
        <v>36</v>
      </c>
      <c r="I184" s="750" t="s">
        <v>43</v>
      </c>
      <c r="J184" s="55"/>
      <c r="K184" s="69">
        <f>K185</f>
        <v>31403.100000000002</v>
      </c>
    </row>
    <row r="185" spans="1:11" s="163" customFormat="1" ht="36" customHeight="1" x14ac:dyDescent="0.35">
      <c r="A185" s="56"/>
      <c r="B185" s="616" t="s">
        <v>46</v>
      </c>
      <c r="C185" s="68" t="s">
        <v>318</v>
      </c>
      <c r="D185" s="55" t="s">
        <v>36</v>
      </c>
      <c r="E185" s="55" t="s">
        <v>80</v>
      </c>
      <c r="F185" s="70" t="s">
        <v>223</v>
      </c>
      <c r="G185" s="71" t="s">
        <v>44</v>
      </c>
      <c r="H185" s="749" t="s">
        <v>36</v>
      </c>
      <c r="I185" s="750" t="s">
        <v>47</v>
      </c>
      <c r="J185" s="55"/>
      <c r="K185" s="767">
        <f>SUM(K186:K188)</f>
        <v>31403.100000000002</v>
      </c>
    </row>
    <row r="186" spans="1:11" s="163" customFormat="1" ht="108" customHeight="1" x14ac:dyDescent="0.35">
      <c r="A186" s="56"/>
      <c r="B186" s="616" t="s">
        <v>48</v>
      </c>
      <c r="C186" s="68" t="s">
        <v>318</v>
      </c>
      <c r="D186" s="55" t="s">
        <v>36</v>
      </c>
      <c r="E186" s="55" t="s">
        <v>80</v>
      </c>
      <c r="F186" s="70" t="s">
        <v>223</v>
      </c>
      <c r="G186" s="71" t="s">
        <v>44</v>
      </c>
      <c r="H186" s="749" t="s">
        <v>36</v>
      </c>
      <c r="I186" s="750" t="s">
        <v>47</v>
      </c>
      <c r="J186" s="55" t="s">
        <v>49</v>
      </c>
      <c r="K186" s="69">
        <f>31734.4-1035.1+120.2</f>
        <v>30819.500000000004</v>
      </c>
    </row>
    <row r="187" spans="1:11" s="163" customFormat="1" ht="54" customHeight="1" x14ac:dyDescent="0.35">
      <c r="A187" s="56"/>
      <c r="B187" s="616" t="s">
        <v>54</v>
      </c>
      <c r="C187" s="68" t="s">
        <v>318</v>
      </c>
      <c r="D187" s="55" t="s">
        <v>36</v>
      </c>
      <c r="E187" s="55" t="s">
        <v>80</v>
      </c>
      <c r="F187" s="70" t="s">
        <v>223</v>
      </c>
      <c r="G187" s="71" t="s">
        <v>44</v>
      </c>
      <c r="H187" s="749" t="s">
        <v>36</v>
      </c>
      <c r="I187" s="750" t="s">
        <v>47</v>
      </c>
      <c r="J187" s="55" t="s">
        <v>55</v>
      </c>
      <c r="K187" s="69">
        <f>21.2+678-120.2</f>
        <v>579</v>
      </c>
    </row>
    <row r="188" spans="1:11" s="168" customFormat="1" ht="18" customHeight="1" x14ac:dyDescent="0.35">
      <c r="A188" s="56"/>
      <c r="B188" s="616" t="s">
        <v>56</v>
      </c>
      <c r="C188" s="68" t="s">
        <v>318</v>
      </c>
      <c r="D188" s="55" t="s">
        <v>36</v>
      </c>
      <c r="E188" s="55" t="s">
        <v>80</v>
      </c>
      <c r="F188" s="70" t="s">
        <v>223</v>
      </c>
      <c r="G188" s="71" t="s">
        <v>44</v>
      </c>
      <c r="H188" s="749" t="s">
        <v>36</v>
      </c>
      <c r="I188" s="750" t="s">
        <v>47</v>
      </c>
      <c r="J188" s="55" t="s">
        <v>57</v>
      </c>
      <c r="K188" s="69">
        <v>4.5999999999999996</v>
      </c>
    </row>
    <row r="189" spans="1:11" s="168" customFormat="1" ht="54" customHeight="1" x14ac:dyDescent="0.35">
      <c r="A189" s="56"/>
      <c r="B189" s="702" t="s">
        <v>617</v>
      </c>
      <c r="C189" s="68" t="s">
        <v>318</v>
      </c>
      <c r="D189" s="55" t="s">
        <v>36</v>
      </c>
      <c r="E189" s="55" t="s">
        <v>80</v>
      </c>
      <c r="F189" s="70" t="s">
        <v>223</v>
      </c>
      <c r="G189" s="71" t="s">
        <v>44</v>
      </c>
      <c r="H189" s="749" t="s">
        <v>51</v>
      </c>
      <c r="I189" s="750" t="s">
        <v>43</v>
      </c>
      <c r="J189" s="55"/>
      <c r="K189" s="69">
        <f t="shared" ref="K189:K190" si="23">K190</f>
        <v>1035.0999999999999</v>
      </c>
    </row>
    <row r="190" spans="1:11" s="168" customFormat="1" ht="36" customHeight="1" x14ac:dyDescent="0.35">
      <c r="A190" s="56"/>
      <c r="B190" s="702" t="s">
        <v>616</v>
      </c>
      <c r="C190" s="68" t="s">
        <v>318</v>
      </c>
      <c r="D190" s="55" t="s">
        <v>36</v>
      </c>
      <c r="E190" s="55" t="s">
        <v>80</v>
      </c>
      <c r="F190" s="70" t="s">
        <v>223</v>
      </c>
      <c r="G190" s="71" t="s">
        <v>44</v>
      </c>
      <c r="H190" s="749" t="s">
        <v>51</v>
      </c>
      <c r="I190" s="750" t="s">
        <v>618</v>
      </c>
      <c r="J190" s="55"/>
      <c r="K190" s="767">
        <f t="shared" si="23"/>
        <v>1035.0999999999999</v>
      </c>
    </row>
    <row r="191" spans="1:11" s="168" customFormat="1" ht="108" customHeight="1" x14ac:dyDescent="0.35">
      <c r="A191" s="56"/>
      <c r="B191" s="702" t="s">
        <v>48</v>
      </c>
      <c r="C191" s="68" t="s">
        <v>318</v>
      </c>
      <c r="D191" s="55" t="s">
        <v>36</v>
      </c>
      <c r="E191" s="55" t="s">
        <v>80</v>
      </c>
      <c r="F191" s="70" t="s">
        <v>223</v>
      </c>
      <c r="G191" s="71" t="s">
        <v>44</v>
      </c>
      <c r="H191" s="749" t="s">
        <v>51</v>
      </c>
      <c r="I191" s="750" t="s">
        <v>618</v>
      </c>
      <c r="J191" s="55" t="s">
        <v>49</v>
      </c>
      <c r="K191" s="69">
        <v>1035.0999999999999</v>
      </c>
    </row>
    <row r="192" spans="1:11" s="163" customFormat="1" ht="18" customHeight="1" x14ac:dyDescent="0.35">
      <c r="A192" s="56"/>
      <c r="B192" s="616" t="s">
        <v>69</v>
      </c>
      <c r="C192" s="68" t="s">
        <v>318</v>
      </c>
      <c r="D192" s="55" t="s">
        <v>36</v>
      </c>
      <c r="E192" s="55" t="s">
        <v>70</v>
      </c>
      <c r="F192" s="70"/>
      <c r="G192" s="71"/>
      <c r="H192" s="749"/>
      <c r="I192" s="750"/>
      <c r="J192" s="55"/>
      <c r="K192" s="69">
        <f t="shared" ref="K192:K199" si="24">K193</f>
        <v>3661.9999999999995</v>
      </c>
    </row>
    <row r="193" spans="1:11" s="163" customFormat="1" ht="54" customHeight="1" x14ac:dyDescent="0.35">
      <c r="A193" s="56"/>
      <c r="B193" s="616" t="s">
        <v>222</v>
      </c>
      <c r="C193" s="68" t="s">
        <v>318</v>
      </c>
      <c r="D193" s="55" t="s">
        <v>36</v>
      </c>
      <c r="E193" s="55" t="s">
        <v>70</v>
      </c>
      <c r="F193" s="70" t="s">
        <v>223</v>
      </c>
      <c r="G193" s="71" t="s">
        <v>41</v>
      </c>
      <c r="H193" s="749" t="s">
        <v>42</v>
      </c>
      <c r="I193" s="750" t="s">
        <v>43</v>
      </c>
      <c r="J193" s="55"/>
      <c r="K193" s="69">
        <f t="shared" si="24"/>
        <v>3661.9999999999995</v>
      </c>
    </row>
    <row r="194" spans="1:11" s="52" customFormat="1" ht="36" customHeight="1" x14ac:dyDescent="0.35">
      <c r="A194" s="56"/>
      <c r="B194" s="616" t="s">
        <v>361</v>
      </c>
      <c r="C194" s="68" t="s">
        <v>318</v>
      </c>
      <c r="D194" s="55" t="s">
        <v>36</v>
      </c>
      <c r="E194" s="55" t="s">
        <v>70</v>
      </c>
      <c r="F194" s="70" t="s">
        <v>223</v>
      </c>
      <c r="G194" s="71" t="s">
        <v>44</v>
      </c>
      <c r="H194" s="749" t="s">
        <v>42</v>
      </c>
      <c r="I194" s="750" t="s">
        <v>43</v>
      </c>
      <c r="J194" s="55"/>
      <c r="K194" s="69">
        <f>K195+K198+K201</f>
        <v>3661.9999999999995</v>
      </c>
    </row>
    <row r="195" spans="1:11" s="52" customFormat="1" ht="54" x14ac:dyDescent="0.35">
      <c r="A195" s="56"/>
      <c r="B195" s="616" t="s">
        <v>319</v>
      </c>
      <c r="C195" s="68" t="s">
        <v>318</v>
      </c>
      <c r="D195" s="55" t="s">
        <v>36</v>
      </c>
      <c r="E195" s="55" t="s">
        <v>70</v>
      </c>
      <c r="F195" s="70" t="s">
        <v>223</v>
      </c>
      <c r="G195" s="71" t="s">
        <v>44</v>
      </c>
      <c r="H195" s="760" t="s">
        <v>36</v>
      </c>
      <c r="I195" s="761" t="s">
        <v>43</v>
      </c>
      <c r="J195" s="55"/>
      <c r="K195" s="69">
        <f>K196</f>
        <v>162.69999999999999</v>
      </c>
    </row>
    <row r="196" spans="1:11" s="52" customFormat="1" ht="60.6" customHeight="1" x14ac:dyDescent="0.35">
      <c r="A196" s="56"/>
      <c r="B196" s="616" t="s">
        <v>403</v>
      </c>
      <c r="C196" s="68" t="s">
        <v>318</v>
      </c>
      <c r="D196" s="55" t="s">
        <v>36</v>
      </c>
      <c r="E196" s="55" t="s">
        <v>70</v>
      </c>
      <c r="F196" s="70" t="s">
        <v>223</v>
      </c>
      <c r="G196" s="71" t="s">
        <v>44</v>
      </c>
      <c r="H196" s="760" t="s">
        <v>36</v>
      </c>
      <c r="I196" s="761" t="s">
        <v>402</v>
      </c>
      <c r="J196" s="55"/>
      <c r="K196" s="69">
        <f t="shared" si="24"/>
        <v>162.69999999999999</v>
      </c>
    </row>
    <row r="197" spans="1:11" s="52" customFormat="1" ht="36" customHeight="1" x14ac:dyDescent="0.35">
      <c r="A197" s="56"/>
      <c r="B197" s="616" t="s">
        <v>54</v>
      </c>
      <c r="C197" s="68" t="s">
        <v>318</v>
      </c>
      <c r="D197" s="55" t="s">
        <v>36</v>
      </c>
      <c r="E197" s="55" t="s">
        <v>70</v>
      </c>
      <c r="F197" s="70" t="s">
        <v>223</v>
      </c>
      <c r="G197" s="71" t="s">
        <v>44</v>
      </c>
      <c r="H197" s="760" t="s">
        <v>36</v>
      </c>
      <c r="I197" s="761" t="s">
        <v>402</v>
      </c>
      <c r="J197" s="55" t="s">
        <v>55</v>
      </c>
      <c r="K197" s="69">
        <v>162.69999999999999</v>
      </c>
    </row>
    <row r="198" spans="1:11" s="163" customFormat="1" ht="36" customHeight="1" x14ac:dyDescent="0.35">
      <c r="A198" s="56"/>
      <c r="B198" s="616" t="s">
        <v>373</v>
      </c>
      <c r="C198" s="68" t="s">
        <v>318</v>
      </c>
      <c r="D198" s="55" t="s">
        <v>36</v>
      </c>
      <c r="E198" s="55" t="s">
        <v>70</v>
      </c>
      <c r="F198" s="70" t="s">
        <v>223</v>
      </c>
      <c r="G198" s="71" t="s">
        <v>44</v>
      </c>
      <c r="H198" s="749" t="s">
        <v>62</v>
      </c>
      <c r="I198" s="750" t="s">
        <v>43</v>
      </c>
      <c r="J198" s="55"/>
      <c r="K198" s="69">
        <f>K199</f>
        <v>3481.7</v>
      </c>
    </row>
    <row r="199" spans="1:11" s="168" customFormat="1" ht="54" customHeight="1" x14ac:dyDescent="0.35">
      <c r="A199" s="56"/>
      <c r="B199" s="616" t="s">
        <v>374</v>
      </c>
      <c r="C199" s="68" t="s">
        <v>318</v>
      </c>
      <c r="D199" s="55" t="s">
        <v>36</v>
      </c>
      <c r="E199" s="55" t="s">
        <v>70</v>
      </c>
      <c r="F199" s="70" t="s">
        <v>223</v>
      </c>
      <c r="G199" s="71" t="s">
        <v>44</v>
      </c>
      <c r="H199" s="749" t="s">
        <v>62</v>
      </c>
      <c r="I199" s="750" t="s">
        <v>104</v>
      </c>
      <c r="J199" s="55"/>
      <c r="K199" s="767">
        <f t="shared" si="24"/>
        <v>3481.7</v>
      </c>
    </row>
    <row r="200" spans="1:11" s="168" customFormat="1" ht="54" customHeight="1" x14ac:dyDescent="0.35">
      <c r="A200" s="56"/>
      <c r="B200" s="616" t="s">
        <v>54</v>
      </c>
      <c r="C200" s="68" t="s">
        <v>318</v>
      </c>
      <c r="D200" s="55" t="s">
        <v>36</v>
      </c>
      <c r="E200" s="55" t="s">
        <v>70</v>
      </c>
      <c r="F200" s="70" t="s">
        <v>223</v>
      </c>
      <c r="G200" s="71" t="s">
        <v>44</v>
      </c>
      <c r="H200" s="749" t="s">
        <v>62</v>
      </c>
      <c r="I200" s="750" t="s">
        <v>104</v>
      </c>
      <c r="J200" s="55" t="s">
        <v>55</v>
      </c>
      <c r="K200" s="69">
        <v>3481.7</v>
      </c>
    </row>
    <row r="201" spans="1:11" s="168" customFormat="1" ht="36" customHeight="1" x14ac:dyDescent="0.35">
      <c r="A201" s="56"/>
      <c r="B201" s="616" t="s">
        <v>491</v>
      </c>
      <c r="C201" s="68" t="s">
        <v>318</v>
      </c>
      <c r="D201" s="55" t="s">
        <v>36</v>
      </c>
      <c r="E201" s="55" t="s">
        <v>70</v>
      </c>
      <c r="F201" s="70" t="s">
        <v>223</v>
      </c>
      <c r="G201" s="71" t="s">
        <v>44</v>
      </c>
      <c r="H201" s="749" t="s">
        <v>64</v>
      </c>
      <c r="I201" s="750" t="s">
        <v>43</v>
      </c>
      <c r="J201" s="55"/>
      <c r="K201" s="69">
        <f t="shared" ref="K201:K202" si="25">K202</f>
        <v>17.600000000000001</v>
      </c>
    </row>
    <row r="202" spans="1:11" s="168" customFormat="1" ht="18" customHeight="1" x14ac:dyDescent="0.35">
      <c r="A202" s="56"/>
      <c r="B202" s="616" t="s">
        <v>489</v>
      </c>
      <c r="C202" s="68" t="s">
        <v>318</v>
      </c>
      <c r="D202" s="55" t="s">
        <v>36</v>
      </c>
      <c r="E202" s="55" t="s">
        <v>70</v>
      </c>
      <c r="F202" s="70" t="s">
        <v>223</v>
      </c>
      <c r="G202" s="71" t="s">
        <v>44</v>
      </c>
      <c r="H202" s="749" t="s">
        <v>64</v>
      </c>
      <c r="I202" s="750" t="s">
        <v>490</v>
      </c>
      <c r="J202" s="55"/>
      <c r="K202" s="767">
        <f t="shared" si="25"/>
        <v>17.600000000000001</v>
      </c>
    </row>
    <row r="203" spans="1:11" s="168" customFormat="1" ht="54" customHeight="1" x14ac:dyDescent="0.35">
      <c r="A203" s="56"/>
      <c r="B203" s="616" t="s">
        <v>54</v>
      </c>
      <c r="C203" s="68" t="s">
        <v>318</v>
      </c>
      <c r="D203" s="55" t="s">
        <v>36</v>
      </c>
      <c r="E203" s="55" t="s">
        <v>70</v>
      </c>
      <c r="F203" s="70" t="s">
        <v>223</v>
      </c>
      <c r="G203" s="71" t="s">
        <v>44</v>
      </c>
      <c r="H203" s="749" t="s">
        <v>64</v>
      </c>
      <c r="I203" s="750" t="s">
        <v>490</v>
      </c>
      <c r="J203" s="55" t="s">
        <v>55</v>
      </c>
      <c r="K203" s="69">
        <v>17.600000000000001</v>
      </c>
    </row>
    <row r="204" spans="1:11" s="168" customFormat="1" ht="18" customHeight="1" x14ac:dyDescent="0.35">
      <c r="A204" s="56"/>
      <c r="B204" s="616" t="s">
        <v>178</v>
      </c>
      <c r="C204" s="68" t="s">
        <v>318</v>
      </c>
      <c r="D204" s="55" t="s">
        <v>223</v>
      </c>
      <c r="E204" s="55"/>
      <c r="F204" s="70"/>
      <c r="G204" s="71"/>
      <c r="H204" s="749"/>
      <c r="I204" s="750"/>
      <c r="J204" s="55"/>
      <c r="K204" s="69">
        <f t="shared" ref="K204:K209" si="26">K205</f>
        <v>115.6</v>
      </c>
    </row>
    <row r="205" spans="1:11" s="168" customFormat="1" ht="36" customHeight="1" x14ac:dyDescent="0.35">
      <c r="A205" s="56"/>
      <c r="B205" s="616" t="s">
        <v>549</v>
      </c>
      <c r="C205" s="68" t="s">
        <v>318</v>
      </c>
      <c r="D205" s="55" t="s">
        <v>223</v>
      </c>
      <c r="E205" s="55" t="s">
        <v>64</v>
      </c>
      <c r="F205" s="70"/>
      <c r="G205" s="71"/>
      <c r="H205" s="749"/>
      <c r="I205" s="750"/>
      <c r="J205" s="55"/>
      <c r="K205" s="69">
        <f t="shared" si="26"/>
        <v>115.6</v>
      </c>
    </row>
    <row r="206" spans="1:11" s="168" customFormat="1" ht="54" customHeight="1" x14ac:dyDescent="0.35">
      <c r="A206" s="56"/>
      <c r="B206" s="616" t="s">
        <v>222</v>
      </c>
      <c r="C206" s="68" t="s">
        <v>318</v>
      </c>
      <c r="D206" s="55" t="s">
        <v>223</v>
      </c>
      <c r="E206" s="55" t="s">
        <v>64</v>
      </c>
      <c r="F206" s="70" t="s">
        <v>223</v>
      </c>
      <c r="G206" s="71" t="s">
        <v>41</v>
      </c>
      <c r="H206" s="749" t="s">
        <v>42</v>
      </c>
      <c r="I206" s="750" t="s">
        <v>43</v>
      </c>
      <c r="J206" s="55"/>
      <c r="K206" s="69">
        <f t="shared" si="26"/>
        <v>115.6</v>
      </c>
    </row>
    <row r="207" spans="1:11" s="168" customFormat="1" ht="36" customHeight="1" x14ac:dyDescent="0.35">
      <c r="A207" s="56"/>
      <c r="B207" s="616" t="s">
        <v>361</v>
      </c>
      <c r="C207" s="68" t="s">
        <v>318</v>
      </c>
      <c r="D207" s="55" t="s">
        <v>223</v>
      </c>
      <c r="E207" s="55" t="s">
        <v>64</v>
      </c>
      <c r="F207" s="70" t="s">
        <v>223</v>
      </c>
      <c r="G207" s="71" t="s">
        <v>44</v>
      </c>
      <c r="H207" s="749" t="s">
        <v>42</v>
      </c>
      <c r="I207" s="750" t="s">
        <v>43</v>
      </c>
      <c r="J207" s="55"/>
      <c r="K207" s="69">
        <f t="shared" si="26"/>
        <v>115.6</v>
      </c>
    </row>
    <row r="208" spans="1:11" s="168" customFormat="1" ht="54" customHeight="1" x14ac:dyDescent="0.35">
      <c r="A208" s="56"/>
      <c r="B208" s="616" t="s">
        <v>319</v>
      </c>
      <c r="C208" s="68" t="s">
        <v>318</v>
      </c>
      <c r="D208" s="55" t="s">
        <v>223</v>
      </c>
      <c r="E208" s="55" t="s">
        <v>64</v>
      </c>
      <c r="F208" s="70" t="s">
        <v>223</v>
      </c>
      <c r="G208" s="71" t="s">
        <v>44</v>
      </c>
      <c r="H208" s="749" t="s">
        <v>36</v>
      </c>
      <c r="I208" s="750" t="s">
        <v>43</v>
      </c>
      <c r="J208" s="55"/>
      <c r="K208" s="69">
        <f t="shared" si="26"/>
        <v>115.6</v>
      </c>
    </row>
    <row r="209" spans="1:11" s="168" customFormat="1" ht="36" customHeight="1" x14ac:dyDescent="0.35">
      <c r="A209" s="56"/>
      <c r="B209" s="616" t="s">
        <v>551</v>
      </c>
      <c r="C209" s="68" t="s">
        <v>318</v>
      </c>
      <c r="D209" s="55" t="s">
        <v>223</v>
      </c>
      <c r="E209" s="55" t="s">
        <v>64</v>
      </c>
      <c r="F209" s="70" t="s">
        <v>223</v>
      </c>
      <c r="G209" s="71" t="s">
        <v>44</v>
      </c>
      <c r="H209" s="749" t="s">
        <v>36</v>
      </c>
      <c r="I209" s="750" t="s">
        <v>550</v>
      </c>
      <c r="J209" s="55"/>
      <c r="K209" s="767">
        <f t="shared" si="26"/>
        <v>115.6</v>
      </c>
    </row>
    <row r="210" spans="1:11" s="168" customFormat="1" ht="54" customHeight="1" x14ac:dyDescent="0.35">
      <c r="A210" s="56"/>
      <c r="B210" s="616" t="s">
        <v>54</v>
      </c>
      <c r="C210" s="68" t="s">
        <v>318</v>
      </c>
      <c r="D210" s="55" t="s">
        <v>223</v>
      </c>
      <c r="E210" s="55" t="s">
        <v>64</v>
      </c>
      <c r="F210" s="70" t="s">
        <v>223</v>
      </c>
      <c r="G210" s="71" t="s">
        <v>44</v>
      </c>
      <c r="H210" s="749" t="s">
        <v>36</v>
      </c>
      <c r="I210" s="750" t="s">
        <v>550</v>
      </c>
      <c r="J210" s="55" t="s">
        <v>55</v>
      </c>
      <c r="K210" s="69">
        <v>115.6</v>
      </c>
    </row>
    <row r="211" spans="1:11" s="168" customFormat="1" ht="54" customHeight="1" x14ac:dyDescent="0.35">
      <c r="A211" s="56"/>
      <c r="B211" s="616" t="s">
        <v>199</v>
      </c>
      <c r="C211" s="68" t="s">
        <v>318</v>
      </c>
      <c r="D211" s="55" t="s">
        <v>87</v>
      </c>
      <c r="E211" s="55"/>
      <c r="F211" s="70"/>
      <c r="G211" s="71"/>
      <c r="H211" s="749"/>
      <c r="I211" s="750"/>
      <c r="J211" s="55"/>
      <c r="K211" s="69">
        <f>K212</f>
        <v>9000</v>
      </c>
    </row>
    <row r="212" spans="1:11" s="168" customFormat="1" ht="54" customHeight="1" x14ac:dyDescent="0.35">
      <c r="A212" s="56"/>
      <c r="B212" s="665" t="s">
        <v>200</v>
      </c>
      <c r="C212" s="68" t="s">
        <v>318</v>
      </c>
      <c r="D212" s="55" t="s">
        <v>87</v>
      </c>
      <c r="E212" s="55" t="s">
        <v>36</v>
      </c>
      <c r="F212" s="70"/>
      <c r="G212" s="71"/>
      <c r="H212" s="749"/>
      <c r="I212" s="750"/>
      <c r="J212" s="55"/>
      <c r="K212" s="69">
        <f t="shared" ref="K212:K214" si="27">K213</f>
        <v>9000</v>
      </c>
    </row>
    <row r="213" spans="1:11" s="168" customFormat="1" ht="54" customHeight="1" x14ac:dyDescent="0.35">
      <c r="A213" s="56"/>
      <c r="B213" s="616" t="s">
        <v>222</v>
      </c>
      <c r="C213" s="68" t="s">
        <v>318</v>
      </c>
      <c r="D213" s="55" t="s">
        <v>87</v>
      </c>
      <c r="E213" s="55" t="s">
        <v>36</v>
      </c>
      <c r="F213" s="70" t="s">
        <v>223</v>
      </c>
      <c r="G213" s="71" t="s">
        <v>41</v>
      </c>
      <c r="H213" s="749" t="s">
        <v>42</v>
      </c>
      <c r="I213" s="750" t="s">
        <v>43</v>
      </c>
      <c r="J213" s="55"/>
      <c r="K213" s="69">
        <f t="shared" si="27"/>
        <v>9000</v>
      </c>
    </row>
    <row r="214" spans="1:11" s="168" customFormat="1" ht="36" customHeight="1" x14ac:dyDescent="0.35">
      <c r="A214" s="56"/>
      <c r="B214" s="616" t="s">
        <v>361</v>
      </c>
      <c r="C214" s="68" t="s">
        <v>318</v>
      </c>
      <c r="D214" s="55" t="s">
        <v>87</v>
      </c>
      <c r="E214" s="55" t="s">
        <v>36</v>
      </c>
      <c r="F214" s="70" t="s">
        <v>223</v>
      </c>
      <c r="G214" s="71" t="s">
        <v>44</v>
      </c>
      <c r="H214" s="749" t="s">
        <v>42</v>
      </c>
      <c r="I214" s="750" t="s">
        <v>43</v>
      </c>
      <c r="J214" s="55"/>
      <c r="K214" s="69">
        <f t="shared" si="27"/>
        <v>9000</v>
      </c>
    </row>
    <row r="215" spans="1:11" s="168" customFormat="1" ht="36" customHeight="1" x14ac:dyDescent="0.35">
      <c r="A215" s="56"/>
      <c r="B215" s="616" t="s">
        <v>320</v>
      </c>
      <c r="C215" s="68" t="s">
        <v>318</v>
      </c>
      <c r="D215" s="55" t="s">
        <v>87</v>
      </c>
      <c r="E215" s="55" t="s">
        <v>36</v>
      </c>
      <c r="F215" s="70" t="s">
        <v>223</v>
      </c>
      <c r="G215" s="71" t="s">
        <v>44</v>
      </c>
      <c r="H215" s="749" t="s">
        <v>38</v>
      </c>
      <c r="I215" s="750" t="s">
        <v>43</v>
      </c>
      <c r="J215" s="55"/>
      <c r="K215" s="69">
        <f>K216</f>
        <v>9000</v>
      </c>
    </row>
    <row r="216" spans="1:11" s="168" customFormat="1" ht="36" customHeight="1" x14ac:dyDescent="0.35">
      <c r="A216" s="56"/>
      <c r="B216" s="616" t="s">
        <v>274</v>
      </c>
      <c r="C216" s="68" t="s">
        <v>318</v>
      </c>
      <c r="D216" s="55" t="s">
        <v>87</v>
      </c>
      <c r="E216" s="55" t="s">
        <v>36</v>
      </c>
      <c r="F216" s="70" t="s">
        <v>223</v>
      </c>
      <c r="G216" s="71" t="s">
        <v>44</v>
      </c>
      <c r="H216" s="749" t="s">
        <v>38</v>
      </c>
      <c r="I216" s="750" t="s">
        <v>429</v>
      </c>
      <c r="J216" s="55"/>
      <c r="K216" s="767">
        <f t="shared" ref="K216" si="28">K217</f>
        <v>9000</v>
      </c>
    </row>
    <row r="217" spans="1:11" s="168" customFormat="1" ht="18" customHeight="1" x14ac:dyDescent="0.35">
      <c r="A217" s="56"/>
      <c r="B217" s="616" t="s">
        <v>122</v>
      </c>
      <c r="C217" s="68" t="s">
        <v>318</v>
      </c>
      <c r="D217" s="55" t="s">
        <v>87</v>
      </c>
      <c r="E217" s="55" t="s">
        <v>36</v>
      </c>
      <c r="F217" s="70" t="s">
        <v>223</v>
      </c>
      <c r="G217" s="71" t="s">
        <v>44</v>
      </c>
      <c r="H217" s="749" t="s">
        <v>38</v>
      </c>
      <c r="I217" s="750" t="s">
        <v>429</v>
      </c>
      <c r="J217" s="55" t="s">
        <v>123</v>
      </c>
      <c r="K217" s="69">
        <v>9000</v>
      </c>
    </row>
    <row r="218" spans="1:11" s="168" customFormat="1" ht="18" customHeight="1" x14ac:dyDescent="0.35">
      <c r="A218" s="56"/>
      <c r="B218" s="616"/>
      <c r="C218" s="68"/>
      <c r="D218" s="55"/>
      <c r="E218" s="55"/>
      <c r="F218" s="70"/>
      <c r="G218" s="71"/>
      <c r="H218" s="749"/>
      <c r="I218" s="750"/>
      <c r="J218" s="55"/>
      <c r="K218" s="69"/>
    </row>
    <row r="219" spans="1:11" s="169" customFormat="1" ht="52.2" customHeight="1" x14ac:dyDescent="0.3">
      <c r="A219" s="162">
        <v>3</v>
      </c>
      <c r="B219" s="662" t="s">
        <v>34</v>
      </c>
      <c r="C219" s="63" t="s">
        <v>128</v>
      </c>
      <c r="D219" s="64"/>
      <c r="E219" s="64"/>
      <c r="F219" s="65"/>
      <c r="G219" s="66"/>
      <c r="H219" s="66"/>
      <c r="I219" s="67"/>
      <c r="J219" s="64"/>
      <c r="K219" s="77">
        <f>K220+K230</f>
        <v>6942.5999999999995</v>
      </c>
    </row>
    <row r="220" spans="1:11" s="169" customFormat="1" ht="18" customHeight="1" x14ac:dyDescent="0.35">
      <c r="A220" s="56"/>
      <c r="B220" s="616" t="s">
        <v>35</v>
      </c>
      <c r="C220" s="68" t="s">
        <v>128</v>
      </c>
      <c r="D220" s="55" t="s">
        <v>36</v>
      </c>
      <c r="E220" s="55"/>
      <c r="F220" s="748"/>
      <c r="G220" s="749"/>
      <c r="H220" s="749"/>
      <c r="I220" s="750"/>
      <c r="J220" s="55"/>
      <c r="K220" s="69">
        <f t="shared" ref="K220:K222" si="29">K221</f>
        <v>6894.2999999999993</v>
      </c>
    </row>
    <row r="221" spans="1:11" s="169" customFormat="1" ht="72" customHeight="1" x14ac:dyDescent="0.35">
      <c r="A221" s="56"/>
      <c r="B221" s="616" t="s">
        <v>129</v>
      </c>
      <c r="C221" s="68" t="s">
        <v>128</v>
      </c>
      <c r="D221" s="55" t="s">
        <v>36</v>
      </c>
      <c r="E221" s="55" t="s">
        <v>80</v>
      </c>
      <c r="F221" s="748"/>
      <c r="G221" s="749"/>
      <c r="H221" s="749"/>
      <c r="I221" s="750"/>
      <c r="J221" s="55"/>
      <c r="K221" s="69">
        <f t="shared" si="29"/>
        <v>6894.2999999999993</v>
      </c>
    </row>
    <row r="222" spans="1:11" s="169" customFormat="1" ht="36" customHeight="1" x14ac:dyDescent="0.35">
      <c r="A222" s="56"/>
      <c r="B222" s="648" t="s">
        <v>130</v>
      </c>
      <c r="C222" s="68" t="s">
        <v>128</v>
      </c>
      <c r="D222" s="55" t="s">
        <v>36</v>
      </c>
      <c r="E222" s="55" t="s">
        <v>80</v>
      </c>
      <c r="F222" s="748" t="s">
        <v>131</v>
      </c>
      <c r="G222" s="749" t="s">
        <v>41</v>
      </c>
      <c r="H222" s="749" t="s">
        <v>42</v>
      </c>
      <c r="I222" s="750" t="s">
        <v>43</v>
      </c>
      <c r="J222" s="55"/>
      <c r="K222" s="69">
        <f t="shared" si="29"/>
        <v>6894.2999999999993</v>
      </c>
    </row>
    <row r="223" spans="1:11" s="169" customFormat="1" ht="36" customHeight="1" x14ac:dyDescent="0.35">
      <c r="A223" s="56"/>
      <c r="B223" s="648" t="s">
        <v>132</v>
      </c>
      <c r="C223" s="68" t="s">
        <v>128</v>
      </c>
      <c r="D223" s="55" t="s">
        <v>36</v>
      </c>
      <c r="E223" s="55" t="s">
        <v>80</v>
      </c>
      <c r="F223" s="748" t="s">
        <v>131</v>
      </c>
      <c r="G223" s="749" t="s">
        <v>44</v>
      </c>
      <c r="H223" s="749" t="s">
        <v>42</v>
      </c>
      <c r="I223" s="750" t="s">
        <v>43</v>
      </c>
      <c r="J223" s="55"/>
      <c r="K223" s="69">
        <f>K224+K228</f>
        <v>6894.2999999999993</v>
      </c>
    </row>
    <row r="224" spans="1:11" s="169" customFormat="1" ht="36" customHeight="1" x14ac:dyDescent="0.35">
      <c r="A224" s="56"/>
      <c r="B224" s="616" t="s">
        <v>46</v>
      </c>
      <c r="C224" s="68" t="s">
        <v>128</v>
      </c>
      <c r="D224" s="55" t="s">
        <v>36</v>
      </c>
      <c r="E224" s="55" t="s">
        <v>80</v>
      </c>
      <c r="F224" s="748" t="s">
        <v>131</v>
      </c>
      <c r="G224" s="749" t="s">
        <v>44</v>
      </c>
      <c r="H224" s="749" t="s">
        <v>42</v>
      </c>
      <c r="I224" s="750" t="s">
        <v>47</v>
      </c>
      <c r="J224" s="55"/>
      <c r="K224" s="69">
        <f>K225+K226+K227</f>
        <v>5727.2</v>
      </c>
    </row>
    <row r="225" spans="1:11" s="169" customFormat="1" ht="108" customHeight="1" x14ac:dyDescent="0.35">
      <c r="A225" s="56"/>
      <c r="B225" s="648" t="s">
        <v>48</v>
      </c>
      <c r="C225" s="68" t="s">
        <v>128</v>
      </c>
      <c r="D225" s="55" t="s">
        <v>36</v>
      </c>
      <c r="E225" s="55" t="s">
        <v>80</v>
      </c>
      <c r="F225" s="748" t="s">
        <v>131</v>
      </c>
      <c r="G225" s="749" t="s">
        <v>44</v>
      </c>
      <c r="H225" s="749" t="s">
        <v>42</v>
      </c>
      <c r="I225" s="750" t="s">
        <v>47</v>
      </c>
      <c r="J225" s="55" t="s">
        <v>49</v>
      </c>
      <c r="K225" s="69">
        <v>5437.4</v>
      </c>
    </row>
    <row r="226" spans="1:11" s="169" customFormat="1" ht="54" customHeight="1" x14ac:dyDescent="0.35">
      <c r="A226" s="56"/>
      <c r="B226" s="616" t="s">
        <v>54</v>
      </c>
      <c r="C226" s="68" t="s">
        <v>128</v>
      </c>
      <c r="D226" s="55" t="s">
        <v>36</v>
      </c>
      <c r="E226" s="55" t="s">
        <v>80</v>
      </c>
      <c r="F226" s="748" t="s">
        <v>131</v>
      </c>
      <c r="G226" s="749" t="s">
        <v>44</v>
      </c>
      <c r="H226" s="749" t="s">
        <v>42</v>
      </c>
      <c r="I226" s="750" t="s">
        <v>47</v>
      </c>
      <c r="J226" s="55" t="s">
        <v>55</v>
      </c>
      <c r="K226" s="69">
        <v>270.8</v>
      </c>
    </row>
    <row r="227" spans="1:11" s="169" customFormat="1" ht="18" customHeight="1" x14ac:dyDescent="0.35">
      <c r="A227" s="56"/>
      <c r="B227" s="616" t="s">
        <v>56</v>
      </c>
      <c r="C227" s="68" t="s">
        <v>128</v>
      </c>
      <c r="D227" s="55" t="s">
        <v>36</v>
      </c>
      <c r="E227" s="55" t="s">
        <v>80</v>
      </c>
      <c r="F227" s="748" t="s">
        <v>131</v>
      </c>
      <c r="G227" s="749" t="s">
        <v>44</v>
      </c>
      <c r="H227" s="749" t="s">
        <v>42</v>
      </c>
      <c r="I227" s="750" t="s">
        <v>47</v>
      </c>
      <c r="J227" s="55" t="s">
        <v>57</v>
      </c>
      <c r="K227" s="69">
        <v>19</v>
      </c>
    </row>
    <row r="228" spans="1:11" s="169" customFormat="1" ht="36" customHeight="1" x14ac:dyDescent="0.35">
      <c r="A228" s="56"/>
      <c r="B228" s="616" t="s">
        <v>235</v>
      </c>
      <c r="C228" s="68" t="s">
        <v>128</v>
      </c>
      <c r="D228" s="55" t="s">
        <v>36</v>
      </c>
      <c r="E228" s="55" t="s">
        <v>80</v>
      </c>
      <c r="F228" s="748" t="s">
        <v>131</v>
      </c>
      <c r="G228" s="749" t="s">
        <v>44</v>
      </c>
      <c r="H228" s="749" t="s">
        <v>42</v>
      </c>
      <c r="I228" s="750" t="s">
        <v>133</v>
      </c>
      <c r="J228" s="55"/>
      <c r="K228" s="69">
        <f>K229</f>
        <v>1167.0999999999999</v>
      </c>
    </row>
    <row r="229" spans="1:11" s="169" customFormat="1" ht="108" customHeight="1" x14ac:dyDescent="0.35">
      <c r="A229" s="56"/>
      <c r="B229" s="616" t="s">
        <v>48</v>
      </c>
      <c r="C229" s="68" t="s">
        <v>128</v>
      </c>
      <c r="D229" s="55" t="s">
        <v>36</v>
      </c>
      <c r="E229" s="55" t="s">
        <v>80</v>
      </c>
      <c r="F229" s="748" t="s">
        <v>131</v>
      </c>
      <c r="G229" s="749" t="s">
        <v>44</v>
      </c>
      <c r="H229" s="749" t="s">
        <v>42</v>
      </c>
      <c r="I229" s="750" t="s">
        <v>133</v>
      </c>
      <c r="J229" s="55" t="s">
        <v>49</v>
      </c>
      <c r="K229" s="69">
        <v>1167.0999999999999</v>
      </c>
    </row>
    <row r="230" spans="1:11" s="169" customFormat="1" ht="18" customHeight="1" x14ac:dyDescent="0.35">
      <c r="A230" s="56"/>
      <c r="B230" s="616" t="s">
        <v>178</v>
      </c>
      <c r="C230" s="68" t="s">
        <v>128</v>
      </c>
      <c r="D230" s="55" t="s">
        <v>223</v>
      </c>
      <c r="E230" s="55"/>
      <c r="F230" s="748"/>
      <c r="G230" s="749"/>
      <c r="H230" s="749"/>
      <c r="I230" s="750"/>
      <c r="J230" s="55"/>
      <c r="K230" s="69">
        <f t="shared" ref="K230:K234" si="30">K231</f>
        <v>48.3</v>
      </c>
    </row>
    <row r="231" spans="1:11" s="169" customFormat="1" ht="36" customHeight="1" x14ac:dyDescent="0.35">
      <c r="A231" s="56"/>
      <c r="B231" s="613" t="s">
        <v>549</v>
      </c>
      <c r="C231" s="68" t="s">
        <v>128</v>
      </c>
      <c r="D231" s="55" t="s">
        <v>223</v>
      </c>
      <c r="E231" s="55" t="s">
        <v>64</v>
      </c>
      <c r="F231" s="748"/>
      <c r="G231" s="749"/>
      <c r="H231" s="749"/>
      <c r="I231" s="750"/>
      <c r="J231" s="55"/>
      <c r="K231" s="69">
        <f t="shared" si="30"/>
        <v>48.3</v>
      </c>
    </row>
    <row r="232" spans="1:11" s="169" customFormat="1" ht="36" customHeight="1" x14ac:dyDescent="0.35">
      <c r="A232" s="56"/>
      <c r="B232" s="648" t="s">
        <v>130</v>
      </c>
      <c r="C232" s="68" t="s">
        <v>128</v>
      </c>
      <c r="D232" s="55" t="s">
        <v>223</v>
      </c>
      <c r="E232" s="55" t="s">
        <v>64</v>
      </c>
      <c r="F232" s="748" t="s">
        <v>131</v>
      </c>
      <c r="G232" s="749" t="s">
        <v>41</v>
      </c>
      <c r="H232" s="749" t="s">
        <v>42</v>
      </c>
      <c r="I232" s="133" t="s">
        <v>43</v>
      </c>
      <c r="J232" s="55"/>
      <c r="K232" s="69">
        <f t="shared" si="30"/>
        <v>48.3</v>
      </c>
    </row>
    <row r="233" spans="1:11" s="169" customFormat="1" ht="36" customHeight="1" x14ac:dyDescent="0.35">
      <c r="A233" s="56"/>
      <c r="B233" s="648" t="s">
        <v>132</v>
      </c>
      <c r="C233" s="68" t="s">
        <v>128</v>
      </c>
      <c r="D233" s="55" t="s">
        <v>223</v>
      </c>
      <c r="E233" s="55" t="s">
        <v>64</v>
      </c>
      <c r="F233" s="748" t="s">
        <v>131</v>
      </c>
      <c r="G233" s="749" t="s">
        <v>44</v>
      </c>
      <c r="H233" s="749" t="s">
        <v>42</v>
      </c>
      <c r="I233" s="133" t="s">
        <v>43</v>
      </c>
      <c r="J233" s="55"/>
      <c r="K233" s="69">
        <f t="shared" si="30"/>
        <v>48.3</v>
      </c>
    </row>
    <row r="234" spans="1:11" s="169" customFormat="1" ht="36" customHeight="1" x14ac:dyDescent="0.35">
      <c r="A234" s="56"/>
      <c r="B234" s="613" t="s">
        <v>551</v>
      </c>
      <c r="C234" s="68" t="s">
        <v>128</v>
      </c>
      <c r="D234" s="55" t="s">
        <v>223</v>
      </c>
      <c r="E234" s="55" t="s">
        <v>64</v>
      </c>
      <c r="F234" s="748" t="s">
        <v>131</v>
      </c>
      <c r="G234" s="749" t="s">
        <v>44</v>
      </c>
      <c r="H234" s="749" t="s">
        <v>42</v>
      </c>
      <c r="I234" s="749" t="s">
        <v>550</v>
      </c>
      <c r="J234" s="55"/>
      <c r="K234" s="69">
        <f t="shared" si="30"/>
        <v>48.3</v>
      </c>
    </row>
    <row r="235" spans="1:11" s="169" customFormat="1" ht="54" customHeight="1" x14ac:dyDescent="0.35">
      <c r="A235" s="56"/>
      <c r="B235" s="613" t="s">
        <v>54</v>
      </c>
      <c r="C235" s="68" t="s">
        <v>128</v>
      </c>
      <c r="D235" s="55" t="s">
        <v>223</v>
      </c>
      <c r="E235" s="55" t="s">
        <v>64</v>
      </c>
      <c r="F235" s="748" t="s">
        <v>131</v>
      </c>
      <c r="G235" s="749" t="s">
        <v>44</v>
      </c>
      <c r="H235" s="749" t="s">
        <v>42</v>
      </c>
      <c r="I235" s="749" t="s">
        <v>550</v>
      </c>
      <c r="J235" s="603" t="s">
        <v>55</v>
      </c>
      <c r="K235" s="69">
        <v>48.3</v>
      </c>
    </row>
    <row r="236" spans="1:11" s="183" customFormat="1" ht="18" customHeight="1" x14ac:dyDescent="0.35">
      <c r="A236" s="264"/>
      <c r="B236" s="667"/>
      <c r="C236" s="599"/>
      <c r="D236" s="263"/>
      <c r="E236" s="263"/>
      <c r="F236" s="343"/>
      <c r="G236" s="343"/>
      <c r="H236" s="343"/>
      <c r="I236" s="343"/>
      <c r="J236" s="602"/>
      <c r="K236" s="318"/>
    </row>
    <row r="237" spans="1:11" s="177" customFormat="1" ht="52.2" customHeight="1" x14ac:dyDescent="0.3">
      <c r="A237" s="597">
        <v>4</v>
      </c>
      <c r="B237" s="668" t="s">
        <v>6</v>
      </c>
      <c r="C237" s="598" t="s">
        <v>436</v>
      </c>
      <c r="D237" s="600"/>
      <c r="E237" s="600"/>
      <c r="F237" s="173"/>
      <c r="G237" s="174"/>
      <c r="H237" s="174"/>
      <c r="I237" s="175"/>
      <c r="J237" s="600"/>
      <c r="K237" s="601">
        <f>K238+K288+K295+K281+K308+K317</f>
        <v>205759.2</v>
      </c>
    </row>
    <row r="238" spans="1:11" s="183" customFormat="1" ht="18" customHeight="1" x14ac:dyDescent="0.35">
      <c r="A238" s="178"/>
      <c r="B238" s="659" t="s">
        <v>35</v>
      </c>
      <c r="C238" s="179" t="s">
        <v>436</v>
      </c>
      <c r="D238" s="180" t="s">
        <v>36</v>
      </c>
      <c r="E238" s="134"/>
      <c r="F238" s="181"/>
      <c r="G238" s="132"/>
      <c r="H238" s="132"/>
      <c r="I238" s="133"/>
      <c r="J238" s="134"/>
      <c r="K238" s="182">
        <f>K239</f>
        <v>36621.5</v>
      </c>
    </row>
    <row r="239" spans="1:11" s="177" customFormat="1" ht="18" customHeight="1" x14ac:dyDescent="0.35">
      <c r="A239" s="178"/>
      <c r="B239" s="659" t="s">
        <v>69</v>
      </c>
      <c r="C239" s="179" t="s">
        <v>436</v>
      </c>
      <c r="D239" s="180" t="s">
        <v>36</v>
      </c>
      <c r="E239" s="180" t="s">
        <v>70</v>
      </c>
      <c r="F239" s="181"/>
      <c r="G239" s="132"/>
      <c r="H239" s="132"/>
      <c r="I239" s="133"/>
      <c r="J239" s="134"/>
      <c r="K239" s="182">
        <f>K240+K275+K270</f>
        <v>36621.5</v>
      </c>
    </row>
    <row r="240" spans="1:11" s="183" customFormat="1" ht="54" customHeight="1" x14ac:dyDescent="0.35">
      <c r="A240" s="178"/>
      <c r="B240" s="659" t="s">
        <v>224</v>
      </c>
      <c r="C240" s="179" t="s">
        <v>436</v>
      </c>
      <c r="D240" s="180" t="s">
        <v>36</v>
      </c>
      <c r="E240" s="180" t="s">
        <v>70</v>
      </c>
      <c r="F240" s="142" t="s">
        <v>225</v>
      </c>
      <c r="G240" s="132" t="s">
        <v>41</v>
      </c>
      <c r="H240" s="132" t="s">
        <v>42</v>
      </c>
      <c r="I240" s="133" t="s">
        <v>43</v>
      </c>
      <c r="J240" s="134"/>
      <c r="K240" s="182">
        <f>K241+K248+K266</f>
        <v>30088.799999999999</v>
      </c>
    </row>
    <row r="241" spans="1:12" s="183" customFormat="1" ht="36" customHeight="1" x14ac:dyDescent="0.35">
      <c r="A241" s="178"/>
      <c r="B241" s="659" t="s">
        <v>226</v>
      </c>
      <c r="C241" s="179" t="s">
        <v>436</v>
      </c>
      <c r="D241" s="180" t="s">
        <v>36</v>
      </c>
      <c r="E241" s="180" t="s">
        <v>70</v>
      </c>
      <c r="F241" s="184" t="s">
        <v>225</v>
      </c>
      <c r="G241" s="185" t="s">
        <v>44</v>
      </c>
      <c r="H241" s="185" t="s">
        <v>42</v>
      </c>
      <c r="I241" s="186" t="s">
        <v>43</v>
      </c>
      <c r="J241" s="134"/>
      <c r="K241" s="182">
        <f>K242+K245</f>
        <v>2039.9</v>
      </c>
    </row>
    <row r="242" spans="1:12" s="183" customFormat="1" ht="90" customHeight="1" x14ac:dyDescent="0.35">
      <c r="A242" s="178"/>
      <c r="B242" s="659" t="s">
        <v>313</v>
      </c>
      <c r="C242" s="179" t="s">
        <v>436</v>
      </c>
      <c r="D242" s="180" t="s">
        <v>36</v>
      </c>
      <c r="E242" s="180" t="s">
        <v>70</v>
      </c>
      <c r="F242" s="131" t="s">
        <v>225</v>
      </c>
      <c r="G242" s="132" t="s">
        <v>44</v>
      </c>
      <c r="H242" s="132" t="s">
        <v>36</v>
      </c>
      <c r="I242" s="133" t="s">
        <v>43</v>
      </c>
      <c r="J242" s="134"/>
      <c r="K242" s="182">
        <f t="shared" ref="K242:K243" si="31">K243</f>
        <v>800.7</v>
      </c>
    </row>
    <row r="243" spans="1:12" s="183" customFormat="1" ht="54" customHeight="1" x14ac:dyDescent="0.35">
      <c r="A243" s="178"/>
      <c r="B243" s="659" t="s">
        <v>227</v>
      </c>
      <c r="C243" s="179" t="s">
        <v>436</v>
      </c>
      <c r="D243" s="180" t="s">
        <v>36</v>
      </c>
      <c r="E243" s="180" t="s">
        <v>70</v>
      </c>
      <c r="F243" s="131" t="s">
        <v>225</v>
      </c>
      <c r="G243" s="132" t="s">
        <v>44</v>
      </c>
      <c r="H243" s="132" t="s">
        <v>36</v>
      </c>
      <c r="I243" s="133" t="s">
        <v>314</v>
      </c>
      <c r="J243" s="134"/>
      <c r="K243" s="182">
        <f t="shared" si="31"/>
        <v>800.7</v>
      </c>
    </row>
    <row r="244" spans="1:12" s="177" customFormat="1" ht="54" customHeight="1" x14ac:dyDescent="0.35">
      <c r="A244" s="178"/>
      <c r="B244" s="669" t="s">
        <v>54</v>
      </c>
      <c r="C244" s="179" t="s">
        <v>436</v>
      </c>
      <c r="D244" s="180" t="s">
        <v>36</v>
      </c>
      <c r="E244" s="180" t="s">
        <v>70</v>
      </c>
      <c r="F244" s="131" t="s">
        <v>225</v>
      </c>
      <c r="G244" s="132" t="s">
        <v>44</v>
      </c>
      <c r="H244" s="132" t="s">
        <v>36</v>
      </c>
      <c r="I244" s="133" t="s">
        <v>314</v>
      </c>
      <c r="J244" s="134" t="s">
        <v>55</v>
      </c>
      <c r="K244" s="182">
        <v>800.7</v>
      </c>
    </row>
    <row r="245" spans="1:12" s="177" customFormat="1" ht="36" customHeight="1" x14ac:dyDescent="0.35">
      <c r="A245" s="178"/>
      <c r="B245" s="669" t="s">
        <v>360</v>
      </c>
      <c r="C245" s="179" t="s">
        <v>436</v>
      </c>
      <c r="D245" s="180" t="s">
        <v>36</v>
      </c>
      <c r="E245" s="180" t="s">
        <v>70</v>
      </c>
      <c r="F245" s="131" t="s">
        <v>225</v>
      </c>
      <c r="G245" s="132" t="s">
        <v>44</v>
      </c>
      <c r="H245" s="132" t="s">
        <v>38</v>
      </c>
      <c r="I245" s="133" t="s">
        <v>43</v>
      </c>
      <c r="J245" s="134"/>
      <c r="K245" s="182">
        <f>K246</f>
        <v>1239.2</v>
      </c>
    </row>
    <row r="246" spans="1:12" s="177" customFormat="1" ht="36" customHeight="1" x14ac:dyDescent="0.35">
      <c r="A246" s="178"/>
      <c r="B246" s="669" t="s">
        <v>359</v>
      </c>
      <c r="C246" s="179" t="s">
        <v>436</v>
      </c>
      <c r="D246" s="180" t="s">
        <v>36</v>
      </c>
      <c r="E246" s="180" t="s">
        <v>70</v>
      </c>
      <c r="F246" s="131" t="s">
        <v>225</v>
      </c>
      <c r="G246" s="132" t="s">
        <v>44</v>
      </c>
      <c r="H246" s="132" t="s">
        <v>38</v>
      </c>
      <c r="I246" s="133" t="s">
        <v>358</v>
      </c>
      <c r="J246" s="134"/>
      <c r="K246" s="182">
        <f>SUM(K247:K247)</f>
        <v>1239.2</v>
      </c>
    </row>
    <row r="247" spans="1:12" s="177" customFormat="1" ht="54" customHeight="1" x14ac:dyDescent="0.35">
      <c r="A247" s="178"/>
      <c r="B247" s="669" t="s">
        <v>54</v>
      </c>
      <c r="C247" s="179" t="s">
        <v>436</v>
      </c>
      <c r="D247" s="180" t="s">
        <v>36</v>
      </c>
      <c r="E247" s="180" t="s">
        <v>70</v>
      </c>
      <c r="F247" s="131" t="s">
        <v>225</v>
      </c>
      <c r="G247" s="132" t="s">
        <v>44</v>
      </c>
      <c r="H247" s="132" t="s">
        <v>38</v>
      </c>
      <c r="I247" s="133" t="s">
        <v>358</v>
      </c>
      <c r="J247" s="134" t="s">
        <v>55</v>
      </c>
      <c r="K247" s="182">
        <v>1239.2</v>
      </c>
    </row>
    <row r="248" spans="1:12" s="177" customFormat="1" ht="36" customHeight="1" x14ac:dyDescent="0.35">
      <c r="A248" s="178"/>
      <c r="B248" s="659" t="s">
        <v>228</v>
      </c>
      <c r="C248" s="179" t="s">
        <v>436</v>
      </c>
      <c r="D248" s="180" t="s">
        <v>36</v>
      </c>
      <c r="E248" s="180" t="s">
        <v>70</v>
      </c>
      <c r="F248" s="142" t="s">
        <v>225</v>
      </c>
      <c r="G248" s="132" t="s">
        <v>88</v>
      </c>
      <c r="H248" s="132" t="s">
        <v>42</v>
      </c>
      <c r="I248" s="133" t="s">
        <v>43</v>
      </c>
      <c r="J248" s="134"/>
      <c r="K248" s="182">
        <f>K249+K260+K263</f>
        <v>27967.999999999996</v>
      </c>
    </row>
    <row r="249" spans="1:12" s="183" customFormat="1" ht="78.75" customHeight="1" x14ac:dyDescent="0.35">
      <c r="A249" s="178"/>
      <c r="B249" s="659" t="s">
        <v>317</v>
      </c>
      <c r="C249" s="179" t="s">
        <v>436</v>
      </c>
      <c r="D249" s="180" t="s">
        <v>36</v>
      </c>
      <c r="E249" s="180" t="s">
        <v>70</v>
      </c>
      <c r="F249" s="142" t="s">
        <v>225</v>
      </c>
      <c r="G249" s="132" t="s">
        <v>88</v>
      </c>
      <c r="H249" s="132" t="s">
        <v>36</v>
      </c>
      <c r="I249" s="133" t="s">
        <v>43</v>
      </c>
      <c r="J249" s="134"/>
      <c r="K249" s="182">
        <f>K250+K254+K258</f>
        <v>27105.3</v>
      </c>
    </row>
    <row r="250" spans="1:12" s="177" customFormat="1" ht="36" customHeight="1" x14ac:dyDescent="0.35">
      <c r="A250" s="178"/>
      <c r="B250" s="659" t="s">
        <v>46</v>
      </c>
      <c r="C250" s="179" t="s">
        <v>436</v>
      </c>
      <c r="D250" s="180" t="s">
        <v>36</v>
      </c>
      <c r="E250" s="180" t="s">
        <v>70</v>
      </c>
      <c r="F250" s="187" t="s">
        <v>225</v>
      </c>
      <c r="G250" s="185" t="s">
        <v>88</v>
      </c>
      <c r="H250" s="185" t="s">
        <v>36</v>
      </c>
      <c r="I250" s="186" t="s">
        <v>47</v>
      </c>
      <c r="J250" s="134"/>
      <c r="K250" s="182">
        <f>K251+K252+K253</f>
        <v>16271</v>
      </c>
    </row>
    <row r="251" spans="1:12" s="183" customFormat="1" ht="108" customHeight="1" x14ac:dyDescent="0.35">
      <c r="A251" s="178"/>
      <c r="B251" s="659" t="s">
        <v>48</v>
      </c>
      <c r="C251" s="179" t="s">
        <v>436</v>
      </c>
      <c r="D251" s="180" t="s">
        <v>36</v>
      </c>
      <c r="E251" s="180" t="s">
        <v>70</v>
      </c>
      <c r="F251" s="142" t="s">
        <v>225</v>
      </c>
      <c r="G251" s="132" t="s">
        <v>88</v>
      </c>
      <c r="H251" s="132" t="s">
        <v>36</v>
      </c>
      <c r="I251" s="133" t="s">
        <v>47</v>
      </c>
      <c r="J251" s="134" t="s">
        <v>49</v>
      </c>
      <c r="K251" s="182">
        <v>15923.4</v>
      </c>
    </row>
    <row r="252" spans="1:12" s="183" customFormat="1" ht="54" customHeight="1" x14ac:dyDescent="0.35">
      <c r="A252" s="178"/>
      <c r="B252" s="669" t="s">
        <v>54</v>
      </c>
      <c r="C252" s="179" t="s">
        <v>436</v>
      </c>
      <c r="D252" s="180" t="s">
        <v>36</v>
      </c>
      <c r="E252" s="180" t="s">
        <v>70</v>
      </c>
      <c r="F252" s="142" t="s">
        <v>225</v>
      </c>
      <c r="G252" s="132" t="s">
        <v>88</v>
      </c>
      <c r="H252" s="132" t="s">
        <v>36</v>
      </c>
      <c r="I252" s="133" t="s">
        <v>47</v>
      </c>
      <c r="J252" s="134" t="s">
        <v>55</v>
      </c>
      <c r="K252" s="182">
        <v>346.1</v>
      </c>
      <c r="L252" s="211"/>
    </row>
    <row r="253" spans="1:12" s="183" customFormat="1" ht="18" customHeight="1" x14ac:dyDescent="0.35">
      <c r="A253" s="178"/>
      <c r="B253" s="659" t="s">
        <v>56</v>
      </c>
      <c r="C253" s="179" t="s">
        <v>436</v>
      </c>
      <c r="D253" s="180" t="s">
        <v>36</v>
      </c>
      <c r="E253" s="180" t="s">
        <v>70</v>
      </c>
      <c r="F253" s="142" t="s">
        <v>225</v>
      </c>
      <c r="G253" s="132" t="s">
        <v>88</v>
      </c>
      <c r="H253" s="132" t="s">
        <v>36</v>
      </c>
      <c r="I253" s="133" t="s">
        <v>47</v>
      </c>
      <c r="J253" s="134" t="s">
        <v>57</v>
      </c>
      <c r="K253" s="182">
        <v>1.5</v>
      </c>
    </row>
    <row r="254" spans="1:12" s="183" customFormat="1" ht="36" customHeight="1" x14ac:dyDescent="0.35">
      <c r="A254" s="178"/>
      <c r="B254" s="648" t="s">
        <v>487</v>
      </c>
      <c r="C254" s="179" t="s">
        <v>436</v>
      </c>
      <c r="D254" s="180" t="s">
        <v>36</v>
      </c>
      <c r="E254" s="180" t="s">
        <v>70</v>
      </c>
      <c r="F254" s="142" t="s">
        <v>225</v>
      </c>
      <c r="G254" s="132" t="s">
        <v>88</v>
      </c>
      <c r="H254" s="132" t="s">
        <v>36</v>
      </c>
      <c r="I254" s="133" t="s">
        <v>90</v>
      </c>
      <c r="J254" s="134"/>
      <c r="K254" s="182">
        <f>K255+K256+K257</f>
        <v>10433</v>
      </c>
      <c r="L254" s="211"/>
    </row>
    <row r="255" spans="1:12" s="183" customFormat="1" ht="108" customHeight="1" x14ac:dyDescent="0.35">
      <c r="A255" s="178"/>
      <c r="B255" s="659" t="s">
        <v>48</v>
      </c>
      <c r="C255" s="179" t="s">
        <v>436</v>
      </c>
      <c r="D255" s="180" t="s">
        <v>36</v>
      </c>
      <c r="E255" s="180" t="s">
        <v>70</v>
      </c>
      <c r="F255" s="142" t="s">
        <v>225</v>
      </c>
      <c r="G255" s="132" t="s">
        <v>88</v>
      </c>
      <c r="H255" s="132" t="s">
        <v>36</v>
      </c>
      <c r="I255" s="133" t="s">
        <v>90</v>
      </c>
      <c r="J255" s="134" t="s">
        <v>49</v>
      </c>
      <c r="K255" s="182">
        <v>9725</v>
      </c>
      <c r="L255" s="211"/>
    </row>
    <row r="256" spans="1:12" s="183" customFormat="1" ht="54" customHeight="1" x14ac:dyDescent="0.35">
      <c r="A256" s="178"/>
      <c r="B256" s="669" t="s">
        <v>54</v>
      </c>
      <c r="C256" s="179" t="s">
        <v>436</v>
      </c>
      <c r="D256" s="180" t="s">
        <v>36</v>
      </c>
      <c r="E256" s="180" t="s">
        <v>70</v>
      </c>
      <c r="F256" s="187" t="s">
        <v>225</v>
      </c>
      <c r="G256" s="185" t="s">
        <v>88</v>
      </c>
      <c r="H256" s="185" t="s">
        <v>36</v>
      </c>
      <c r="I256" s="186" t="s">
        <v>90</v>
      </c>
      <c r="J256" s="134" t="s">
        <v>55</v>
      </c>
      <c r="K256" s="182">
        <v>685.5</v>
      </c>
    </row>
    <row r="257" spans="1:12" s="183" customFormat="1" ht="18" customHeight="1" x14ac:dyDescent="0.35">
      <c r="A257" s="178"/>
      <c r="B257" s="659" t="s">
        <v>56</v>
      </c>
      <c r="C257" s="179" t="s">
        <v>436</v>
      </c>
      <c r="D257" s="180" t="s">
        <v>36</v>
      </c>
      <c r="E257" s="180" t="s">
        <v>70</v>
      </c>
      <c r="F257" s="142" t="s">
        <v>225</v>
      </c>
      <c r="G257" s="132" t="s">
        <v>88</v>
      </c>
      <c r="H257" s="132" t="s">
        <v>36</v>
      </c>
      <c r="I257" s="133" t="s">
        <v>90</v>
      </c>
      <c r="J257" s="134" t="s">
        <v>57</v>
      </c>
      <c r="K257" s="182">
        <v>22.5</v>
      </c>
      <c r="L257" s="211"/>
    </row>
    <row r="258" spans="1:12" s="183" customFormat="1" ht="54" customHeight="1" x14ac:dyDescent="0.35">
      <c r="A258" s="178"/>
      <c r="B258" s="669" t="s">
        <v>376</v>
      </c>
      <c r="C258" s="224" t="s">
        <v>436</v>
      </c>
      <c r="D258" s="342" t="s">
        <v>36</v>
      </c>
      <c r="E258" s="342" t="s">
        <v>70</v>
      </c>
      <c r="F258" s="142" t="s">
        <v>225</v>
      </c>
      <c r="G258" s="132" t="s">
        <v>88</v>
      </c>
      <c r="H258" s="132" t="s">
        <v>36</v>
      </c>
      <c r="I258" s="133" t="s">
        <v>375</v>
      </c>
      <c r="J258" s="134"/>
      <c r="K258" s="182">
        <f>K259</f>
        <v>401.3</v>
      </c>
      <c r="L258" s="211"/>
    </row>
    <row r="259" spans="1:12" s="183" customFormat="1" ht="54" customHeight="1" x14ac:dyDescent="0.35">
      <c r="A259" s="178"/>
      <c r="B259" s="670" t="s">
        <v>54</v>
      </c>
      <c r="C259" s="431" t="s">
        <v>436</v>
      </c>
      <c r="D259" s="432" t="s">
        <v>36</v>
      </c>
      <c r="E259" s="432" t="s">
        <v>70</v>
      </c>
      <c r="F259" s="188" t="s">
        <v>225</v>
      </c>
      <c r="G259" s="132" t="s">
        <v>88</v>
      </c>
      <c r="H259" s="132" t="s">
        <v>36</v>
      </c>
      <c r="I259" s="341" t="s">
        <v>375</v>
      </c>
      <c r="J259" s="134" t="s">
        <v>55</v>
      </c>
      <c r="K259" s="182">
        <v>401.3</v>
      </c>
      <c r="L259" s="211"/>
    </row>
    <row r="260" spans="1:12" s="218" customFormat="1" ht="36" customHeight="1" x14ac:dyDescent="0.35">
      <c r="A260" s="213"/>
      <c r="B260" s="671" t="s">
        <v>373</v>
      </c>
      <c r="C260" s="214" t="s">
        <v>436</v>
      </c>
      <c r="D260" s="215" t="s">
        <v>36</v>
      </c>
      <c r="E260" s="215" t="s">
        <v>70</v>
      </c>
      <c r="F260" s="142" t="s">
        <v>225</v>
      </c>
      <c r="G260" s="143" t="s">
        <v>88</v>
      </c>
      <c r="H260" s="143" t="s">
        <v>38</v>
      </c>
      <c r="I260" s="144" t="s">
        <v>43</v>
      </c>
      <c r="J260" s="145"/>
      <c r="K260" s="216">
        <f t="shared" ref="K260:K261" si="32">K261</f>
        <v>852.1</v>
      </c>
      <c r="L260" s="217"/>
    </row>
    <row r="261" spans="1:12" s="218" customFormat="1" ht="54" customHeight="1" x14ac:dyDescent="0.35">
      <c r="A261" s="219"/>
      <c r="B261" s="672" t="s">
        <v>374</v>
      </c>
      <c r="C261" s="179" t="s">
        <v>436</v>
      </c>
      <c r="D261" s="180" t="s">
        <v>36</v>
      </c>
      <c r="E261" s="180" t="s">
        <v>70</v>
      </c>
      <c r="F261" s="188" t="s">
        <v>225</v>
      </c>
      <c r="G261" s="143" t="s">
        <v>88</v>
      </c>
      <c r="H261" s="143" t="s">
        <v>38</v>
      </c>
      <c r="I261" s="144" t="s">
        <v>104</v>
      </c>
      <c r="J261" s="146"/>
      <c r="K261" s="220">
        <f t="shared" si="32"/>
        <v>852.1</v>
      </c>
      <c r="L261" s="217"/>
    </row>
    <row r="262" spans="1:12" s="218" customFormat="1" ht="54" customHeight="1" x14ac:dyDescent="0.35">
      <c r="A262" s="219"/>
      <c r="B262" s="673" t="s">
        <v>54</v>
      </c>
      <c r="C262" s="179" t="s">
        <v>436</v>
      </c>
      <c r="D262" s="180" t="s">
        <v>36</v>
      </c>
      <c r="E262" s="180" t="s">
        <v>70</v>
      </c>
      <c r="F262" s="188" t="s">
        <v>225</v>
      </c>
      <c r="G262" s="148" t="s">
        <v>88</v>
      </c>
      <c r="H262" s="148" t="s">
        <v>38</v>
      </c>
      <c r="I262" s="221" t="s">
        <v>104</v>
      </c>
      <c r="J262" s="222" t="s">
        <v>55</v>
      </c>
      <c r="K262" s="317">
        <v>852.1</v>
      </c>
      <c r="L262" s="217"/>
    </row>
    <row r="263" spans="1:12" s="218" customFormat="1" ht="36" customHeight="1" x14ac:dyDescent="0.35">
      <c r="A263" s="219"/>
      <c r="B263" s="674" t="s">
        <v>397</v>
      </c>
      <c r="C263" s="179" t="s">
        <v>436</v>
      </c>
      <c r="D263" s="180" t="s">
        <v>36</v>
      </c>
      <c r="E263" s="180" t="s">
        <v>70</v>
      </c>
      <c r="F263" s="188" t="s">
        <v>225</v>
      </c>
      <c r="G263" s="143" t="s">
        <v>88</v>
      </c>
      <c r="H263" s="143" t="s">
        <v>62</v>
      </c>
      <c r="I263" s="144" t="s">
        <v>43</v>
      </c>
      <c r="J263" s="146"/>
      <c r="K263" s="220">
        <f t="shared" ref="K263:K264" si="33">K264</f>
        <v>10.6</v>
      </c>
      <c r="L263" s="217"/>
    </row>
    <row r="264" spans="1:12" s="218" customFormat="1" ht="36" customHeight="1" x14ac:dyDescent="0.35">
      <c r="A264" s="219"/>
      <c r="B264" s="674" t="s">
        <v>359</v>
      </c>
      <c r="C264" s="179" t="s">
        <v>436</v>
      </c>
      <c r="D264" s="180" t="s">
        <v>36</v>
      </c>
      <c r="E264" s="180" t="s">
        <v>70</v>
      </c>
      <c r="F264" s="147" t="s">
        <v>225</v>
      </c>
      <c r="G264" s="148" t="s">
        <v>88</v>
      </c>
      <c r="H264" s="148" t="s">
        <v>62</v>
      </c>
      <c r="I264" s="221" t="s">
        <v>358</v>
      </c>
      <c r="J264" s="146"/>
      <c r="K264" s="220">
        <f t="shared" si="33"/>
        <v>10.6</v>
      </c>
      <c r="L264" s="217"/>
    </row>
    <row r="265" spans="1:12" s="218" customFormat="1" ht="18" customHeight="1" x14ac:dyDescent="0.35">
      <c r="A265" s="223"/>
      <c r="B265" s="659" t="s">
        <v>56</v>
      </c>
      <c r="C265" s="224" t="s">
        <v>436</v>
      </c>
      <c r="D265" s="180" t="s">
        <v>36</v>
      </c>
      <c r="E265" s="180" t="s">
        <v>70</v>
      </c>
      <c r="F265" s="142" t="s">
        <v>225</v>
      </c>
      <c r="G265" s="143" t="s">
        <v>88</v>
      </c>
      <c r="H265" s="143" t="s">
        <v>62</v>
      </c>
      <c r="I265" s="144" t="s">
        <v>358</v>
      </c>
      <c r="J265" s="146" t="s">
        <v>57</v>
      </c>
      <c r="K265" s="317">
        <v>10.6</v>
      </c>
      <c r="L265" s="217"/>
    </row>
    <row r="266" spans="1:12" s="218" customFormat="1" ht="36" customHeight="1" x14ac:dyDescent="0.35">
      <c r="A266" s="223"/>
      <c r="B266" s="675" t="s">
        <v>361</v>
      </c>
      <c r="C266" s="224" t="s">
        <v>436</v>
      </c>
      <c r="D266" s="180" t="s">
        <v>36</v>
      </c>
      <c r="E266" s="180" t="s">
        <v>70</v>
      </c>
      <c r="F266" s="142" t="s">
        <v>225</v>
      </c>
      <c r="G266" s="143" t="s">
        <v>29</v>
      </c>
      <c r="H266" s="143" t="s">
        <v>42</v>
      </c>
      <c r="I266" s="144" t="s">
        <v>43</v>
      </c>
      <c r="J266" s="146"/>
      <c r="K266" s="535">
        <f t="shared" ref="K266:K267" si="34">K267</f>
        <v>80.900000000000006</v>
      </c>
      <c r="L266" s="217"/>
    </row>
    <row r="267" spans="1:12" s="218" customFormat="1" ht="36" customHeight="1" x14ac:dyDescent="0.35">
      <c r="A267" s="569"/>
      <c r="B267" s="676" t="s">
        <v>397</v>
      </c>
      <c r="C267" s="561" t="s">
        <v>436</v>
      </c>
      <c r="D267" s="570" t="s">
        <v>36</v>
      </c>
      <c r="E267" s="570" t="s">
        <v>70</v>
      </c>
      <c r="F267" s="571" t="s">
        <v>225</v>
      </c>
      <c r="G267" s="572" t="s">
        <v>29</v>
      </c>
      <c r="H267" s="572" t="s">
        <v>225</v>
      </c>
      <c r="I267" s="573" t="s">
        <v>43</v>
      </c>
      <c r="J267" s="574"/>
      <c r="K267" s="535">
        <f t="shared" si="34"/>
        <v>80.900000000000006</v>
      </c>
      <c r="L267" s="217"/>
    </row>
    <row r="268" spans="1:12" s="218" customFormat="1" ht="36" customHeight="1" x14ac:dyDescent="0.35">
      <c r="A268" s="728"/>
      <c r="B268" s="729" t="s">
        <v>359</v>
      </c>
      <c r="C268" s="214" t="s">
        <v>436</v>
      </c>
      <c r="D268" s="563" t="s">
        <v>36</v>
      </c>
      <c r="E268" s="563" t="s">
        <v>70</v>
      </c>
      <c r="F268" s="564" t="s">
        <v>225</v>
      </c>
      <c r="G268" s="565" t="s">
        <v>29</v>
      </c>
      <c r="H268" s="565" t="s">
        <v>225</v>
      </c>
      <c r="I268" s="566" t="s">
        <v>358</v>
      </c>
      <c r="J268" s="567"/>
      <c r="K268" s="568">
        <f>K269</f>
        <v>80.900000000000006</v>
      </c>
      <c r="L268" s="217"/>
    </row>
    <row r="269" spans="1:12" s="218" customFormat="1" ht="18" customHeight="1" x14ac:dyDescent="0.35">
      <c r="A269" s="705"/>
      <c r="B269" s="667" t="s">
        <v>56</v>
      </c>
      <c r="C269" s="431" t="s">
        <v>436</v>
      </c>
      <c r="D269" s="730" t="s">
        <v>36</v>
      </c>
      <c r="E269" s="180" t="s">
        <v>70</v>
      </c>
      <c r="F269" s="142" t="s">
        <v>225</v>
      </c>
      <c r="G269" s="143" t="s">
        <v>29</v>
      </c>
      <c r="H269" s="143" t="s">
        <v>225</v>
      </c>
      <c r="I269" s="144" t="s">
        <v>358</v>
      </c>
      <c r="J269" s="546" t="s">
        <v>57</v>
      </c>
      <c r="K269" s="535">
        <v>80.900000000000006</v>
      </c>
      <c r="L269" s="217"/>
    </row>
    <row r="270" spans="1:12" s="218" customFormat="1" ht="54" customHeight="1" x14ac:dyDescent="0.35">
      <c r="A270" s="562"/>
      <c r="B270" s="731" t="s">
        <v>229</v>
      </c>
      <c r="C270" s="732" t="s">
        <v>436</v>
      </c>
      <c r="D270" s="180" t="s">
        <v>36</v>
      </c>
      <c r="E270" s="180" t="s">
        <v>70</v>
      </c>
      <c r="F270" s="149" t="s">
        <v>78</v>
      </c>
      <c r="G270" s="150" t="s">
        <v>41</v>
      </c>
      <c r="H270" s="150" t="s">
        <v>42</v>
      </c>
      <c r="I270" s="151" t="s">
        <v>43</v>
      </c>
      <c r="J270" s="152"/>
      <c r="K270" s="535">
        <f t="shared" ref="K270:K273" si="35">K271</f>
        <v>72.099999999999994</v>
      </c>
      <c r="L270" s="217"/>
    </row>
    <row r="271" spans="1:12" s="218" customFormat="1" ht="36" customHeight="1" x14ac:dyDescent="0.35">
      <c r="A271" s="223"/>
      <c r="B271" s="669" t="s">
        <v>361</v>
      </c>
      <c r="C271" s="190" t="s">
        <v>436</v>
      </c>
      <c r="D271" s="180" t="s">
        <v>36</v>
      </c>
      <c r="E271" s="180" t="s">
        <v>70</v>
      </c>
      <c r="F271" s="149" t="s">
        <v>78</v>
      </c>
      <c r="G271" s="150" t="s">
        <v>44</v>
      </c>
      <c r="H271" s="150" t="s">
        <v>42</v>
      </c>
      <c r="I271" s="151" t="s">
        <v>43</v>
      </c>
      <c r="J271" s="152"/>
      <c r="K271" s="535">
        <f t="shared" si="35"/>
        <v>72.099999999999994</v>
      </c>
      <c r="L271" s="217"/>
    </row>
    <row r="272" spans="1:12" s="218" customFormat="1" ht="90" customHeight="1" x14ac:dyDescent="0.35">
      <c r="A272" s="223"/>
      <c r="B272" s="669" t="s">
        <v>316</v>
      </c>
      <c r="C272" s="190" t="s">
        <v>436</v>
      </c>
      <c r="D272" s="180" t="s">
        <v>36</v>
      </c>
      <c r="E272" s="180" t="s">
        <v>70</v>
      </c>
      <c r="F272" s="149" t="s">
        <v>78</v>
      </c>
      <c r="G272" s="150" t="s">
        <v>44</v>
      </c>
      <c r="H272" s="150" t="s">
        <v>38</v>
      </c>
      <c r="I272" s="151" t="s">
        <v>43</v>
      </c>
      <c r="J272" s="152"/>
      <c r="K272" s="535">
        <f t="shared" si="35"/>
        <v>72.099999999999994</v>
      </c>
      <c r="L272" s="217"/>
    </row>
    <row r="273" spans="1:12" s="218" customFormat="1" ht="108" customHeight="1" x14ac:dyDescent="0.35">
      <c r="A273" s="223"/>
      <c r="B273" s="659" t="s">
        <v>438</v>
      </c>
      <c r="C273" s="179" t="s">
        <v>436</v>
      </c>
      <c r="D273" s="180" t="s">
        <v>36</v>
      </c>
      <c r="E273" s="180" t="s">
        <v>70</v>
      </c>
      <c r="F273" s="131" t="s">
        <v>78</v>
      </c>
      <c r="G273" s="132" t="s">
        <v>44</v>
      </c>
      <c r="H273" s="132" t="s">
        <v>38</v>
      </c>
      <c r="I273" s="153" t="s">
        <v>687</v>
      </c>
      <c r="J273" s="134"/>
      <c r="K273" s="535">
        <f t="shared" si="35"/>
        <v>72.099999999999994</v>
      </c>
      <c r="L273" s="217"/>
    </row>
    <row r="274" spans="1:12" s="218" customFormat="1" ht="54" customHeight="1" x14ac:dyDescent="0.35">
      <c r="A274" s="223"/>
      <c r="B274" s="669" t="s">
        <v>54</v>
      </c>
      <c r="C274" s="179" t="s">
        <v>436</v>
      </c>
      <c r="D274" s="180" t="s">
        <v>36</v>
      </c>
      <c r="E274" s="180" t="s">
        <v>70</v>
      </c>
      <c r="F274" s="131" t="s">
        <v>78</v>
      </c>
      <c r="G274" s="132" t="s">
        <v>44</v>
      </c>
      <c r="H274" s="132" t="s">
        <v>38</v>
      </c>
      <c r="I274" s="153" t="s">
        <v>687</v>
      </c>
      <c r="J274" s="546" t="s">
        <v>55</v>
      </c>
      <c r="K274" s="535">
        <v>72.099999999999994</v>
      </c>
      <c r="L274" s="217"/>
    </row>
    <row r="275" spans="1:12" s="183" customFormat="1" ht="54" customHeight="1" x14ac:dyDescent="0.35">
      <c r="A275" s="178"/>
      <c r="B275" s="675" t="s">
        <v>39</v>
      </c>
      <c r="C275" s="179" t="s">
        <v>436</v>
      </c>
      <c r="D275" s="180" t="s">
        <v>36</v>
      </c>
      <c r="E275" s="180" t="s">
        <v>70</v>
      </c>
      <c r="F275" s="188" t="s">
        <v>40</v>
      </c>
      <c r="G275" s="132" t="s">
        <v>41</v>
      </c>
      <c r="H275" s="132" t="s">
        <v>42</v>
      </c>
      <c r="I275" s="133" t="s">
        <v>43</v>
      </c>
      <c r="J275" s="134"/>
      <c r="K275" s="324">
        <f t="shared" ref="K275:K277" si="36">K276</f>
        <v>6460.5999999999995</v>
      </c>
      <c r="L275" s="211"/>
    </row>
    <row r="276" spans="1:12" s="183" customFormat="1" ht="36" customHeight="1" x14ac:dyDescent="0.35">
      <c r="A276" s="178"/>
      <c r="B276" s="669" t="s">
        <v>361</v>
      </c>
      <c r="C276" s="179" t="s">
        <v>436</v>
      </c>
      <c r="D276" s="180" t="s">
        <v>36</v>
      </c>
      <c r="E276" s="180" t="s">
        <v>70</v>
      </c>
      <c r="F276" s="142" t="s">
        <v>40</v>
      </c>
      <c r="G276" s="132" t="s">
        <v>44</v>
      </c>
      <c r="H276" s="132" t="s">
        <v>42</v>
      </c>
      <c r="I276" s="133" t="s">
        <v>43</v>
      </c>
      <c r="J276" s="134"/>
      <c r="K276" s="182">
        <f t="shared" si="36"/>
        <v>6460.5999999999995</v>
      </c>
      <c r="L276" s="211"/>
    </row>
    <row r="277" spans="1:12" s="183" customFormat="1" ht="72" customHeight="1" x14ac:dyDescent="0.35">
      <c r="A277" s="178"/>
      <c r="B277" s="659" t="s">
        <v>315</v>
      </c>
      <c r="C277" s="179" t="s">
        <v>436</v>
      </c>
      <c r="D277" s="180" t="s">
        <v>36</v>
      </c>
      <c r="E277" s="180" t="s">
        <v>70</v>
      </c>
      <c r="F277" s="142" t="s">
        <v>40</v>
      </c>
      <c r="G277" s="132" t="s">
        <v>44</v>
      </c>
      <c r="H277" s="132" t="s">
        <v>80</v>
      </c>
      <c r="I277" s="133" t="s">
        <v>43</v>
      </c>
      <c r="J277" s="134"/>
      <c r="K277" s="182">
        <f t="shared" si="36"/>
        <v>6460.5999999999995</v>
      </c>
      <c r="L277" s="211"/>
    </row>
    <row r="278" spans="1:12" s="183" customFormat="1" ht="36" customHeight="1" x14ac:dyDescent="0.35">
      <c r="A278" s="178"/>
      <c r="B278" s="648" t="s">
        <v>487</v>
      </c>
      <c r="C278" s="179" t="s">
        <v>436</v>
      </c>
      <c r="D278" s="180" t="s">
        <v>36</v>
      </c>
      <c r="E278" s="180" t="s">
        <v>70</v>
      </c>
      <c r="F278" s="142" t="s">
        <v>40</v>
      </c>
      <c r="G278" s="132" t="s">
        <v>44</v>
      </c>
      <c r="H278" s="132" t="s">
        <v>80</v>
      </c>
      <c r="I278" s="133" t="s">
        <v>90</v>
      </c>
      <c r="J278" s="134"/>
      <c r="K278" s="344">
        <f>K279+K280</f>
        <v>6460.5999999999995</v>
      </c>
      <c r="L278" s="211"/>
    </row>
    <row r="279" spans="1:12" s="183" customFormat="1" ht="108" customHeight="1" x14ac:dyDescent="0.35">
      <c r="A279" s="178"/>
      <c r="B279" s="659" t="s">
        <v>48</v>
      </c>
      <c r="C279" s="179" t="s">
        <v>436</v>
      </c>
      <c r="D279" s="180" t="s">
        <v>36</v>
      </c>
      <c r="E279" s="180" t="s">
        <v>70</v>
      </c>
      <c r="F279" s="142" t="s">
        <v>40</v>
      </c>
      <c r="G279" s="132" t="s">
        <v>44</v>
      </c>
      <c r="H279" s="132" t="s">
        <v>80</v>
      </c>
      <c r="I279" s="133" t="s">
        <v>90</v>
      </c>
      <c r="J279" s="134" t="s">
        <v>49</v>
      </c>
      <c r="K279" s="318">
        <v>5957.9</v>
      </c>
      <c r="L279" s="211"/>
    </row>
    <row r="280" spans="1:12" s="183" customFormat="1" ht="54" customHeight="1" x14ac:dyDescent="0.35">
      <c r="A280" s="178"/>
      <c r="B280" s="669" t="s">
        <v>54</v>
      </c>
      <c r="C280" s="179" t="s">
        <v>436</v>
      </c>
      <c r="D280" s="180" t="s">
        <v>36</v>
      </c>
      <c r="E280" s="180" t="s">
        <v>70</v>
      </c>
      <c r="F280" s="142" t="s">
        <v>40</v>
      </c>
      <c r="G280" s="132" t="s">
        <v>44</v>
      </c>
      <c r="H280" s="132" t="s">
        <v>80</v>
      </c>
      <c r="I280" s="133" t="s">
        <v>90</v>
      </c>
      <c r="J280" s="134" t="s">
        <v>55</v>
      </c>
      <c r="K280" s="318">
        <v>502.7</v>
      </c>
      <c r="L280" s="211"/>
    </row>
    <row r="281" spans="1:12" s="183" customFormat="1" ht="18" customHeight="1" x14ac:dyDescent="0.35">
      <c r="A281" s="178"/>
      <c r="B281" s="669" t="s">
        <v>91</v>
      </c>
      <c r="C281" s="179" t="s">
        <v>436</v>
      </c>
      <c r="D281" s="180" t="s">
        <v>51</v>
      </c>
      <c r="E281" s="180"/>
      <c r="F281" s="142"/>
      <c r="G281" s="132"/>
      <c r="H281" s="132"/>
      <c r="I281" s="133"/>
      <c r="J281" s="134"/>
      <c r="K281" s="324">
        <f t="shared" ref="K281:K286" si="37">K282</f>
        <v>1191.8</v>
      </c>
      <c r="L281" s="211"/>
    </row>
    <row r="282" spans="1:12" s="183" customFormat="1" ht="36" customHeight="1" x14ac:dyDescent="0.35">
      <c r="A282" s="178"/>
      <c r="B282" s="678" t="s">
        <v>105</v>
      </c>
      <c r="C282" s="179" t="s">
        <v>436</v>
      </c>
      <c r="D282" s="180" t="s">
        <v>51</v>
      </c>
      <c r="E282" s="180" t="s">
        <v>99</v>
      </c>
      <c r="F282" s="142"/>
      <c r="G282" s="132"/>
      <c r="H282" s="132"/>
      <c r="I282" s="133"/>
      <c r="J282" s="134"/>
      <c r="K282" s="182">
        <f t="shared" si="37"/>
        <v>1191.8</v>
      </c>
      <c r="L282" s="211"/>
    </row>
    <row r="283" spans="1:12" s="183" customFormat="1" ht="54" customHeight="1" x14ac:dyDescent="0.35">
      <c r="A283" s="178"/>
      <c r="B283" s="659" t="s">
        <v>224</v>
      </c>
      <c r="C283" s="179" t="s">
        <v>436</v>
      </c>
      <c r="D283" s="180" t="s">
        <v>51</v>
      </c>
      <c r="E283" s="180" t="s">
        <v>99</v>
      </c>
      <c r="F283" s="142" t="s">
        <v>225</v>
      </c>
      <c r="G283" s="132" t="s">
        <v>41</v>
      </c>
      <c r="H283" s="132" t="s">
        <v>42</v>
      </c>
      <c r="I283" s="133" t="s">
        <v>43</v>
      </c>
      <c r="J283" s="134"/>
      <c r="K283" s="182">
        <f>K284</f>
        <v>1191.8</v>
      </c>
      <c r="L283" s="211"/>
    </row>
    <row r="284" spans="1:12" s="183" customFormat="1" ht="36" customHeight="1" x14ac:dyDescent="0.35">
      <c r="A284" s="178"/>
      <c r="B284" s="659" t="s">
        <v>226</v>
      </c>
      <c r="C284" s="179" t="s">
        <v>436</v>
      </c>
      <c r="D284" s="180" t="s">
        <v>51</v>
      </c>
      <c r="E284" s="180" t="s">
        <v>99</v>
      </c>
      <c r="F284" s="142" t="s">
        <v>225</v>
      </c>
      <c r="G284" s="132" t="s">
        <v>44</v>
      </c>
      <c r="H284" s="132" t="s">
        <v>42</v>
      </c>
      <c r="I284" s="133" t="s">
        <v>43</v>
      </c>
      <c r="J284" s="134"/>
      <c r="K284" s="182">
        <f t="shared" si="37"/>
        <v>1191.8</v>
      </c>
      <c r="L284" s="211"/>
    </row>
    <row r="285" spans="1:12" s="183" customFormat="1" ht="90" customHeight="1" x14ac:dyDescent="0.35">
      <c r="A285" s="178"/>
      <c r="B285" s="659" t="s">
        <v>313</v>
      </c>
      <c r="C285" s="179" t="s">
        <v>436</v>
      </c>
      <c r="D285" s="180" t="s">
        <v>51</v>
      </c>
      <c r="E285" s="180" t="s">
        <v>99</v>
      </c>
      <c r="F285" s="142" t="s">
        <v>225</v>
      </c>
      <c r="G285" s="132" t="s">
        <v>44</v>
      </c>
      <c r="H285" s="132" t="s">
        <v>36</v>
      </c>
      <c r="I285" s="133" t="s">
        <v>43</v>
      </c>
      <c r="J285" s="134"/>
      <c r="K285" s="182">
        <f t="shared" si="37"/>
        <v>1191.8</v>
      </c>
      <c r="L285" s="211"/>
    </row>
    <row r="286" spans="1:12" s="183" customFormat="1" ht="36" customHeight="1" x14ac:dyDescent="0.35">
      <c r="A286" s="178"/>
      <c r="B286" s="622" t="s">
        <v>395</v>
      </c>
      <c r="C286" s="179" t="s">
        <v>436</v>
      </c>
      <c r="D286" s="180" t="s">
        <v>51</v>
      </c>
      <c r="E286" s="180" t="s">
        <v>99</v>
      </c>
      <c r="F286" s="142" t="s">
        <v>225</v>
      </c>
      <c r="G286" s="132" t="s">
        <v>44</v>
      </c>
      <c r="H286" s="132" t="s">
        <v>36</v>
      </c>
      <c r="I286" s="133" t="s">
        <v>394</v>
      </c>
      <c r="J286" s="592"/>
      <c r="K286" s="182">
        <f t="shared" si="37"/>
        <v>1191.8</v>
      </c>
      <c r="L286" s="211"/>
    </row>
    <row r="287" spans="1:12" s="183" customFormat="1" ht="54" customHeight="1" x14ac:dyDescent="0.35">
      <c r="A287" s="735"/>
      <c r="B287" s="727" t="s">
        <v>54</v>
      </c>
      <c r="C287" s="782" t="s">
        <v>436</v>
      </c>
      <c r="D287" s="180" t="s">
        <v>51</v>
      </c>
      <c r="E287" s="180" t="s">
        <v>99</v>
      </c>
      <c r="F287" s="142" t="s">
        <v>225</v>
      </c>
      <c r="G287" s="132" t="s">
        <v>44</v>
      </c>
      <c r="H287" s="132" t="s">
        <v>36</v>
      </c>
      <c r="I287" s="132" t="s">
        <v>394</v>
      </c>
      <c r="J287" s="751" t="s">
        <v>55</v>
      </c>
      <c r="K287" s="339">
        <v>1191.8</v>
      </c>
      <c r="L287" s="211"/>
    </row>
    <row r="288" spans="1:12" s="183" customFormat="1" ht="18" customHeight="1" x14ac:dyDescent="0.35">
      <c r="A288" s="178"/>
      <c r="B288" s="783" t="s">
        <v>176</v>
      </c>
      <c r="C288" s="179" t="s">
        <v>436</v>
      </c>
      <c r="D288" s="180" t="s">
        <v>64</v>
      </c>
      <c r="E288" s="180"/>
      <c r="F288" s="131"/>
      <c r="G288" s="132"/>
      <c r="H288" s="132"/>
      <c r="I288" s="153"/>
      <c r="J288" s="696"/>
      <c r="K288" s="182">
        <f t="shared" ref="K288:K291" si="38">K289</f>
        <v>63486.700000000004</v>
      </c>
      <c r="L288" s="211"/>
    </row>
    <row r="289" spans="1:12" s="183" customFormat="1" ht="18" customHeight="1" x14ac:dyDescent="0.35">
      <c r="A289" s="178"/>
      <c r="B289" s="659" t="s">
        <v>355</v>
      </c>
      <c r="C289" s="179" t="s">
        <v>436</v>
      </c>
      <c r="D289" s="180" t="s">
        <v>64</v>
      </c>
      <c r="E289" s="180" t="s">
        <v>38</v>
      </c>
      <c r="F289" s="131"/>
      <c r="G289" s="132"/>
      <c r="H289" s="132"/>
      <c r="I289" s="153"/>
      <c r="J289" s="134"/>
      <c r="K289" s="182">
        <f t="shared" ref="K289:K290" si="39">K290</f>
        <v>63486.700000000004</v>
      </c>
      <c r="L289" s="211"/>
    </row>
    <row r="290" spans="1:12" s="183" customFormat="1" ht="72" customHeight="1" x14ac:dyDescent="0.35">
      <c r="A290" s="178"/>
      <c r="B290" s="679" t="s">
        <v>354</v>
      </c>
      <c r="C290" s="179" t="s">
        <v>436</v>
      </c>
      <c r="D290" s="180" t="s">
        <v>64</v>
      </c>
      <c r="E290" s="180" t="s">
        <v>38</v>
      </c>
      <c r="F290" s="131" t="s">
        <v>103</v>
      </c>
      <c r="G290" s="132" t="s">
        <v>41</v>
      </c>
      <c r="H290" s="132" t="s">
        <v>42</v>
      </c>
      <c r="I290" s="153" t="s">
        <v>43</v>
      </c>
      <c r="J290" s="134"/>
      <c r="K290" s="182">
        <f t="shared" si="39"/>
        <v>63486.700000000004</v>
      </c>
      <c r="L290" s="211"/>
    </row>
    <row r="291" spans="1:12" s="183" customFormat="1" ht="54" customHeight="1" x14ac:dyDescent="0.35">
      <c r="A291" s="178"/>
      <c r="B291" s="669" t="s">
        <v>356</v>
      </c>
      <c r="C291" s="179" t="s">
        <v>436</v>
      </c>
      <c r="D291" s="180" t="s">
        <v>64</v>
      </c>
      <c r="E291" s="180" t="s">
        <v>38</v>
      </c>
      <c r="F291" s="131" t="s">
        <v>103</v>
      </c>
      <c r="G291" s="132" t="s">
        <v>44</v>
      </c>
      <c r="H291" s="132" t="s">
        <v>42</v>
      </c>
      <c r="I291" s="153" t="s">
        <v>43</v>
      </c>
      <c r="J291" s="134"/>
      <c r="K291" s="182">
        <f t="shared" si="38"/>
        <v>63486.700000000004</v>
      </c>
      <c r="L291" s="211"/>
    </row>
    <row r="292" spans="1:12" s="183" customFormat="1" ht="54" customHeight="1" x14ac:dyDescent="0.35">
      <c r="A292" s="178"/>
      <c r="B292" s="669" t="s">
        <v>396</v>
      </c>
      <c r="C292" s="179" t="s">
        <v>436</v>
      </c>
      <c r="D292" s="180" t="s">
        <v>64</v>
      </c>
      <c r="E292" s="180" t="s">
        <v>38</v>
      </c>
      <c r="F292" s="131" t="s">
        <v>103</v>
      </c>
      <c r="G292" s="132" t="s">
        <v>44</v>
      </c>
      <c r="H292" s="132" t="s">
        <v>36</v>
      </c>
      <c r="I292" s="153" t="s">
        <v>43</v>
      </c>
      <c r="J292" s="134"/>
      <c r="K292" s="182">
        <f t="shared" ref="K292:K293" si="40">K293</f>
        <v>63486.700000000004</v>
      </c>
      <c r="L292" s="211"/>
    </row>
    <row r="293" spans="1:12" s="183" customFormat="1" ht="72" customHeight="1" x14ac:dyDescent="0.35">
      <c r="A293" s="178"/>
      <c r="B293" s="669" t="s">
        <v>516</v>
      </c>
      <c r="C293" s="179" t="s">
        <v>436</v>
      </c>
      <c r="D293" s="180" t="s">
        <v>64</v>
      </c>
      <c r="E293" s="180" t="s">
        <v>38</v>
      </c>
      <c r="F293" s="131" t="s">
        <v>103</v>
      </c>
      <c r="G293" s="132" t="s">
        <v>44</v>
      </c>
      <c r="H293" s="132" t="s">
        <v>36</v>
      </c>
      <c r="I293" s="153" t="s">
        <v>437</v>
      </c>
      <c r="J293" s="134"/>
      <c r="K293" s="182">
        <f t="shared" si="40"/>
        <v>63486.700000000004</v>
      </c>
      <c r="L293" s="211"/>
    </row>
    <row r="294" spans="1:12" s="183" customFormat="1" ht="54" customHeight="1" x14ac:dyDescent="0.35">
      <c r="A294" s="178"/>
      <c r="B294" s="669" t="s">
        <v>202</v>
      </c>
      <c r="C294" s="179" t="s">
        <v>436</v>
      </c>
      <c r="D294" s="180" t="s">
        <v>64</v>
      </c>
      <c r="E294" s="180" t="s">
        <v>38</v>
      </c>
      <c r="F294" s="131" t="s">
        <v>103</v>
      </c>
      <c r="G294" s="132" t="s">
        <v>44</v>
      </c>
      <c r="H294" s="132" t="s">
        <v>36</v>
      </c>
      <c r="I294" s="153" t="s">
        <v>437</v>
      </c>
      <c r="J294" s="134" t="s">
        <v>203</v>
      </c>
      <c r="K294" s="182">
        <f>60312.3+3174.4</f>
        <v>63486.700000000004</v>
      </c>
      <c r="L294" s="211"/>
    </row>
    <row r="295" spans="1:12" s="183" customFormat="1" ht="18" customHeight="1" x14ac:dyDescent="0.35">
      <c r="A295" s="178"/>
      <c r="B295" s="680" t="s">
        <v>178</v>
      </c>
      <c r="C295" s="179" t="s">
        <v>436</v>
      </c>
      <c r="D295" s="180" t="s">
        <v>223</v>
      </c>
      <c r="E295" s="180"/>
      <c r="F295" s="131"/>
      <c r="G295" s="132"/>
      <c r="H295" s="132"/>
      <c r="I295" s="153"/>
      <c r="J295" s="134"/>
      <c r="K295" s="182">
        <f>K296+K302</f>
        <v>18000.999999999996</v>
      </c>
      <c r="L295" s="211"/>
    </row>
    <row r="296" spans="1:12" s="183" customFormat="1" ht="18" customHeight="1" x14ac:dyDescent="0.35">
      <c r="A296" s="178"/>
      <c r="B296" s="680" t="s">
        <v>182</v>
      </c>
      <c r="C296" s="179" t="s">
        <v>436</v>
      </c>
      <c r="D296" s="180" t="s">
        <v>223</v>
      </c>
      <c r="E296" s="180" t="s">
        <v>38</v>
      </c>
      <c r="F296" s="131"/>
      <c r="G296" s="132"/>
      <c r="H296" s="132"/>
      <c r="I296" s="153"/>
      <c r="J296" s="134"/>
      <c r="K296" s="182">
        <f t="shared" ref="K296:K298" si="41">K297</f>
        <v>17968.199999999997</v>
      </c>
      <c r="L296" s="211"/>
    </row>
    <row r="297" spans="1:12" s="183" customFormat="1" ht="54" customHeight="1" x14ac:dyDescent="0.35">
      <c r="A297" s="178"/>
      <c r="B297" s="680" t="s">
        <v>204</v>
      </c>
      <c r="C297" s="179" t="s">
        <v>436</v>
      </c>
      <c r="D297" s="180" t="s">
        <v>223</v>
      </c>
      <c r="E297" s="180" t="s">
        <v>38</v>
      </c>
      <c r="F297" s="131" t="s">
        <v>38</v>
      </c>
      <c r="G297" s="132" t="s">
        <v>41</v>
      </c>
      <c r="H297" s="132" t="s">
        <v>42</v>
      </c>
      <c r="I297" s="133" t="s">
        <v>43</v>
      </c>
      <c r="J297" s="134"/>
      <c r="K297" s="182">
        <f t="shared" si="41"/>
        <v>17968.199999999997</v>
      </c>
      <c r="L297" s="211"/>
    </row>
    <row r="298" spans="1:12" s="183" customFormat="1" ht="36" customHeight="1" x14ac:dyDescent="0.35">
      <c r="A298" s="178"/>
      <c r="B298" s="680" t="s">
        <v>205</v>
      </c>
      <c r="C298" s="179" t="s">
        <v>436</v>
      </c>
      <c r="D298" s="180" t="s">
        <v>223</v>
      </c>
      <c r="E298" s="180" t="s">
        <v>38</v>
      </c>
      <c r="F298" s="131" t="s">
        <v>38</v>
      </c>
      <c r="G298" s="132" t="s">
        <v>44</v>
      </c>
      <c r="H298" s="132" t="s">
        <v>42</v>
      </c>
      <c r="I298" s="133" t="s">
        <v>43</v>
      </c>
      <c r="J298" s="134"/>
      <c r="K298" s="182">
        <f t="shared" si="41"/>
        <v>17968.199999999997</v>
      </c>
      <c r="L298" s="211"/>
    </row>
    <row r="299" spans="1:12" s="183" customFormat="1" ht="18" customHeight="1" x14ac:dyDescent="0.35">
      <c r="A299" s="178"/>
      <c r="B299" s="680" t="s">
        <v>288</v>
      </c>
      <c r="C299" s="179" t="s">
        <v>436</v>
      </c>
      <c r="D299" s="180" t="s">
        <v>223</v>
      </c>
      <c r="E299" s="180" t="s">
        <v>38</v>
      </c>
      <c r="F299" s="131" t="s">
        <v>38</v>
      </c>
      <c r="G299" s="132" t="s">
        <v>44</v>
      </c>
      <c r="H299" s="132" t="s">
        <v>38</v>
      </c>
      <c r="I299" s="133" t="s">
        <v>43</v>
      </c>
      <c r="J299" s="134"/>
      <c r="K299" s="182">
        <f>K300</f>
        <v>17968.199999999997</v>
      </c>
      <c r="L299" s="211"/>
    </row>
    <row r="300" spans="1:12" s="183" customFormat="1" ht="108" customHeight="1" x14ac:dyDescent="0.35">
      <c r="A300" s="178"/>
      <c r="B300" s="706" t="s">
        <v>518</v>
      </c>
      <c r="C300" s="707" t="s">
        <v>436</v>
      </c>
      <c r="D300" s="708" t="s">
        <v>223</v>
      </c>
      <c r="E300" s="708" t="s">
        <v>38</v>
      </c>
      <c r="F300" s="471" t="s">
        <v>38</v>
      </c>
      <c r="G300" s="472" t="s">
        <v>44</v>
      </c>
      <c r="H300" s="472" t="s">
        <v>38</v>
      </c>
      <c r="I300" s="473" t="s">
        <v>517</v>
      </c>
      <c r="J300" s="531"/>
      <c r="K300" s="709">
        <f>K301</f>
        <v>17968.199999999997</v>
      </c>
      <c r="L300" s="211"/>
    </row>
    <row r="301" spans="1:12" s="183" customFormat="1" ht="54" customHeight="1" x14ac:dyDescent="0.35">
      <c r="A301" s="178"/>
      <c r="B301" s="706" t="s">
        <v>202</v>
      </c>
      <c r="C301" s="723" t="s">
        <v>436</v>
      </c>
      <c r="D301" s="724" t="s">
        <v>223</v>
      </c>
      <c r="E301" s="724" t="s">
        <v>38</v>
      </c>
      <c r="F301" s="714" t="s">
        <v>38</v>
      </c>
      <c r="G301" s="715" t="s">
        <v>44</v>
      </c>
      <c r="H301" s="715" t="s">
        <v>38</v>
      </c>
      <c r="I301" s="716" t="s">
        <v>517</v>
      </c>
      <c r="J301" s="531" t="s">
        <v>203</v>
      </c>
      <c r="K301" s="709">
        <f>17429.1+539.1</f>
        <v>17968.199999999997</v>
      </c>
      <c r="L301" s="211"/>
    </row>
    <row r="302" spans="1:12" s="183" customFormat="1" ht="36" customHeight="1" x14ac:dyDescent="0.35">
      <c r="A302" s="178"/>
      <c r="B302" s="616" t="s">
        <v>549</v>
      </c>
      <c r="C302" s="179" t="s">
        <v>436</v>
      </c>
      <c r="D302" s="55" t="s">
        <v>223</v>
      </c>
      <c r="E302" s="55" t="s">
        <v>64</v>
      </c>
      <c r="F302" s="131"/>
      <c r="G302" s="132"/>
      <c r="H302" s="132"/>
      <c r="I302" s="133"/>
      <c r="J302" s="134"/>
      <c r="K302" s="318">
        <f t="shared" ref="K302:K306" si="42">K303</f>
        <v>32.799999999999997</v>
      </c>
      <c r="L302" s="211"/>
    </row>
    <row r="303" spans="1:12" s="183" customFormat="1" ht="54" customHeight="1" x14ac:dyDescent="0.35">
      <c r="A303" s="178"/>
      <c r="B303" s="659" t="s">
        <v>224</v>
      </c>
      <c r="C303" s="179" t="s">
        <v>436</v>
      </c>
      <c r="D303" s="55" t="s">
        <v>223</v>
      </c>
      <c r="E303" s="55" t="s">
        <v>64</v>
      </c>
      <c r="F303" s="142" t="s">
        <v>225</v>
      </c>
      <c r="G303" s="132" t="s">
        <v>41</v>
      </c>
      <c r="H303" s="132" t="s">
        <v>42</v>
      </c>
      <c r="I303" s="133" t="s">
        <v>43</v>
      </c>
      <c r="J303" s="134"/>
      <c r="K303" s="318">
        <f t="shared" si="42"/>
        <v>32.799999999999997</v>
      </c>
      <c r="L303" s="211"/>
    </row>
    <row r="304" spans="1:12" s="183" customFormat="1" ht="36" customHeight="1" x14ac:dyDescent="0.35">
      <c r="A304" s="178"/>
      <c r="B304" s="680" t="s">
        <v>228</v>
      </c>
      <c r="C304" s="179" t="s">
        <v>436</v>
      </c>
      <c r="D304" s="55" t="s">
        <v>223</v>
      </c>
      <c r="E304" s="55" t="s">
        <v>64</v>
      </c>
      <c r="F304" s="142" t="s">
        <v>225</v>
      </c>
      <c r="G304" s="132" t="s">
        <v>88</v>
      </c>
      <c r="H304" s="132" t="s">
        <v>42</v>
      </c>
      <c r="I304" s="133" t="s">
        <v>43</v>
      </c>
      <c r="J304" s="134"/>
      <c r="K304" s="318">
        <f t="shared" si="42"/>
        <v>32.799999999999997</v>
      </c>
      <c r="L304" s="211"/>
    </row>
    <row r="305" spans="1:12" s="183" customFormat="1" ht="72" customHeight="1" x14ac:dyDescent="0.35">
      <c r="A305" s="178"/>
      <c r="B305" s="680" t="s">
        <v>317</v>
      </c>
      <c r="C305" s="179" t="s">
        <v>436</v>
      </c>
      <c r="D305" s="55" t="s">
        <v>223</v>
      </c>
      <c r="E305" s="55" t="s">
        <v>64</v>
      </c>
      <c r="F305" s="142" t="s">
        <v>225</v>
      </c>
      <c r="G305" s="132" t="s">
        <v>88</v>
      </c>
      <c r="H305" s="132" t="s">
        <v>36</v>
      </c>
      <c r="I305" s="133" t="s">
        <v>43</v>
      </c>
      <c r="J305" s="134"/>
      <c r="K305" s="318">
        <f t="shared" si="42"/>
        <v>32.799999999999997</v>
      </c>
      <c r="L305" s="211"/>
    </row>
    <row r="306" spans="1:12" s="183" customFormat="1" ht="36" customHeight="1" x14ac:dyDescent="0.35">
      <c r="A306" s="178"/>
      <c r="B306" s="616" t="s">
        <v>551</v>
      </c>
      <c r="C306" s="179" t="s">
        <v>436</v>
      </c>
      <c r="D306" s="55" t="s">
        <v>223</v>
      </c>
      <c r="E306" s="55" t="s">
        <v>64</v>
      </c>
      <c r="F306" s="142" t="s">
        <v>225</v>
      </c>
      <c r="G306" s="132" t="s">
        <v>88</v>
      </c>
      <c r="H306" s="132" t="s">
        <v>36</v>
      </c>
      <c r="I306" s="133" t="s">
        <v>550</v>
      </c>
      <c r="J306" s="134"/>
      <c r="K306" s="318">
        <f t="shared" si="42"/>
        <v>32.799999999999997</v>
      </c>
      <c r="L306" s="211"/>
    </row>
    <row r="307" spans="1:12" s="183" customFormat="1" ht="54" customHeight="1" x14ac:dyDescent="0.35">
      <c r="A307" s="178"/>
      <c r="B307" s="616" t="s">
        <v>54</v>
      </c>
      <c r="C307" s="179" t="s">
        <v>436</v>
      </c>
      <c r="D307" s="55" t="s">
        <v>223</v>
      </c>
      <c r="E307" s="55" t="s">
        <v>64</v>
      </c>
      <c r="F307" s="142" t="s">
        <v>225</v>
      </c>
      <c r="G307" s="132" t="s">
        <v>88</v>
      </c>
      <c r="H307" s="132" t="s">
        <v>36</v>
      </c>
      <c r="I307" s="133" t="s">
        <v>550</v>
      </c>
      <c r="J307" s="134" t="s">
        <v>55</v>
      </c>
      <c r="K307" s="545">
        <v>32.799999999999997</v>
      </c>
      <c r="L307" s="211"/>
    </row>
    <row r="308" spans="1:12" s="191" customFormat="1" ht="18" customHeight="1" x14ac:dyDescent="0.35">
      <c r="A308" s="189"/>
      <c r="B308" s="681" t="s">
        <v>118</v>
      </c>
      <c r="C308" s="190" t="s">
        <v>436</v>
      </c>
      <c r="D308" s="152" t="s">
        <v>103</v>
      </c>
      <c r="E308" s="180"/>
      <c r="F308" s="149"/>
      <c r="G308" s="150"/>
      <c r="H308" s="150"/>
      <c r="I308" s="151"/>
      <c r="J308" s="152"/>
      <c r="K308" s="225">
        <f t="shared" ref="K308:K309" si="43">K309</f>
        <v>74552.5</v>
      </c>
    </row>
    <row r="309" spans="1:12" s="191" customFormat="1" ht="18" customHeight="1" x14ac:dyDescent="0.35">
      <c r="A309" s="189"/>
      <c r="B309" s="669" t="s">
        <v>192</v>
      </c>
      <c r="C309" s="190" t="s">
        <v>436</v>
      </c>
      <c r="D309" s="152" t="s">
        <v>103</v>
      </c>
      <c r="E309" s="152" t="s">
        <v>51</v>
      </c>
      <c r="F309" s="149"/>
      <c r="G309" s="150"/>
      <c r="H309" s="150"/>
      <c r="I309" s="151"/>
      <c r="J309" s="152"/>
      <c r="K309" s="225">
        <f t="shared" si="43"/>
        <v>74552.5</v>
      </c>
    </row>
    <row r="310" spans="1:12" s="191" customFormat="1" ht="54" customHeight="1" x14ac:dyDescent="0.35">
      <c r="A310" s="189"/>
      <c r="B310" s="677" t="s">
        <v>229</v>
      </c>
      <c r="C310" s="190" t="s">
        <v>436</v>
      </c>
      <c r="D310" s="152" t="s">
        <v>103</v>
      </c>
      <c r="E310" s="152" t="s">
        <v>51</v>
      </c>
      <c r="F310" s="149" t="s">
        <v>78</v>
      </c>
      <c r="G310" s="150" t="s">
        <v>41</v>
      </c>
      <c r="H310" s="150" t="s">
        <v>42</v>
      </c>
      <c r="I310" s="151" t="s">
        <v>43</v>
      </c>
      <c r="J310" s="152"/>
      <c r="K310" s="225">
        <f t="shared" ref="K310:K311" si="44">K311</f>
        <v>74552.5</v>
      </c>
    </row>
    <row r="311" spans="1:12" s="191" customFormat="1" ht="36" customHeight="1" x14ac:dyDescent="0.35">
      <c r="A311" s="189"/>
      <c r="B311" s="669" t="s">
        <v>361</v>
      </c>
      <c r="C311" s="190" t="s">
        <v>436</v>
      </c>
      <c r="D311" s="152" t="s">
        <v>103</v>
      </c>
      <c r="E311" s="152" t="s">
        <v>51</v>
      </c>
      <c r="F311" s="149" t="s">
        <v>78</v>
      </c>
      <c r="G311" s="150" t="s">
        <v>44</v>
      </c>
      <c r="H311" s="150" t="s">
        <v>42</v>
      </c>
      <c r="I311" s="151" t="s">
        <v>43</v>
      </c>
      <c r="J311" s="152"/>
      <c r="K311" s="225">
        <f t="shared" si="44"/>
        <v>74552.5</v>
      </c>
    </row>
    <row r="312" spans="1:12" s="192" customFormat="1" ht="90" customHeight="1" x14ac:dyDescent="0.35">
      <c r="A312" s="189"/>
      <c r="B312" s="669" t="s">
        <v>316</v>
      </c>
      <c r="C312" s="190" t="s">
        <v>436</v>
      </c>
      <c r="D312" s="152" t="s">
        <v>103</v>
      </c>
      <c r="E312" s="152" t="s">
        <v>51</v>
      </c>
      <c r="F312" s="149" t="s">
        <v>78</v>
      </c>
      <c r="G312" s="150" t="s">
        <v>44</v>
      </c>
      <c r="H312" s="150" t="s">
        <v>38</v>
      </c>
      <c r="I312" s="151" t="s">
        <v>43</v>
      </c>
      <c r="J312" s="152"/>
      <c r="K312" s="225">
        <f>K313+K315</f>
        <v>74552.5</v>
      </c>
    </row>
    <row r="313" spans="1:12" s="183" customFormat="1" ht="108" customHeight="1" x14ac:dyDescent="0.35">
      <c r="A313" s="178"/>
      <c r="B313" s="659" t="s">
        <v>438</v>
      </c>
      <c r="C313" s="179" t="s">
        <v>436</v>
      </c>
      <c r="D313" s="180" t="s">
        <v>103</v>
      </c>
      <c r="E313" s="180" t="s">
        <v>51</v>
      </c>
      <c r="F313" s="131" t="s">
        <v>78</v>
      </c>
      <c r="G313" s="132" t="s">
        <v>44</v>
      </c>
      <c r="H313" s="132" t="s">
        <v>38</v>
      </c>
      <c r="I313" s="153" t="s">
        <v>687</v>
      </c>
      <c r="J313" s="134"/>
      <c r="K313" s="182">
        <f>K314</f>
        <v>59020.7</v>
      </c>
      <c r="L313" s="211"/>
    </row>
    <row r="314" spans="1:12" s="183" customFormat="1" ht="54" customHeight="1" x14ac:dyDescent="0.35">
      <c r="A314" s="733"/>
      <c r="B314" s="622" t="s">
        <v>202</v>
      </c>
      <c r="C314" s="179" t="s">
        <v>436</v>
      </c>
      <c r="D314" s="342" t="s">
        <v>103</v>
      </c>
      <c r="E314" s="342" t="s">
        <v>51</v>
      </c>
      <c r="F314" s="184" t="s">
        <v>78</v>
      </c>
      <c r="G314" s="185" t="s">
        <v>44</v>
      </c>
      <c r="H314" s="185" t="s">
        <v>38</v>
      </c>
      <c r="I314" s="591" t="s">
        <v>687</v>
      </c>
      <c r="J314" s="592" t="s">
        <v>203</v>
      </c>
      <c r="K314" s="247">
        <v>59020.7</v>
      </c>
      <c r="L314" s="211"/>
    </row>
    <row r="315" spans="1:12" s="183" customFormat="1" ht="54" customHeight="1" x14ac:dyDescent="0.35">
      <c r="A315" s="264"/>
      <c r="B315" s="769" t="s">
        <v>438</v>
      </c>
      <c r="C315" s="770" t="s">
        <v>436</v>
      </c>
      <c r="D315" s="771" t="s">
        <v>103</v>
      </c>
      <c r="E315" s="771" t="s">
        <v>51</v>
      </c>
      <c r="F315" s="772" t="s">
        <v>78</v>
      </c>
      <c r="G315" s="773" t="s">
        <v>44</v>
      </c>
      <c r="H315" s="773" t="s">
        <v>38</v>
      </c>
      <c r="I315" s="774" t="s">
        <v>571</v>
      </c>
      <c r="J315" s="775"/>
      <c r="K315" s="776">
        <f>K316</f>
        <v>15531.8</v>
      </c>
      <c r="L315" s="211"/>
    </row>
    <row r="316" spans="1:12" s="183" customFormat="1" ht="54" customHeight="1" x14ac:dyDescent="0.35">
      <c r="A316" s="264"/>
      <c r="B316" s="777" t="s">
        <v>202</v>
      </c>
      <c r="C316" s="778" t="s">
        <v>436</v>
      </c>
      <c r="D316" s="779" t="s">
        <v>103</v>
      </c>
      <c r="E316" s="780" t="s">
        <v>51</v>
      </c>
      <c r="F316" s="772" t="s">
        <v>78</v>
      </c>
      <c r="G316" s="773" t="s">
        <v>44</v>
      </c>
      <c r="H316" s="773" t="s">
        <v>38</v>
      </c>
      <c r="I316" s="774" t="s">
        <v>571</v>
      </c>
      <c r="J316" s="781" t="s">
        <v>203</v>
      </c>
      <c r="K316" s="318">
        <v>15531.8</v>
      </c>
      <c r="L316" s="211"/>
    </row>
    <row r="317" spans="1:12" s="183" customFormat="1" ht="18" customHeight="1" x14ac:dyDescent="0.35">
      <c r="A317" s="710"/>
      <c r="B317" s="620" t="s">
        <v>344</v>
      </c>
      <c r="C317" s="711" t="s">
        <v>436</v>
      </c>
      <c r="D317" s="73" t="s">
        <v>66</v>
      </c>
      <c r="E317" s="73"/>
      <c r="F317" s="258"/>
      <c r="G317" s="259"/>
      <c r="H317" s="259"/>
      <c r="I317" s="260"/>
      <c r="J317" s="713"/>
      <c r="K317" s="549">
        <f t="shared" ref="K317:K320" si="45">K318</f>
        <v>11905.7</v>
      </c>
      <c r="L317" s="211"/>
    </row>
    <row r="318" spans="1:12" s="183" customFormat="1" ht="18" customHeight="1" x14ac:dyDescent="0.35">
      <c r="A318" s="178"/>
      <c r="B318" s="665" t="s">
        <v>382</v>
      </c>
      <c r="C318" s="179" t="s">
        <v>436</v>
      </c>
      <c r="D318" s="603" t="s">
        <v>66</v>
      </c>
      <c r="E318" s="603" t="s">
        <v>36</v>
      </c>
      <c r="F318" s="70"/>
      <c r="G318" s="71"/>
      <c r="H318" s="71"/>
      <c r="I318" s="712"/>
      <c r="J318" s="696"/>
      <c r="K318" s="339">
        <f t="shared" si="45"/>
        <v>11905.7</v>
      </c>
      <c r="L318" s="211"/>
    </row>
    <row r="319" spans="1:12" s="183" customFormat="1" ht="54" customHeight="1" x14ac:dyDescent="0.35">
      <c r="A319" s="178"/>
      <c r="B319" s="616" t="s">
        <v>216</v>
      </c>
      <c r="C319" s="179" t="s">
        <v>436</v>
      </c>
      <c r="D319" s="55" t="s">
        <v>66</v>
      </c>
      <c r="E319" s="55" t="s">
        <v>36</v>
      </c>
      <c r="F319" s="748" t="s">
        <v>51</v>
      </c>
      <c r="G319" s="749" t="s">
        <v>41</v>
      </c>
      <c r="H319" s="749" t="s">
        <v>42</v>
      </c>
      <c r="I319" s="750" t="s">
        <v>43</v>
      </c>
      <c r="J319" s="134"/>
      <c r="K319" s="339">
        <f t="shared" si="45"/>
        <v>11905.7</v>
      </c>
      <c r="L319" s="211"/>
    </row>
    <row r="320" spans="1:12" s="183" customFormat="1" ht="36" customHeight="1" x14ac:dyDescent="0.35">
      <c r="A320" s="178"/>
      <c r="B320" s="665" t="s">
        <v>361</v>
      </c>
      <c r="C320" s="179" t="s">
        <v>436</v>
      </c>
      <c r="D320" s="55" t="s">
        <v>66</v>
      </c>
      <c r="E320" s="55" t="s">
        <v>36</v>
      </c>
      <c r="F320" s="748" t="s">
        <v>51</v>
      </c>
      <c r="G320" s="749" t="s">
        <v>30</v>
      </c>
      <c r="H320" s="749" t="s">
        <v>42</v>
      </c>
      <c r="I320" s="750" t="s">
        <v>43</v>
      </c>
      <c r="J320" s="134"/>
      <c r="K320" s="339">
        <f t="shared" si="45"/>
        <v>11905.7</v>
      </c>
      <c r="L320" s="211"/>
    </row>
    <row r="321" spans="1:14" s="183" customFormat="1" ht="72" customHeight="1" x14ac:dyDescent="0.35">
      <c r="A321" s="178"/>
      <c r="B321" s="616" t="s">
        <v>434</v>
      </c>
      <c r="C321" s="179" t="s">
        <v>436</v>
      </c>
      <c r="D321" s="55" t="s">
        <v>66</v>
      </c>
      <c r="E321" s="55" t="s">
        <v>36</v>
      </c>
      <c r="F321" s="748" t="s">
        <v>51</v>
      </c>
      <c r="G321" s="749" t="s">
        <v>30</v>
      </c>
      <c r="H321" s="749" t="s">
        <v>62</v>
      </c>
      <c r="I321" s="750" t="s">
        <v>43</v>
      </c>
      <c r="J321" s="134"/>
      <c r="K321" s="339">
        <f>K322</f>
        <v>11905.7</v>
      </c>
      <c r="L321" s="211"/>
    </row>
    <row r="322" spans="1:14" s="183" customFormat="1" ht="108" customHeight="1" x14ac:dyDescent="0.35">
      <c r="A322" s="178"/>
      <c r="B322" s="659" t="s">
        <v>518</v>
      </c>
      <c r="C322" s="179" t="s">
        <v>436</v>
      </c>
      <c r="D322" s="55" t="s">
        <v>66</v>
      </c>
      <c r="E322" s="55" t="s">
        <v>36</v>
      </c>
      <c r="F322" s="748" t="s">
        <v>51</v>
      </c>
      <c r="G322" s="749" t="s">
        <v>30</v>
      </c>
      <c r="H322" s="749" t="s">
        <v>62</v>
      </c>
      <c r="I322" s="750" t="s">
        <v>517</v>
      </c>
      <c r="J322" s="133"/>
      <c r="K322" s="182">
        <f>K323</f>
        <v>11905.7</v>
      </c>
      <c r="L322" s="211"/>
    </row>
    <row r="323" spans="1:14" s="183" customFormat="1" ht="54" customHeight="1" x14ac:dyDescent="0.35">
      <c r="A323" s="178"/>
      <c r="B323" s="659" t="s">
        <v>202</v>
      </c>
      <c r="C323" s="179" t="s">
        <v>436</v>
      </c>
      <c r="D323" s="55" t="s">
        <v>66</v>
      </c>
      <c r="E323" s="55" t="s">
        <v>36</v>
      </c>
      <c r="F323" s="748" t="s">
        <v>51</v>
      </c>
      <c r="G323" s="749" t="s">
        <v>30</v>
      </c>
      <c r="H323" s="749" t="s">
        <v>62</v>
      </c>
      <c r="I323" s="750" t="s">
        <v>517</v>
      </c>
      <c r="J323" s="133" t="s">
        <v>203</v>
      </c>
      <c r="K323" s="339">
        <f>11548.5+357.2</f>
        <v>11905.7</v>
      </c>
      <c r="L323" s="211"/>
    </row>
    <row r="324" spans="1:14" s="183" customFormat="1" ht="18" customHeight="1" x14ac:dyDescent="0.35">
      <c r="A324" s="178"/>
      <c r="B324" s="659"/>
      <c r="C324" s="206"/>
      <c r="D324" s="207"/>
      <c r="E324" s="207"/>
      <c r="F324" s="208"/>
      <c r="G324" s="209"/>
      <c r="H324" s="209"/>
      <c r="I324" s="210"/>
      <c r="J324" s="207"/>
      <c r="K324" s="182"/>
    </row>
    <row r="325" spans="1:14" s="167" customFormat="1" ht="52.2" customHeight="1" x14ac:dyDescent="0.3">
      <c r="A325" s="162">
        <v>5</v>
      </c>
      <c r="B325" s="662" t="s">
        <v>7</v>
      </c>
      <c r="C325" s="63" t="s">
        <v>446</v>
      </c>
      <c r="D325" s="64"/>
      <c r="E325" s="64"/>
      <c r="F325" s="65"/>
      <c r="G325" s="66"/>
      <c r="H325" s="66"/>
      <c r="I325" s="67"/>
      <c r="J325" s="64"/>
      <c r="K325" s="77">
        <f>K342+K467+K326+K475</f>
        <v>1381010.8</v>
      </c>
      <c r="L325" s="193"/>
      <c r="M325" s="193"/>
      <c r="N325" s="193"/>
    </row>
    <row r="326" spans="1:14" s="167" customFormat="1" ht="18" customHeight="1" x14ac:dyDescent="0.35">
      <c r="A326" s="162"/>
      <c r="B326" s="618" t="s">
        <v>35</v>
      </c>
      <c r="C326" s="299" t="s">
        <v>446</v>
      </c>
      <c r="D326" s="297" t="s">
        <v>36</v>
      </c>
      <c r="E326" s="130"/>
      <c r="F326" s="300"/>
      <c r="G326" s="136"/>
      <c r="H326" s="136"/>
      <c r="I326" s="137"/>
      <c r="J326" s="130"/>
      <c r="K326" s="261">
        <f t="shared" ref="K326:K327" si="46">K327</f>
        <v>518.80000000000007</v>
      </c>
      <c r="L326" s="193"/>
      <c r="M326" s="193"/>
    </row>
    <row r="327" spans="1:14" s="167" customFormat="1" ht="18" customHeight="1" x14ac:dyDescent="0.35">
      <c r="A327" s="162"/>
      <c r="B327" s="618" t="s">
        <v>69</v>
      </c>
      <c r="C327" s="301" t="s">
        <v>446</v>
      </c>
      <c r="D327" s="297" t="s">
        <v>36</v>
      </c>
      <c r="E327" s="297" t="s">
        <v>70</v>
      </c>
      <c r="F327" s="300"/>
      <c r="G327" s="136"/>
      <c r="H327" s="136"/>
      <c r="I327" s="137"/>
      <c r="J327" s="130"/>
      <c r="K327" s="261">
        <f t="shared" si="46"/>
        <v>518.80000000000007</v>
      </c>
      <c r="L327" s="193"/>
      <c r="M327" s="193"/>
    </row>
    <row r="328" spans="1:14" s="167" customFormat="1" ht="54" customHeight="1" x14ac:dyDescent="0.35">
      <c r="A328" s="162"/>
      <c r="B328" s="618" t="s">
        <v>204</v>
      </c>
      <c r="C328" s="299" t="s">
        <v>446</v>
      </c>
      <c r="D328" s="297" t="s">
        <v>36</v>
      </c>
      <c r="E328" s="297" t="s">
        <v>70</v>
      </c>
      <c r="F328" s="741" t="s">
        <v>38</v>
      </c>
      <c r="G328" s="742" t="s">
        <v>41</v>
      </c>
      <c r="H328" s="742" t="s">
        <v>42</v>
      </c>
      <c r="I328" s="743" t="s">
        <v>43</v>
      </c>
      <c r="J328" s="297"/>
      <c r="K328" s="261">
        <f>K329</f>
        <v>518.80000000000007</v>
      </c>
      <c r="L328" s="193"/>
      <c r="M328" s="193"/>
    </row>
    <row r="329" spans="1:14" s="167" customFormat="1" ht="54" customHeight="1" x14ac:dyDescent="0.35">
      <c r="A329" s="162"/>
      <c r="B329" s="682" t="s">
        <v>211</v>
      </c>
      <c r="C329" s="299" t="s">
        <v>446</v>
      </c>
      <c r="D329" s="297" t="s">
        <v>36</v>
      </c>
      <c r="E329" s="297" t="s">
        <v>70</v>
      </c>
      <c r="F329" s="741" t="s">
        <v>38</v>
      </c>
      <c r="G329" s="742" t="s">
        <v>29</v>
      </c>
      <c r="H329" s="742" t="s">
        <v>42</v>
      </c>
      <c r="I329" s="743" t="s">
        <v>43</v>
      </c>
      <c r="J329" s="297"/>
      <c r="K329" s="261">
        <f>K333+K336+K339+K330</f>
        <v>518.80000000000007</v>
      </c>
      <c r="L329" s="193"/>
      <c r="M329" s="193"/>
    </row>
    <row r="330" spans="1:14" s="167" customFormat="1" ht="36" x14ac:dyDescent="0.35">
      <c r="A330" s="162"/>
      <c r="B330" s="682" t="s">
        <v>298</v>
      </c>
      <c r="C330" s="301" t="s">
        <v>446</v>
      </c>
      <c r="D330" s="297" t="s">
        <v>36</v>
      </c>
      <c r="E330" s="297" t="s">
        <v>70</v>
      </c>
      <c r="F330" s="860" t="s">
        <v>38</v>
      </c>
      <c r="G330" s="861" t="s">
        <v>29</v>
      </c>
      <c r="H330" s="861" t="s">
        <v>36</v>
      </c>
      <c r="I330" s="507" t="s">
        <v>43</v>
      </c>
      <c r="J330" s="128"/>
      <c r="K330" s="261">
        <f>K331</f>
        <v>65.7</v>
      </c>
      <c r="L330" s="193"/>
      <c r="M330" s="193"/>
    </row>
    <row r="331" spans="1:14" s="167" customFormat="1" ht="54" x14ac:dyDescent="0.35">
      <c r="A331" s="162"/>
      <c r="B331" s="682" t="s">
        <v>403</v>
      </c>
      <c r="C331" s="301" t="s">
        <v>446</v>
      </c>
      <c r="D331" s="297" t="s">
        <v>36</v>
      </c>
      <c r="E331" s="297" t="s">
        <v>70</v>
      </c>
      <c r="F331" s="860" t="s">
        <v>38</v>
      </c>
      <c r="G331" s="861" t="s">
        <v>29</v>
      </c>
      <c r="H331" s="861" t="s">
        <v>36</v>
      </c>
      <c r="I331" s="507" t="s">
        <v>402</v>
      </c>
      <c r="J331" s="128"/>
      <c r="K331" s="261">
        <f>K332</f>
        <v>65.7</v>
      </c>
      <c r="L331" s="193"/>
      <c r="M331" s="193"/>
    </row>
    <row r="332" spans="1:14" s="167" customFormat="1" ht="54" x14ac:dyDescent="0.35">
      <c r="A332" s="162"/>
      <c r="B332" s="682" t="s">
        <v>54</v>
      </c>
      <c r="C332" s="301" t="s">
        <v>446</v>
      </c>
      <c r="D332" s="297" t="s">
        <v>36</v>
      </c>
      <c r="E332" s="297" t="s">
        <v>70</v>
      </c>
      <c r="F332" s="860" t="s">
        <v>38</v>
      </c>
      <c r="G332" s="861" t="s">
        <v>29</v>
      </c>
      <c r="H332" s="861" t="s">
        <v>36</v>
      </c>
      <c r="I332" s="507" t="s">
        <v>402</v>
      </c>
      <c r="J332" s="128" t="s">
        <v>55</v>
      </c>
      <c r="K332" s="261">
        <v>65.7</v>
      </c>
      <c r="L332" s="193"/>
      <c r="M332" s="193"/>
    </row>
    <row r="333" spans="1:14" s="167" customFormat="1" ht="36" customHeight="1" x14ac:dyDescent="0.35">
      <c r="A333" s="162"/>
      <c r="B333" s="618" t="s">
        <v>373</v>
      </c>
      <c r="C333" s="299" t="s">
        <v>446</v>
      </c>
      <c r="D333" s="297" t="s">
        <v>36</v>
      </c>
      <c r="E333" s="297" t="s">
        <v>70</v>
      </c>
      <c r="F333" s="741" t="s">
        <v>38</v>
      </c>
      <c r="G333" s="742" t="s">
        <v>29</v>
      </c>
      <c r="H333" s="742" t="s">
        <v>62</v>
      </c>
      <c r="I333" s="743" t="s">
        <v>43</v>
      </c>
      <c r="J333" s="297"/>
      <c r="K333" s="261">
        <f t="shared" ref="K333:K334" si="47">K334</f>
        <v>231.3</v>
      </c>
      <c r="L333" s="193"/>
      <c r="M333" s="193"/>
    </row>
    <row r="334" spans="1:14" s="167" customFormat="1" ht="54" customHeight="1" x14ac:dyDescent="0.35">
      <c r="A334" s="162"/>
      <c r="B334" s="682" t="s">
        <v>495</v>
      </c>
      <c r="C334" s="301" t="s">
        <v>446</v>
      </c>
      <c r="D334" s="297" t="s">
        <v>36</v>
      </c>
      <c r="E334" s="297" t="s">
        <v>70</v>
      </c>
      <c r="F334" s="741" t="s">
        <v>38</v>
      </c>
      <c r="G334" s="742" t="s">
        <v>29</v>
      </c>
      <c r="H334" s="742" t="s">
        <v>62</v>
      </c>
      <c r="I334" s="743" t="s">
        <v>104</v>
      </c>
      <c r="J334" s="297"/>
      <c r="K334" s="261">
        <f t="shared" si="47"/>
        <v>231.3</v>
      </c>
      <c r="L334" s="193"/>
      <c r="M334" s="193"/>
    </row>
    <row r="335" spans="1:14" s="167" customFormat="1" ht="54" customHeight="1" x14ac:dyDescent="0.35">
      <c r="A335" s="162"/>
      <c r="B335" s="682" t="s">
        <v>54</v>
      </c>
      <c r="C335" s="301" t="s">
        <v>446</v>
      </c>
      <c r="D335" s="297" t="s">
        <v>36</v>
      </c>
      <c r="E335" s="297" t="s">
        <v>70</v>
      </c>
      <c r="F335" s="741" t="s">
        <v>38</v>
      </c>
      <c r="G335" s="742" t="s">
        <v>29</v>
      </c>
      <c r="H335" s="742" t="s">
        <v>62</v>
      </c>
      <c r="I335" s="743" t="s">
        <v>104</v>
      </c>
      <c r="J335" s="297" t="s">
        <v>55</v>
      </c>
      <c r="K335" s="261">
        <v>231.3</v>
      </c>
      <c r="L335" s="193"/>
      <c r="M335" s="193"/>
    </row>
    <row r="336" spans="1:14" s="167" customFormat="1" ht="36" customHeight="1" x14ac:dyDescent="0.35">
      <c r="A336" s="162"/>
      <c r="B336" s="682" t="s">
        <v>491</v>
      </c>
      <c r="C336" s="299" t="s">
        <v>446</v>
      </c>
      <c r="D336" s="297" t="s">
        <v>36</v>
      </c>
      <c r="E336" s="297" t="s">
        <v>70</v>
      </c>
      <c r="F336" s="741" t="s">
        <v>38</v>
      </c>
      <c r="G336" s="742" t="s">
        <v>29</v>
      </c>
      <c r="H336" s="742" t="s">
        <v>51</v>
      </c>
      <c r="I336" s="743" t="s">
        <v>43</v>
      </c>
      <c r="J336" s="297"/>
      <c r="K336" s="261">
        <f t="shared" ref="K336:K337" si="48">K337</f>
        <v>107</v>
      </c>
      <c r="L336" s="193"/>
      <c r="M336" s="193"/>
    </row>
    <row r="337" spans="1:13" s="167" customFormat="1" ht="18" customHeight="1" x14ac:dyDescent="0.35">
      <c r="A337" s="162"/>
      <c r="B337" s="682" t="s">
        <v>496</v>
      </c>
      <c r="C337" s="301" t="s">
        <v>446</v>
      </c>
      <c r="D337" s="297" t="s">
        <v>36</v>
      </c>
      <c r="E337" s="297" t="s">
        <v>70</v>
      </c>
      <c r="F337" s="741" t="s">
        <v>38</v>
      </c>
      <c r="G337" s="742" t="s">
        <v>29</v>
      </c>
      <c r="H337" s="742" t="s">
        <v>51</v>
      </c>
      <c r="I337" s="743" t="s">
        <v>490</v>
      </c>
      <c r="J337" s="297"/>
      <c r="K337" s="261">
        <f t="shared" si="48"/>
        <v>107</v>
      </c>
      <c r="L337" s="193"/>
      <c r="M337" s="193"/>
    </row>
    <row r="338" spans="1:13" s="167" customFormat="1" ht="54" customHeight="1" x14ac:dyDescent="0.35">
      <c r="A338" s="162"/>
      <c r="B338" s="682" t="s">
        <v>54</v>
      </c>
      <c r="C338" s="301" t="s">
        <v>446</v>
      </c>
      <c r="D338" s="297" t="s">
        <v>36</v>
      </c>
      <c r="E338" s="297" t="s">
        <v>70</v>
      </c>
      <c r="F338" s="741" t="s">
        <v>38</v>
      </c>
      <c r="G338" s="742" t="s">
        <v>29</v>
      </c>
      <c r="H338" s="742" t="s">
        <v>51</v>
      </c>
      <c r="I338" s="743" t="s">
        <v>490</v>
      </c>
      <c r="J338" s="297" t="s">
        <v>55</v>
      </c>
      <c r="K338" s="261">
        <v>107</v>
      </c>
      <c r="L338" s="193"/>
      <c r="M338" s="193"/>
    </row>
    <row r="339" spans="1:13" s="167" customFormat="1" ht="36" customHeight="1" x14ac:dyDescent="0.35">
      <c r="A339" s="162"/>
      <c r="B339" s="682" t="s">
        <v>494</v>
      </c>
      <c r="C339" s="301" t="s">
        <v>446</v>
      </c>
      <c r="D339" s="297" t="s">
        <v>36</v>
      </c>
      <c r="E339" s="297" t="s">
        <v>70</v>
      </c>
      <c r="F339" s="741" t="s">
        <v>38</v>
      </c>
      <c r="G339" s="742" t="s">
        <v>29</v>
      </c>
      <c r="H339" s="742" t="s">
        <v>64</v>
      </c>
      <c r="I339" s="507" t="s">
        <v>43</v>
      </c>
      <c r="J339" s="128"/>
      <c r="K339" s="261">
        <f t="shared" ref="K339:K340" si="49">K340</f>
        <v>114.8</v>
      </c>
      <c r="L339" s="193"/>
      <c r="M339" s="193"/>
    </row>
    <row r="340" spans="1:13" s="167" customFormat="1" ht="36" customHeight="1" x14ac:dyDescent="0.35">
      <c r="A340" s="162"/>
      <c r="B340" s="682" t="s">
        <v>126</v>
      </c>
      <c r="C340" s="301" t="s">
        <v>446</v>
      </c>
      <c r="D340" s="297" t="s">
        <v>36</v>
      </c>
      <c r="E340" s="297" t="s">
        <v>70</v>
      </c>
      <c r="F340" s="741" t="s">
        <v>38</v>
      </c>
      <c r="G340" s="742" t="s">
        <v>29</v>
      </c>
      <c r="H340" s="742" t="s">
        <v>64</v>
      </c>
      <c r="I340" s="507" t="s">
        <v>89</v>
      </c>
      <c r="J340" s="128"/>
      <c r="K340" s="261">
        <f t="shared" si="49"/>
        <v>114.8</v>
      </c>
      <c r="L340" s="193"/>
      <c r="M340" s="193"/>
    </row>
    <row r="341" spans="1:13" s="167" customFormat="1" ht="54" customHeight="1" x14ac:dyDescent="0.35">
      <c r="A341" s="162"/>
      <c r="B341" s="682" t="s">
        <v>54</v>
      </c>
      <c r="C341" s="301" t="s">
        <v>446</v>
      </c>
      <c r="D341" s="297" t="s">
        <v>36</v>
      </c>
      <c r="E341" s="297" t="s">
        <v>70</v>
      </c>
      <c r="F341" s="741" t="s">
        <v>38</v>
      </c>
      <c r="G341" s="742" t="s">
        <v>29</v>
      </c>
      <c r="H341" s="742" t="s">
        <v>64</v>
      </c>
      <c r="I341" s="507" t="s">
        <v>89</v>
      </c>
      <c r="J341" s="128" t="s">
        <v>55</v>
      </c>
      <c r="K341" s="261">
        <v>114.8</v>
      </c>
      <c r="L341" s="193"/>
      <c r="M341" s="193"/>
    </row>
    <row r="342" spans="1:13" s="168" customFormat="1" ht="18" customHeight="1" x14ac:dyDescent="0.35">
      <c r="A342" s="56"/>
      <c r="B342" s="616" t="s">
        <v>178</v>
      </c>
      <c r="C342" s="68" t="s">
        <v>446</v>
      </c>
      <c r="D342" s="55" t="s">
        <v>223</v>
      </c>
      <c r="E342" s="55"/>
      <c r="F342" s="785"/>
      <c r="G342" s="786"/>
      <c r="H342" s="786"/>
      <c r="I342" s="787"/>
      <c r="J342" s="55"/>
      <c r="K342" s="69">
        <f>K343+K364+K439+K412+K433</f>
        <v>1370757.6</v>
      </c>
      <c r="L342" s="194"/>
      <c r="M342" s="194"/>
    </row>
    <row r="343" spans="1:13" s="167" customFormat="1" ht="18" customHeight="1" x14ac:dyDescent="0.35">
      <c r="A343" s="56"/>
      <c r="B343" s="616" t="s">
        <v>180</v>
      </c>
      <c r="C343" s="68" t="s">
        <v>446</v>
      </c>
      <c r="D343" s="55" t="s">
        <v>223</v>
      </c>
      <c r="E343" s="55" t="s">
        <v>36</v>
      </c>
      <c r="F343" s="748"/>
      <c r="G343" s="749"/>
      <c r="H343" s="749"/>
      <c r="I343" s="750"/>
      <c r="J343" s="55"/>
      <c r="K343" s="69">
        <f>K344+K359</f>
        <v>429951</v>
      </c>
    </row>
    <row r="344" spans="1:13" s="167" customFormat="1" ht="54" customHeight="1" x14ac:dyDescent="0.35">
      <c r="A344" s="56"/>
      <c r="B344" s="616" t="s">
        <v>204</v>
      </c>
      <c r="C344" s="68" t="s">
        <v>446</v>
      </c>
      <c r="D344" s="55" t="s">
        <v>223</v>
      </c>
      <c r="E344" s="55" t="s">
        <v>36</v>
      </c>
      <c r="F344" s="748" t="s">
        <v>38</v>
      </c>
      <c r="G344" s="749" t="s">
        <v>41</v>
      </c>
      <c r="H344" s="749" t="s">
        <v>42</v>
      </c>
      <c r="I344" s="750" t="s">
        <v>43</v>
      </c>
      <c r="J344" s="55"/>
      <c r="K344" s="69">
        <f t="shared" ref="K344:K345" si="50">K345</f>
        <v>429895.4</v>
      </c>
    </row>
    <row r="345" spans="1:13" s="167" customFormat="1" ht="36" customHeight="1" x14ac:dyDescent="0.35">
      <c r="A345" s="56"/>
      <c r="B345" s="616" t="s">
        <v>205</v>
      </c>
      <c r="C345" s="68" t="s">
        <v>446</v>
      </c>
      <c r="D345" s="55" t="s">
        <v>223</v>
      </c>
      <c r="E345" s="55" t="s">
        <v>36</v>
      </c>
      <c r="F345" s="748" t="s">
        <v>38</v>
      </c>
      <c r="G345" s="749" t="s">
        <v>44</v>
      </c>
      <c r="H345" s="749" t="s">
        <v>42</v>
      </c>
      <c r="I345" s="750" t="s">
        <v>43</v>
      </c>
      <c r="J345" s="55"/>
      <c r="K345" s="69">
        <f t="shared" si="50"/>
        <v>429895.4</v>
      </c>
    </row>
    <row r="346" spans="1:13" s="167" customFormat="1" ht="36" customHeight="1" x14ac:dyDescent="0.35">
      <c r="A346" s="56"/>
      <c r="B346" s="616" t="s">
        <v>283</v>
      </c>
      <c r="C346" s="68" t="s">
        <v>446</v>
      </c>
      <c r="D346" s="55" t="s">
        <v>223</v>
      </c>
      <c r="E346" s="55" t="s">
        <v>36</v>
      </c>
      <c r="F346" s="748" t="s">
        <v>38</v>
      </c>
      <c r="G346" s="749" t="s">
        <v>44</v>
      </c>
      <c r="H346" s="749" t="s">
        <v>36</v>
      </c>
      <c r="I346" s="750" t="s">
        <v>43</v>
      </c>
      <c r="J346" s="55"/>
      <c r="K346" s="69">
        <f>K355+K357+K347+K351+K349+K353</f>
        <v>429895.4</v>
      </c>
      <c r="L346" s="226"/>
    </row>
    <row r="347" spans="1:13" s="163" customFormat="1" ht="36" customHeight="1" x14ac:dyDescent="0.35">
      <c r="A347" s="56"/>
      <c r="B347" s="648" t="s">
        <v>487</v>
      </c>
      <c r="C347" s="68" t="s">
        <v>446</v>
      </c>
      <c r="D347" s="55" t="s">
        <v>223</v>
      </c>
      <c r="E347" s="55" t="s">
        <v>36</v>
      </c>
      <c r="F347" s="748" t="s">
        <v>38</v>
      </c>
      <c r="G347" s="749" t="s">
        <v>44</v>
      </c>
      <c r="H347" s="749" t="s">
        <v>36</v>
      </c>
      <c r="I347" s="750" t="s">
        <v>90</v>
      </c>
      <c r="J347" s="55"/>
      <c r="K347" s="69">
        <f>K348</f>
        <v>114625</v>
      </c>
      <c r="L347" s="227"/>
    </row>
    <row r="348" spans="1:13" s="163" customFormat="1" ht="54" customHeight="1" x14ac:dyDescent="0.35">
      <c r="A348" s="56"/>
      <c r="B348" s="616" t="s">
        <v>75</v>
      </c>
      <c r="C348" s="68" t="s">
        <v>446</v>
      </c>
      <c r="D348" s="55" t="s">
        <v>223</v>
      </c>
      <c r="E348" s="55" t="s">
        <v>36</v>
      </c>
      <c r="F348" s="748" t="s">
        <v>38</v>
      </c>
      <c r="G348" s="749" t="s">
        <v>44</v>
      </c>
      <c r="H348" s="749" t="s">
        <v>36</v>
      </c>
      <c r="I348" s="750" t="s">
        <v>90</v>
      </c>
      <c r="J348" s="55" t="s">
        <v>76</v>
      </c>
      <c r="K348" s="69">
        <v>114625</v>
      </c>
      <c r="L348" s="227"/>
    </row>
    <row r="349" spans="1:13" s="163" customFormat="1" ht="18" customHeight="1" x14ac:dyDescent="0.35">
      <c r="A349" s="56"/>
      <c r="B349" s="616" t="s">
        <v>488</v>
      </c>
      <c r="C349" s="68" t="s">
        <v>446</v>
      </c>
      <c r="D349" s="55" t="s">
        <v>223</v>
      </c>
      <c r="E349" s="55" t="s">
        <v>36</v>
      </c>
      <c r="F349" s="748" t="s">
        <v>38</v>
      </c>
      <c r="G349" s="749" t="s">
        <v>44</v>
      </c>
      <c r="H349" s="749" t="s">
        <v>36</v>
      </c>
      <c r="I349" s="750" t="s">
        <v>404</v>
      </c>
      <c r="J349" s="55"/>
      <c r="K349" s="69">
        <f>K350</f>
        <v>6544.2</v>
      </c>
      <c r="L349" s="227"/>
    </row>
    <row r="350" spans="1:13" s="163" customFormat="1" ht="54" customHeight="1" x14ac:dyDescent="0.35">
      <c r="A350" s="56"/>
      <c r="B350" s="616" t="s">
        <v>75</v>
      </c>
      <c r="C350" s="68" t="s">
        <v>446</v>
      </c>
      <c r="D350" s="55" t="s">
        <v>223</v>
      </c>
      <c r="E350" s="55" t="s">
        <v>36</v>
      </c>
      <c r="F350" s="748" t="s">
        <v>38</v>
      </c>
      <c r="G350" s="749" t="s">
        <v>44</v>
      </c>
      <c r="H350" s="749" t="s">
        <v>36</v>
      </c>
      <c r="I350" s="750" t="s">
        <v>404</v>
      </c>
      <c r="J350" s="55" t="s">
        <v>76</v>
      </c>
      <c r="K350" s="69">
        <v>6544.2</v>
      </c>
      <c r="L350" s="227"/>
    </row>
    <row r="351" spans="1:13" s="167" customFormat="1" ht="54" customHeight="1" x14ac:dyDescent="0.35">
      <c r="A351" s="56"/>
      <c r="B351" s="616" t="s">
        <v>206</v>
      </c>
      <c r="C351" s="68" t="s">
        <v>446</v>
      </c>
      <c r="D351" s="55" t="s">
        <v>223</v>
      </c>
      <c r="E351" s="55" t="s">
        <v>36</v>
      </c>
      <c r="F351" s="748" t="s">
        <v>38</v>
      </c>
      <c r="G351" s="749" t="s">
        <v>44</v>
      </c>
      <c r="H351" s="749" t="s">
        <v>36</v>
      </c>
      <c r="I351" s="750" t="s">
        <v>289</v>
      </c>
      <c r="J351" s="55"/>
      <c r="K351" s="69">
        <f>K352</f>
        <v>32079.7</v>
      </c>
      <c r="L351" s="226"/>
    </row>
    <row r="352" spans="1:13" s="167" customFormat="1" ht="54" customHeight="1" x14ac:dyDescent="0.35">
      <c r="A352" s="56"/>
      <c r="B352" s="616" t="s">
        <v>75</v>
      </c>
      <c r="C352" s="68" t="s">
        <v>446</v>
      </c>
      <c r="D352" s="55" t="s">
        <v>223</v>
      </c>
      <c r="E352" s="55" t="s">
        <v>36</v>
      </c>
      <c r="F352" s="748" t="s">
        <v>38</v>
      </c>
      <c r="G352" s="749" t="s">
        <v>44</v>
      </c>
      <c r="H352" s="749" t="s">
        <v>36</v>
      </c>
      <c r="I352" s="750" t="s">
        <v>289</v>
      </c>
      <c r="J352" s="55" t="s">
        <v>76</v>
      </c>
      <c r="K352" s="69">
        <v>32079.7</v>
      </c>
      <c r="L352" s="226"/>
    </row>
    <row r="353" spans="1:12" s="167" customFormat="1" ht="36" customHeight="1" x14ac:dyDescent="0.35">
      <c r="A353" s="56"/>
      <c r="B353" s="616" t="s">
        <v>207</v>
      </c>
      <c r="C353" s="68" t="s">
        <v>446</v>
      </c>
      <c r="D353" s="55" t="s">
        <v>223</v>
      </c>
      <c r="E353" s="55" t="s">
        <v>36</v>
      </c>
      <c r="F353" s="748" t="s">
        <v>38</v>
      </c>
      <c r="G353" s="749" t="s">
        <v>44</v>
      </c>
      <c r="H353" s="749" t="s">
        <v>36</v>
      </c>
      <c r="I353" s="750" t="s">
        <v>290</v>
      </c>
      <c r="J353" s="55"/>
      <c r="K353" s="69">
        <f>K354</f>
        <v>615.70000000000005</v>
      </c>
      <c r="L353" s="226"/>
    </row>
    <row r="354" spans="1:12" s="163" customFormat="1" ht="54" customHeight="1" x14ac:dyDescent="0.35">
      <c r="A354" s="56"/>
      <c r="B354" s="616" t="s">
        <v>75</v>
      </c>
      <c r="C354" s="68" t="s">
        <v>446</v>
      </c>
      <c r="D354" s="55" t="s">
        <v>223</v>
      </c>
      <c r="E354" s="55" t="s">
        <v>36</v>
      </c>
      <c r="F354" s="748" t="s">
        <v>38</v>
      </c>
      <c r="G354" s="749" t="s">
        <v>44</v>
      </c>
      <c r="H354" s="749" t="s">
        <v>36</v>
      </c>
      <c r="I354" s="750" t="s">
        <v>290</v>
      </c>
      <c r="J354" s="55" t="s">
        <v>76</v>
      </c>
      <c r="K354" s="69">
        <v>615.70000000000005</v>
      </c>
      <c r="L354" s="227"/>
    </row>
    <row r="355" spans="1:12" s="167" customFormat="1" ht="180" customHeight="1" x14ac:dyDescent="0.35">
      <c r="A355" s="56"/>
      <c r="B355" s="616" t="s">
        <v>284</v>
      </c>
      <c r="C355" s="68" t="s">
        <v>446</v>
      </c>
      <c r="D355" s="55" t="s">
        <v>223</v>
      </c>
      <c r="E355" s="55" t="s">
        <v>36</v>
      </c>
      <c r="F355" s="748" t="s">
        <v>38</v>
      </c>
      <c r="G355" s="749" t="s">
        <v>44</v>
      </c>
      <c r="H355" s="749" t="s">
        <v>36</v>
      </c>
      <c r="I355" s="750" t="s">
        <v>285</v>
      </c>
      <c r="J355" s="55"/>
      <c r="K355" s="69">
        <f>K356</f>
        <v>630.6</v>
      </c>
      <c r="L355" s="226"/>
    </row>
    <row r="356" spans="1:12" s="167" customFormat="1" ht="54" customHeight="1" x14ac:dyDescent="0.35">
      <c r="A356" s="56"/>
      <c r="B356" s="616" t="s">
        <v>75</v>
      </c>
      <c r="C356" s="68" t="s">
        <v>446</v>
      </c>
      <c r="D356" s="55" t="s">
        <v>223</v>
      </c>
      <c r="E356" s="55" t="s">
        <v>36</v>
      </c>
      <c r="F356" s="748" t="s">
        <v>38</v>
      </c>
      <c r="G356" s="749" t="s">
        <v>44</v>
      </c>
      <c r="H356" s="749" t="s">
        <v>36</v>
      </c>
      <c r="I356" s="750" t="s">
        <v>285</v>
      </c>
      <c r="J356" s="55" t="s">
        <v>76</v>
      </c>
      <c r="K356" s="69">
        <v>630.6</v>
      </c>
    </row>
    <row r="357" spans="1:12" s="167" customFormat="1" ht="108" customHeight="1" x14ac:dyDescent="0.35">
      <c r="A357" s="56"/>
      <c r="B357" s="616" t="s">
        <v>367</v>
      </c>
      <c r="C357" s="68" t="s">
        <v>446</v>
      </c>
      <c r="D357" s="55" t="s">
        <v>223</v>
      </c>
      <c r="E357" s="55" t="s">
        <v>36</v>
      </c>
      <c r="F357" s="748" t="s">
        <v>38</v>
      </c>
      <c r="G357" s="749" t="s">
        <v>44</v>
      </c>
      <c r="H357" s="749" t="s">
        <v>36</v>
      </c>
      <c r="I357" s="750" t="s">
        <v>286</v>
      </c>
      <c r="J357" s="55"/>
      <c r="K357" s="69">
        <f>K358</f>
        <v>275400.2</v>
      </c>
    </row>
    <row r="358" spans="1:12" s="167" customFormat="1" ht="54" customHeight="1" x14ac:dyDescent="0.35">
      <c r="A358" s="56"/>
      <c r="B358" s="616" t="s">
        <v>75</v>
      </c>
      <c r="C358" s="68" t="s">
        <v>446</v>
      </c>
      <c r="D358" s="55" t="s">
        <v>223</v>
      </c>
      <c r="E358" s="55" t="s">
        <v>36</v>
      </c>
      <c r="F358" s="748" t="s">
        <v>38</v>
      </c>
      <c r="G358" s="749" t="s">
        <v>44</v>
      </c>
      <c r="H358" s="749" t="s">
        <v>36</v>
      </c>
      <c r="I358" s="750" t="s">
        <v>286</v>
      </c>
      <c r="J358" s="55" t="s">
        <v>76</v>
      </c>
      <c r="K358" s="69">
        <v>275400.2</v>
      </c>
    </row>
    <row r="359" spans="1:12" s="167" customFormat="1" ht="54" customHeight="1" x14ac:dyDescent="0.35">
      <c r="A359" s="56"/>
      <c r="B359" s="616" t="s">
        <v>232</v>
      </c>
      <c r="C359" s="68" t="s">
        <v>446</v>
      </c>
      <c r="D359" s="55" t="s">
        <v>223</v>
      </c>
      <c r="E359" s="55" t="s">
        <v>36</v>
      </c>
      <c r="F359" s="748" t="s">
        <v>233</v>
      </c>
      <c r="G359" s="749" t="s">
        <v>41</v>
      </c>
      <c r="H359" s="749" t="s">
        <v>42</v>
      </c>
      <c r="I359" s="750" t="s">
        <v>43</v>
      </c>
      <c r="J359" s="55"/>
      <c r="K359" s="69">
        <f t="shared" ref="K359:K362" si="51">K360</f>
        <v>55.6</v>
      </c>
    </row>
    <row r="360" spans="1:12" s="167" customFormat="1" ht="36" customHeight="1" x14ac:dyDescent="0.35">
      <c r="A360" s="56"/>
      <c r="B360" s="616" t="s">
        <v>361</v>
      </c>
      <c r="C360" s="68" t="s">
        <v>446</v>
      </c>
      <c r="D360" s="55" t="s">
        <v>223</v>
      </c>
      <c r="E360" s="55" t="s">
        <v>36</v>
      </c>
      <c r="F360" s="748" t="s">
        <v>233</v>
      </c>
      <c r="G360" s="749" t="s">
        <v>44</v>
      </c>
      <c r="H360" s="749" t="s">
        <v>42</v>
      </c>
      <c r="I360" s="750" t="s">
        <v>43</v>
      </c>
      <c r="J360" s="55"/>
      <c r="K360" s="69">
        <f t="shared" si="51"/>
        <v>55.6</v>
      </c>
    </row>
    <row r="361" spans="1:12" s="167" customFormat="1" ht="144" x14ac:dyDescent="0.35">
      <c r="A361" s="56"/>
      <c r="B361" s="616" t="s">
        <v>632</v>
      </c>
      <c r="C361" s="68" t="s">
        <v>446</v>
      </c>
      <c r="D361" s="55" t="s">
        <v>223</v>
      </c>
      <c r="E361" s="55" t="s">
        <v>36</v>
      </c>
      <c r="F361" s="748" t="s">
        <v>233</v>
      </c>
      <c r="G361" s="749" t="s">
        <v>44</v>
      </c>
      <c r="H361" s="749" t="s">
        <v>36</v>
      </c>
      <c r="I361" s="750" t="s">
        <v>43</v>
      </c>
      <c r="J361" s="55"/>
      <c r="K361" s="69">
        <f>K362</f>
        <v>55.6</v>
      </c>
    </row>
    <row r="362" spans="1:12" s="167" customFormat="1" ht="36" customHeight="1" x14ac:dyDescent="0.35">
      <c r="A362" s="56"/>
      <c r="B362" s="616" t="s">
        <v>234</v>
      </c>
      <c r="C362" s="68" t="s">
        <v>446</v>
      </c>
      <c r="D362" s="55" t="s">
        <v>223</v>
      </c>
      <c r="E362" s="55" t="s">
        <v>36</v>
      </c>
      <c r="F362" s="748" t="s">
        <v>233</v>
      </c>
      <c r="G362" s="749" t="s">
        <v>44</v>
      </c>
      <c r="H362" s="749" t="s">
        <v>36</v>
      </c>
      <c r="I362" s="750" t="s">
        <v>296</v>
      </c>
      <c r="J362" s="55"/>
      <c r="K362" s="69">
        <f t="shared" si="51"/>
        <v>55.6</v>
      </c>
    </row>
    <row r="363" spans="1:12" s="167" customFormat="1" ht="54" customHeight="1" x14ac:dyDescent="0.35">
      <c r="A363" s="56"/>
      <c r="B363" s="616" t="s">
        <v>75</v>
      </c>
      <c r="C363" s="68" t="s">
        <v>446</v>
      </c>
      <c r="D363" s="55" t="s">
        <v>223</v>
      </c>
      <c r="E363" s="55" t="s">
        <v>36</v>
      </c>
      <c r="F363" s="748" t="s">
        <v>233</v>
      </c>
      <c r="G363" s="749" t="s">
        <v>44</v>
      </c>
      <c r="H363" s="749" t="s">
        <v>36</v>
      </c>
      <c r="I363" s="750" t="s">
        <v>296</v>
      </c>
      <c r="J363" s="55" t="s">
        <v>76</v>
      </c>
      <c r="K363" s="69">
        <v>55.6</v>
      </c>
    </row>
    <row r="364" spans="1:12" s="167" customFormat="1" ht="18" customHeight="1" x14ac:dyDescent="0.35">
      <c r="A364" s="56"/>
      <c r="B364" s="616" t="s">
        <v>182</v>
      </c>
      <c r="C364" s="68" t="s">
        <v>446</v>
      </c>
      <c r="D364" s="55" t="s">
        <v>223</v>
      </c>
      <c r="E364" s="55" t="s">
        <v>38</v>
      </c>
      <c r="F364" s="748"/>
      <c r="G364" s="749"/>
      <c r="H364" s="749"/>
      <c r="I364" s="750"/>
      <c r="J364" s="55"/>
      <c r="K364" s="69">
        <f>K365</f>
        <v>763297.4</v>
      </c>
    </row>
    <row r="365" spans="1:12" s="167" customFormat="1" ht="54" customHeight="1" x14ac:dyDescent="0.35">
      <c r="A365" s="56"/>
      <c r="B365" s="616" t="s">
        <v>204</v>
      </c>
      <c r="C365" s="68" t="s">
        <v>446</v>
      </c>
      <c r="D365" s="55" t="s">
        <v>223</v>
      </c>
      <c r="E365" s="55" t="s">
        <v>38</v>
      </c>
      <c r="F365" s="748" t="s">
        <v>38</v>
      </c>
      <c r="G365" s="749" t="s">
        <v>41</v>
      </c>
      <c r="H365" s="749" t="s">
        <v>42</v>
      </c>
      <c r="I365" s="750" t="s">
        <v>43</v>
      </c>
      <c r="J365" s="55"/>
      <c r="K365" s="69">
        <f>K366+K408</f>
        <v>763297.4</v>
      </c>
    </row>
    <row r="366" spans="1:12" s="167" customFormat="1" ht="36" customHeight="1" x14ac:dyDescent="0.35">
      <c r="A366" s="56"/>
      <c r="B366" s="616" t="s">
        <v>205</v>
      </c>
      <c r="C366" s="68" t="s">
        <v>446</v>
      </c>
      <c r="D366" s="55" t="s">
        <v>223</v>
      </c>
      <c r="E366" s="55" t="s">
        <v>38</v>
      </c>
      <c r="F366" s="748" t="s">
        <v>38</v>
      </c>
      <c r="G366" s="749" t="s">
        <v>44</v>
      </c>
      <c r="H366" s="749" t="s">
        <v>42</v>
      </c>
      <c r="I366" s="750" t="s">
        <v>43</v>
      </c>
      <c r="J366" s="55"/>
      <c r="K366" s="69">
        <f>K367</f>
        <v>760918.3</v>
      </c>
    </row>
    <row r="367" spans="1:12" s="167" customFormat="1" ht="18" customHeight="1" x14ac:dyDescent="0.35">
      <c r="A367" s="56"/>
      <c r="B367" s="616" t="s">
        <v>288</v>
      </c>
      <c r="C367" s="68" t="s">
        <v>446</v>
      </c>
      <c r="D367" s="55" t="s">
        <v>223</v>
      </c>
      <c r="E367" s="55" t="s">
        <v>38</v>
      </c>
      <c r="F367" s="748" t="s">
        <v>38</v>
      </c>
      <c r="G367" s="749" t="s">
        <v>44</v>
      </c>
      <c r="H367" s="749" t="s">
        <v>38</v>
      </c>
      <c r="I367" s="750" t="s">
        <v>43</v>
      </c>
      <c r="J367" s="55"/>
      <c r="K367" s="69">
        <f>K375+K378+K386+K390+K394+K368+K373+K399+K383+K381+K404+K397+K402</f>
        <v>760918.3</v>
      </c>
    </row>
    <row r="368" spans="1:12" s="163" customFormat="1" ht="36" customHeight="1" x14ac:dyDescent="0.35">
      <c r="A368" s="56"/>
      <c r="B368" s="648" t="s">
        <v>487</v>
      </c>
      <c r="C368" s="68" t="s">
        <v>446</v>
      </c>
      <c r="D368" s="55" t="s">
        <v>223</v>
      </c>
      <c r="E368" s="55" t="s">
        <v>38</v>
      </c>
      <c r="F368" s="748" t="s">
        <v>38</v>
      </c>
      <c r="G368" s="749" t="s">
        <v>44</v>
      </c>
      <c r="H368" s="749" t="s">
        <v>38</v>
      </c>
      <c r="I368" s="750" t="s">
        <v>90</v>
      </c>
      <c r="J368" s="55"/>
      <c r="K368" s="69">
        <f>K371+K372+K370+K369</f>
        <v>82248.399999999994</v>
      </c>
    </row>
    <row r="369" spans="1:11" s="163" customFormat="1" ht="108" customHeight="1" x14ac:dyDescent="0.35">
      <c r="A369" s="56"/>
      <c r="B369" s="616" t="s">
        <v>48</v>
      </c>
      <c r="C369" s="68" t="s">
        <v>446</v>
      </c>
      <c r="D369" s="55" t="s">
        <v>223</v>
      </c>
      <c r="E369" s="55" t="s">
        <v>38</v>
      </c>
      <c r="F369" s="748" t="s">
        <v>38</v>
      </c>
      <c r="G369" s="749" t="s">
        <v>44</v>
      </c>
      <c r="H369" s="749" t="s">
        <v>38</v>
      </c>
      <c r="I369" s="750" t="s">
        <v>90</v>
      </c>
      <c r="J369" s="55" t="s">
        <v>49</v>
      </c>
      <c r="K369" s="69">
        <v>451</v>
      </c>
    </row>
    <row r="370" spans="1:11" s="163" customFormat="1" ht="54" customHeight="1" x14ac:dyDescent="0.35">
      <c r="A370" s="56"/>
      <c r="B370" s="616" t="s">
        <v>54</v>
      </c>
      <c r="C370" s="68" t="s">
        <v>446</v>
      </c>
      <c r="D370" s="55" t="s">
        <v>223</v>
      </c>
      <c r="E370" s="55" t="s">
        <v>38</v>
      </c>
      <c r="F370" s="748" t="s">
        <v>38</v>
      </c>
      <c r="G370" s="749" t="s">
        <v>44</v>
      </c>
      <c r="H370" s="749" t="s">
        <v>38</v>
      </c>
      <c r="I370" s="750" t="s">
        <v>90</v>
      </c>
      <c r="J370" s="55" t="s">
        <v>55</v>
      </c>
      <c r="K370" s="69">
        <v>7739.7</v>
      </c>
    </row>
    <row r="371" spans="1:11" s="163" customFormat="1" ht="54" customHeight="1" x14ac:dyDescent="0.35">
      <c r="A371" s="56"/>
      <c r="B371" s="616" t="s">
        <v>75</v>
      </c>
      <c r="C371" s="68" t="s">
        <v>446</v>
      </c>
      <c r="D371" s="55" t="s">
        <v>223</v>
      </c>
      <c r="E371" s="55" t="s">
        <v>38</v>
      </c>
      <c r="F371" s="748" t="s">
        <v>38</v>
      </c>
      <c r="G371" s="749" t="s">
        <v>44</v>
      </c>
      <c r="H371" s="749" t="s">
        <v>38</v>
      </c>
      <c r="I371" s="750" t="s">
        <v>90</v>
      </c>
      <c r="J371" s="55" t="s">
        <v>76</v>
      </c>
      <c r="K371" s="69">
        <v>73707.899999999994</v>
      </c>
    </row>
    <row r="372" spans="1:11" s="163" customFormat="1" ht="18" customHeight="1" x14ac:dyDescent="0.35">
      <c r="A372" s="56"/>
      <c r="B372" s="616" t="s">
        <v>56</v>
      </c>
      <c r="C372" s="68" t="s">
        <v>446</v>
      </c>
      <c r="D372" s="55" t="s">
        <v>223</v>
      </c>
      <c r="E372" s="55" t="s">
        <v>38</v>
      </c>
      <c r="F372" s="748" t="s">
        <v>38</v>
      </c>
      <c r="G372" s="749" t="s">
        <v>44</v>
      </c>
      <c r="H372" s="749" t="s">
        <v>38</v>
      </c>
      <c r="I372" s="750" t="s">
        <v>90</v>
      </c>
      <c r="J372" s="55" t="s">
        <v>57</v>
      </c>
      <c r="K372" s="69">
        <v>349.8</v>
      </c>
    </row>
    <row r="373" spans="1:11" s="163" customFormat="1" ht="18" customHeight="1" x14ac:dyDescent="0.35">
      <c r="A373" s="56"/>
      <c r="B373" s="616" t="s">
        <v>488</v>
      </c>
      <c r="C373" s="68" t="s">
        <v>446</v>
      </c>
      <c r="D373" s="55" t="s">
        <v>223</v>
      </c>
      <c r="E373" s="55" t="s">
        <v>38</v>
      </c>
      <c r="F373" s="748" t="s">
        <v>38</v>
      </c>
      <c r="G373" s="749" t="s">
        <v>44</v>
      </c>
      <c r="H373" s="749" t="s">
        <v>38</v>
      </c>
      <c r="I373" s="750" t="s">
        <v>404</v>
      </c>
      <c r="J373" s="55"/>
      <c r="K373" s="69">
        <f>K374</f>
        <v>5986.3</v>
      </c>
    </row>
    <row r="374" spans="1:11" s="163" customFormat="1" ht="54" customHeight="1" x14ac:dyDescent="0.35">
      <c r="A374" s="56"/>
      <c r="B374" s="616" t="s">
        <v>75</v>
      </c>
      <c r="C374" s="68" t="s">
        <v>446</v>
      </c>
      <c r="D374" s="55" t="s">
        <v>223</v>
      </c>
      <c r="E374" s="55" t="s">
        <v>38</v>
      </c>
      <c r="F374" s="748" t="s">
        <v>38</v>
      </c>
      <c r="G374" s="749" t="s">
        <v>44</v>
      </c>
      <c r="H374" s="749" t="s">
        <v>38</v>
      </c>
      <c r="I374" s="750" t="s">
        <v>404</v>
      </c>
      <c r="J374" s="55" t="s">
        <v>76</v>
      </c>
      <c r="K374" s="69">
        <v>5986.3</v>
      </c>
    </row>
    <row r="375" spans="1:11" s="167" customFormat="1" ht="54" customHeight="1" x14ac:dyDescent="0.35">
      <c r="A375" s="56"/>
      <c r="B375" s="616" t="s">
        <v>206</v>
      </c>
      <c r="C375" s="68" t="s">
        <v>446</v>
      </c>
      <c r="D375" s="55" t="s">
        <v>223</v>
      </c>
      <c r="E375" s="55" t="s">
        <v>38</v>
      </c>
      <c r="F375" s="748" t="s">
        <v>38</v>
      </c>
      <c r="G375" s="749" t="s">
        <v>44</v>
      </c>
      <c r="H375" s="749" t="s">
        <v>38</v>
      </c>
      <c r="I375" s="750" t="s">
        <v>289</v>
      </c>
      <c r="J375" s="55"/>
      <c r="K375" s="69">
        <f>SUM(K376:K377)</f>
        <v>29646</v>
      </c>
    </row>
    <row r="376" spans="1:11" s="167" customFormat="1" ht="54" customHeight="1" x14ac:dyDescent="0.35">
      <c r="A376" s="56"/>
      <c r="B376" s="616" t="s">
        <v>54</v>
      </c>
      <c r="C376" s="68" t="s">
        <v>446</v>
      </c>
      <c r="D376" s="55" t="s">
        <v>223</v>
      </c>
      <c r="E376" s="55" t="s">
        <v>38</v>
      </c>
      <c r="F376" s="748" t="s">
        <v>38</v>
      </c>
      <c r="G376" s="749" t="s">
        <v>44</v>
      </c>
      <c r="H376" s="749" t="s">
        <v>38</v>
      </c>
      <c r="I376" s="750" t="s">
        <v>289</v>
      </c>
      <c r="J376" s="55" t="s">
        <v>55</v>
      </c>
      <c r="K376" s="69">
        <v>4392</v>
      </c>
    </row>
    <row r="377" spans="1:11" s="167" customFormat="1" ht="54" customHeight="1" x14ac:dyDescent="0.35">
      <c r="A377" s="56"/>
      <c r="B377" s="616" t="s">
        <v>75</v>
      </c>
      <c r="C377" s="68" t="s">
        <v>446</v>
      </c>
      <c r="D377" s="55" t="s">
        <v>223</v>
      </c>
      <c r="E377" s="55" t="s">
        <v>38</v>
      </c>
      <c r="F377" s="748" t="s">
        <v>38</v>
      </c>
      <c r="G377" s="749" t="s">
        <v>44</v>
      </c>
      <c r="H377" s="749" t="s">
        <v>38</v>
      </c>
      <c r="I377" s="750" t="s">
        <v>289</v>
      </c>
      <c r="J377" s="55" t="s">
        <v>76</v>
      </c>
      <c r="K377" s="69">
        <v>25254</v>
      </c>
    </row>
    <row r="378" spans="1:11" s="167" customFormat="1" ht="36" customHeight="1" x14ac:dyDescent="0.35">
      <c r="A378" s="56"/>
      <c r="B378" s="616" t="s">
        <v>207</v>
      </c>
      <c r="C378" s="68" t="s">
        <v>446</v>
      </c>
      <c r="D378" s="55" t="s">
        <v>223</v>
      </c>
      <c r="E378" s="55" t="s">
        <v>38</v>
      </c>
      <c r="F378" s="748" t="s">
        <v>38</v>
      </c>
      <c r="G378" s="749" t="s">
        <v>44</v>
      </c>
      <c r="H378" s="749" t="s">
        <v>38</v>
      </c>
      <c r="I378" s="750" t="s">
        <v>290</v>
      </c>
      <c r="J378" s="55"/>
      <c r="K378" s="69">
        <f>SUM(K379:K380)</f>
        <v>23904.1</v>
      </c>
    </row>
    <row r="379" spans="1:11" s="167" customFormat="1" ht="54" customHeight="1" x14ac:dyDescent="0.35">
      <c r="A379" s="56"/>
      <c r="B379" s="616" t="s">
        <v>54</v>
      </c>
      <c r="C379" s="68" t="s">
        <v>446</v>
      </c>
      <c r="D379" s="55" t="s">
        <v>223</v>
      </c>
      <c r="E379" s="55" t="s">
        <v>38</v>
      </c>
      <c r="F379" s="748" t="s">
        <v>38</v>
      </c>
      <c r="G379" s="749" t="s">
        <v>44</v>
      </c>
      <c r="H379" s="749" t="s">
        <v>38</v>
      </c>
      <c r="I379" s="750" t="s">
        <v>290</v>
      </c>
      <c r="J379" s="55" t="s">
        <v>55</v>
      </c>
      <c r="K379" s="69">
        <v>609.1</v>
      </c>
    </row>
    <row r="380" spans="1:11" s="167" customFormat="1" ht="54" customHeight="1" x14ac:dyDescent="0.35">
      <c r="A380" s="56"/>
      <c r="B380" s="616" t="s">
        <v>75</v>
      </c>
      <c r="C380" s="68" t="s">
        <v>446</v>
      </c>
      <c r="D380" s="55" t="s">
        <v>223</v>
      </c>
      <c r="E380" s="55" t="s">
        <v>38</v>
      </c>
      <c r="F380" s="748" t="s">
        <v>38</v>
      </c>
      <c r="G380" s="749" t="s">
        <v>44</v>
      </c>
      <c r="H380" s="749" t="s">
        <v>38</v>
      </c>
      <c r="I380" s="750" t="s">
        <v>290</v>
      </c>
      <c r="J380" s="55" t="s">
        <v>76</v>
      </c>
      <c r="K380" s="69">
        <v>23295</v>
      </c>
    </row>
    <row r="381" spans="1:11" s="167" customFormat="1" ht="54" customHeight="1" x14ac:dyDescent="0.35">
      <c r="A381" s="56"/>
      <c r="B381" s="616" t="s">
        <v>537</v>
      </c>
      <c r="C381" s="68" t="s">
        <v>446</v>
      </c>
      <c r="D381" s="55" t="s">
        <v>223</v>
      </c>
      <c r="E381" s="55" t="s">
        <v>38</v>
      </c>
      <c r="F381" s="748" t="s">
        <v>38</v>
      </c>
      <c r="G381" s="749" t="s">
        <v>44</v>
      </c>
      <c r="H381" s="749" t="s">
        <v>38</v>
      </c>
      <c r="I381" s="750" t="s">
        <v>538</v>
      </c>
      <c r="J381" s="55"/>
      <c r="K381" s="69">
        <f>K382</f>
        <v>30</v>
      </c>
    </row>
    <row r="382" spans="1:11" s="167" customFormat="1" ht="54" customHeight="1" x14ac:dyDescent="0.35">
      <c r="A382" s="56"/>
      <c r="B382" s="616" t="s">
        <v>75</v>
      </c>
      <c r="C382" s="68" t="s">
        <v>446</v>
      </c>
      <c r="D382" s="55" t="s">
        <v>223</v>
      </c>
      <c r="E382" s="55" t="s">
        <v>38</v>
      </c>
      <c r="F382" s="748" t="s">
        <v>38</v>
      </c>
      <c r="G382" s="749" t="s">
        <v>44</v>
      </c>
      <c r="H382" s="749" t="s">
        <v>38</v>
      </c>
      <c r="I382" s="750" t="s">
        <v>538</v>
      </c>
      <c r="J382" s="55" t="s">
        <v>76</v>
      </c>
      <c r="K382" s="69">
        <v>30</v>
      </c>
    </row>
    <row r="383" spans="1:11" s="167" customFormat="1" ht="288" customHeight="1" x14ac:dyDescent="0.35">
      <c r="A383" s="56"/>
      <c r="B383" s="616" t="s">
        <v>593</v>
      </c>
      <c r="C383" s="68" t="s">
        <v>446</v>
      </c>
      <c r="D383" s="55" t="s">
        <v>223</v>
      </c>
      <c r="E383" s="55" t="s">
        <v>38</v>
      </c>
      <c r="F383" s="748" t="s">
        <v>38</v>
      </c>
      <c r="G383" s="749" t="s">
        <v>44</v>
      </c>
      <c r="H383" s="749" t="s">
        <v>38</v>
      </c>
      <c r="I383" s="750" t="s">
        <v>539</v>
      </c>
      <c r="J383" s="55"/>
      <c r="K383" s="69">
        <f>K384+K385</f>
        <v>35752.899999999994</v>
      </c>
    </row>
    <row r="384" spans="1:11" s="167" customFormat="1" ht="108" customHeight="1" x14ac:dyDescent="0.35">
      <c r="A384" s="56"/>
      <c r="B384" s="616" t="s">
        <v>48</v>
      </c>
      <c r="C384" s="68" t="s">
        <v>446</v>
      </c>
      <c r="D384" s="55" t="s">
        <v>223</v>
      </c>
      <c r="E384" s="55" t="s">
        <v>38</v>
      </c>
      <c r="F384" s="748" t="s">
        <v>38</v>
      </c>
      <c r="G384" s="749" t="s">
        <v>44</v>
      </c>
      <c r="H384" s="749" t="s">
        <v>38</v>
      </c>
      <c r="I384" s="750" t="s">
        <v>539</v>
      </c>
      <c r="J384" s="55" t="s">
        <v>49</v>
      </c>
      <c r="K384" s="69">
        <v>2734.2</v>
      </c>
    </row>
    <row r="385" spans="1:11" s="167" customFormat="1" ht="54" customHeight="1" x14ac:dyDescent="0.35">
      <c r="A385" s="56"/>
      <c r="B385" s="616" t="s">
        <v>75</v>
      </c>
      <c r="C385" s="68" t="s">
        <v>446</v>
      </c>
      <c r="D385" s="55" t="s">
        <v>223</v>
      </c>
      <c r="E385" s="55" t="s">
        <v>38</v>
      </c>
      <c r="F385" s="748" t="s">
        <v>38</v>
      </c>
      <c r="G385" s="749" t="s">
        <v>44</v>
      </c>
      <c r="H385" s="749" t="s">
        <v>38</v>
      </c>
      <c r="I385" s="750" t="s">
        <v>539</v>
      </c>
      <c r="J385" s="55" t="s">
        <v>76</v>
      </c>
      <c r="K385" s="69">
        <v>33018.699999999997</v>
      </c>
    </row>
    <row r="386" spans="1:11" s="167" customFormat="1" ht="180" customHeight="1" x14ac:dyDescent="0.35">
      <c r="A386" s="56"/>
      <c r="B386" s="616" t="s">
        <v>284</v>
      </c>
      <c r="C386" s="68" t="s">
        <v>446</v>
      </c>
      <c r="D386" s="55" t="s">
        <v>223</v>
      </c>
      <c r="E386" s="55" t="s">
        <v>38</v>
      </c>
      <c r="F386" s="748" t="s">
        <v>38</v>
      </c>
      <c r="G386" s="749" t="s">
        <v>44</v>
      </c>
      <c r="H386" s="749" t="s">
        <v>38</v>
      </c>
      <c r="I386" s="750" t="s">
        <v>285</v>
      </c>
      <c r="J386" s="55"/>
      <c r="K386" s="69">
        <f>SUM(K387:K389)</f>
        <v>1468.6</v>
      </c>
    </row>
    <row r="387" spans="1:11" s="167" customFormat="1" ht="108" customHeight="1" x14ac:dyDescent="0.35">
      <c r="A387" s="56"/>
      <c r="B387" s="616" t="s">
        <v>48</v>
      </c>
      <c r="C387" s="68" t="s">
        <v>446</v>
      </c>
      <c r="D387" s="55" t="s">
        <v>223</v>
      </c>
      <c r="E387" s="55" t="s">
        <v>38</v>
      </c>
      <c r="F387" s="748" t="s">
        <v>38</v>
      </c>
      <c r="G387" s="749" t="s">
        <v>44</v>
      </c>
      <c r="H387" s="749" t="s">
        <v>38</v>
      </c>
      <c r="I387" s="750" t="s">
        <v>285</v>
      </c>
      <c r="J387" s="55" t="s">
        <v>49</v>
      </c>
      <c r="K387" s="69">
        <v>77.599999999999994</v>
      </c>
    </row>
    <row r="388" spans="1:11" s="167" customFormat="1" ht="36" customHeight="1" x14ac:dyDescent="0.35">
      <c r="A388" s="56"/>
      <c r="B388" s="616" t="s">
        <v>119</v>
      </c>
      <c r="C388" s="68" t="s">
        <v>446</v>
      </c>
      <c r="D388" s="55" t="s">
        <v>223</v>
      </c>
      <c r="E388" s="55" t="s">
        <v>38</v>
      </c>
      <c r="F388" s="748" t="s">
        <v>38</v>
      </c>
      <c r="G388" s="749" t="s">
        <v>44</v>
      </c>
      <c r="H388" s="749" t="s">
        <v>38</v>
      </c>
      <c r="I388" s="750" t="s">
        <v>285</v>
      </c>
      <c r="J388" s="55" t="s">
        <v>120</v>
      </c>
      <c r="K388" s="69">
        <v>5.5</v>
      </c>
    </row>
    <row r="389" spans="1:11" s="167" customFormat="1" ht="54" customHeight="1" x14ac:dyDescent="0.35">
      <c r="A389" s="56"/>
      <c r="B389" s="616" t="s">
        <v>75</v>
      </c>
      <c r="C389" s="68" t="s">
        <v>446</v>
      </c>
      <c r="D389" s="55" t="s">
        <v>223</v>
      </c>
      <c r="E389" s="55" t="s">
        <v>38</v>
      </c>
      <c r="F389" s="748" t="s">
        <v>38</v>
      </c>
      <c r="G389" s="749" t="s">
        <v>44</v>
      </c>
      <c r="H389" s="749" t="s">
        <v>38</v>
      </c>
      <c r="I389" s="750" t="s">
        <v>285</v>
      </c>
      <c r="J389" s="55" t="s">
        <v>76</v>
      </c>
      <c r="K389" s="69">
        <v>1385.5</v>
      </c>
    </row>
    <row r="390" spans="1:11" s="167" customFormat="1" ht="108" customHeight="1" x14ac:dyDescent="0.35">
      <c r="A390" s="56"/>
      <c r="B390" s="616" t="s">
        <v>367</v>
      </c>
      <c r="C390" s="68" t="s">
        <v>446</v>
      </c>
      <c r="D390" s="55" t="s">
        <v>223</v>
      </c>
      <c r="E390" s="55" t="s">
        <v>38</v>
      </c>
      <c r="F390" s="748" t="s">
        <v>38</v>
      </c>
      <c r="G390" s="749" t="s">
        <v>44</v>
      </c>
      <c r="H390" s="749" t="s">
        <v>38</v>
      </c>
      <c r="I390" s="750" t="s">
        <v>286</v>
      </c>
      <c r="J390" s="55"/>
      <c r="K390" s="69">
        <f>K391+K392+K393</f>
        <v>496035.4</v>
      </c>
    </row>
    <row r="391" spans="1:11" s="167" customFormat="1" ht="108" customHeight="1" x14ac:dyDescent="0.35">
      <c r="A391" s="56"/>
      <c r="B391" s="616" t="s">
        <v>48</v>
      </c>
      <c r="C391" s="68" t="s">
        <v>446</v>
      </c>
      <c r="D391" s="55" t="s">
        <v>223</v>
      </c>
      <c r="E391" s="55" t="s">
        <v>38</v>
      </c>
      <c r="F391" s="748" t="s">
        <v>38</v>
      </c>
      <c r="G391" s="749" t="s">
        <v>44</v>
      </c>
      <c r="H391" s="749" t="s">
        <v>38</v>
      </c>
      <c r="I391" s="750" t="s">
        <v>286</v>
      </c>
      <c r="J391" s="55" t="s">
        <v>49</v>
      </c>
      <c r="K391" s="69">
        <v>30000</v>
      </c>
    </row>
    <row r="392" spans="1:11" s="167" customFormat="1" ht="54" customHeight="1" x14ac:dyDescent="0.35">
      <c r="A392" s="56"/>
      <c r="B392" s="616" t="s">
        <v>54</v>
      </c>
      <c r="C392" s="68" t="s">
        <v>446</v>
      </c>
      <c r="D392" s="55" t="s">
        <v>223</v>
      </c>
      <c r="E392" s="55" t="s">
        <v>38</v>
      </c>
      <c r="F392" s="748" t="s">
        <v>38</v>
      </c>
      <c r="G392" s="749" t="s">
        <v>44</v>
      </c>
      <c r="H392" s="749" t="s">
        <v>38</v>
      </c>
      <c r="I392" s="750" t="s">
        <v>286</v>
      </c>
      <c r="J392" s="55" t="s">
        <v>55</v>
      </c>
      <c r="K392" s="69">
        <v>2062</v>
      </c>
    </row>
    <row r="393" spans="1:11" s="167" customFormat="1" ht="54" customHeight="1" x14ac:dyDescent="0.35">
      <c r="A393" s="56"/>
      <c r="B393" s="616" t="s">
        <v>75</v>
      </c>
      <c r="C393" s="68" t="s">
        <v>446</v>
      </c>
      <c r="D393" s="55" t="s">
        <v>223</v>
      </c>
      <c r="E393" s="55" t="s">
        <v>38</v>
      </c>
      <c r="F393" s="748" t="s">
        <v>38</v>
      </c>
      <c r="G393" s="749" t="s">
        <v>44</v>
      </c>
      <c r="H393" s="749" t="s">
        <v>38</v>
      </c>
      <c r="I393" s="750" t="s">
        <v>286</v>
      </c>
      <c r="J393" s="55" t="s">
        <v>76</v>
      </c>
      <c r="K393" s="69">
        <v>463973.4</v>
      </c>
    </row>
    <row r="394" spans="1:11" s="163" customFormat="1" ht="90" customHeight="1" x14ac:dyDescent="0.35">
      <c r="A394" s="56"/>
      <c r="B394" s="616" t="s">
        <v>208</v>
      </c>
      <c r="C394" s="68" t="s">
        <v>446</v>
      </c>
      <c r="D394" s="55" t="s">
        <v>223</v>
      </c>
      <c r="E394" s="55" t="s">
        <v>38</v>
      </c>
      <c r="F394" s="748" t="s">
        <v>38</v>
      </c>
      <c r="G394" s="749" t="s">
        <v>44</v>
      </c>
      <c r="H394" s="749" t="s">
        <v>38</v>
      </c>
      <c r="I394" s="750" t="s">
        <v>291</v>
      </c>
      <c r="J394" s="55"/>
      <c r="K394" s="69">
        <f>SUM(K395:K396)</f>
        <v>2391.3000000000002</v>
      </c>
    </row>
    <row r="395" spans="1:11" s="163" customFormat="1" ht="54" customHeight="1" x14ac:dyDescent="0.35">
      <c r="A395" s="56"/>
      <c r="B395" s="616" t="s">
        <v>54</v>
      </c>
      <c r="C395" s="68" t="s">
        <v>446</v>
      </c>
      <c r="D395" s="55" t="s">
        <v>223</v>
      </c>
      <c r="E395" s="55" t="s">
        <v>38</v>
      </c>
      <c r="F395" s="748" t="s">
        <v>38</v>
      </c>
      <c r="G395" s="749" t="s">
        <v>44</v>
      </c>
      <c r="H395" s="749" t="s">
        <v>38</v>
      </c>
      <c r="I395" s="750" t="s">
        <v>291</v>
      </c>
      <c r="J395" s="55" t="s">
        <v>55</v>
      </c>
      <c r="K395" s="69">
        <v>102.4</v>
      </c>
    </row>
    <row r="396" spans="1:11" s="163" customFormat="1" ht="54" customHeight="1" x14ac:dyDescent="0.35">
      <c r="A396" s="56"/>
      <c r="B396" s="616" t="s">
        <v>75</v>
      </c>
      <c r="C396" s="68" t="s">
        <v>446</v>
      </c>
      <c r="D396" s="55" t="s">
        <v>223</v>
      </c>
      <c r="E396" s="55" t="s">
        <v>38</v>
      </c>
      <c r="F396" s="748" t="s">
        <v>38</v>
      </c>
      <c r="G396" s="749" t="s">
        <v>44</v>
      </c>
      <c r="H396" s="749" t="s">
        <v>38</v>
      </c>
      <c r="I396" s="750" t="s">
        <v>291</v>
      </c>
      <c r="J396" s="55" t="s">
        <v>76</v>
      </c>
      <c r="K396" s="69">
        <v>2288.9</v>
      </c>
    </row>
    <row r="397" spans="1:11" s="163" customFormat="1" ht="162" customHeight="1" x14ac:dyDescent="0.35">
      <c r="A397" s="56"/>
      <c r="B397" s="616" t="s">
        <v>565</v>
      </c>
      <c r="C397" s="68" t="s">
        <v>446</v>
      </c>
      <c r="D397" s="55" t="s">
        <v>223</v>
      </c>
      <c r="E397" s="55" t="s">
        <v>38</v>
      </c>
      <c r="F397" s="748" t="s">
        <v>38</v>
      </c>
      <c r="G397" s="749" t="s">
        <v>44</v>
      </c>
      <c r="H397" s="749" t="s">
        <v>38</v>
      </c>
      <c r="I397" s="750" t="s">
        <v>564</v>
      </c>
      <c r="J397" s="55"/>
      <c r="K397" s="69">
        <f>SUM(K398:K398)</f>
        <v>1845.6</v>
      </c>
    </row>
    <row r="398" spans="1:11" s="163" customFormat="1" ht="54" customHeight="1" x14ac:dyDescent="0.35">
      <c r="A398" s="56"/>
      <c r="B398" s="616" t="s">
        <v>75</v>
      </c>
      <c r="C398" s="68" t="s">
        <v>446</v>
      </c>
      <c r="D398" s="55" t="s">
        <v>223</v>
      </c>
      <c r="E398" s="55" t="s">
        <v>38</v>
      </c>
      <c r="F398" s="748" t="s">
        <v>38</v>
      </c>
      <c r="G398" s="749" t="s">
        <v>44</v>
      </c>
      <c r="H398" s="749" t="s">
        <v>38</v>
      </c>
      <c r="I398" s="750" t="s">
        <v>564</v>
      </c>
      <c r="J398" s="55" t="s">
        <v>76</v>
      </c>
      <c r="K398" s="69">
        <v>1845.6</v>
      </c>
    </row>
    <row r="399" spans="1:11" s="163" customFormat="1" ht="72" customHeight="1" x14ac:dyDescent="0.35">
      <c r="A399" s="56"/>
      <c r="B399" s="616" t="s">
        <v>479</v>
      </c>
      <c r="C399" s="68" t="s">
        <v>446</v>
      </c>
      <c r="D399" s="55" t="s">
        <v>223</v>
      </c>
      <c r="E399" s="55" t="s">
        <v>38</v>
      </c>
      <c r="F399" s="748" t="s">
        <v>38</v>
      </c>
      <c r="G399" s="749" t="s">
        <v>44</v>
      </c>
      <c r="H399" s="749" t="s">
        <v>38</v>
      </c>
      <c r="I399" s="750" t="s">
        <v>478</v>
      </c>
      <c r="J399" s="55"/>
      <c r="K399" s="69">
        <f>K400+K401</f>
        <v>63320.5</v>
      </c>
    </row>
    <row r="400" spans="1:11" s="163" customFormat="1" ht="54" customHeight="1" x14ac:dyDescent="0.35">
      <c r="A400" s="56"/>
      <c r="B400" s="616" t="s">
        <v>54</v>
      </c>
      <c r="C400" s="68" t="s">
        <v>446</v>
      </c>
      <c r="D400" s="55" t="s">
        <v>223</v>
      </c>
      <c r="E400" s="55" t="s">
        <v>38</v>
      </c>
      <c r="F400" s="748" t="s">
        <v>38</v>
      </c>
      <c r="G400" s="749" t="s">
        <v>44</v>
      </c>
      <c r="H400" s="749" t="s">
        <v>38</v>
      </c>
      <c r="I400" s="750" t="s">
        <v>478</v>
      </c>
      <c r="J400" s="55" t="s">
        <v>55</v>
      </c>
      <c r="K400" s="69">
        <v>1665.3</v>
      </c>
    </row>
    <row r="401" spans="1:11" s="163" customFormat="1" ht="54" customHeight="1" x14ac:dyDescent="0.35">
      <c r="A401" s="56"/>
      <c r="B401" s="616" t="s">
        <v>75</v>
      </c>
      <c r="C401" s="68" t="s">
        <v>446</v>
      </c>
      <c r="D401" s="55" t="s">
        <v>223</v>
      </c>
      <c r="E401" s="55" t="s">
        <v>38</v>
      </c>
      <c r="F401" s="748" t="s">
        <v>38</v>
      </c>
      <c r="G401" s="749" t="s">
        <v>44</v>
      </c>
      <c r="H401" s="749" t="s">
        <v>38</v>
      </c>
      <c r="I401" s="750" t="s">
        <v>478</v>
      </c>
      <c r="J401" s="55" t="s">
        <v>76</v>
      </c>
      <c r="K401" s="69">
        <v>61655.199999999997</v>
      </c>
    </row>
    <row r="402" spans="1:11" s="163" customFormat="1" ht="307.5" customHeight="1" x14ac:dyDescent="0.35">
      <c r="A402" s="56"/>
      <c r="B402" s="683" t="s">
        <v>672</v>
      </c>
      <c r="C402" s="68" t="s">
        <v>446</v>
      </c>
      <c r="D402" s="55" t="s">
        <v>223</v>
      </c>
      <c r="E402" s="55" t="s">
        <v>38</v>
      </c>
      <c r="F402" s="862" t="s">
        <v>38</v>
      </c>
      <c r="G402" s="863" t="s">
        <v>44</v>
      </c>
      <c r="H402" s="863" t="s">
        <v>38</v>
      </c>
      <c r="I402" s="864" t="s">
        <v>671</v>
      </c>
      <c r="J402" s="55"/>
      <c r="K402" s="69">
        <f>K403</f>
        <v>3900.6</v>
      </c>
    </row>
    <row r="403" spans="1:11" s="163" customFormat="1" ht="54" customHeight="1" x14ac:dyDescent="0.35">
      <c r="A403" s="56"/>
      <c r="B403" s="616" t="s">
        <v>75</v>
      </c>
      <c r="C403" s="68" t="s">
        <v>446</v>
      </c>
      <c r="D403" s="55" t="s">
        <v>223</v>
      </c>
      <c r="E403" s="55" t="s">
        <v>38</v>
      </c>
      <c r="F403" s="862" t="s">
        <v>38</v>
      </c>
      <c r="G403" s="863" t="s">
        <v>44</v>
      </c>
      <c r="H403" s="863" t="s">
        <v>38</v>
      </c>
      <c r="I403" s="864" t="s">
        <v>671</v>
      </c>
      <c r="J403" s="55" t="s">
        <v>76</v>
      </c>
      <c r="K403" s="69">
        <v>3900.6</v>
      </c>
    </row>
    <row r="404" spans="1:11" s="163" customFormat="1" ht="90" customHeight="1" x14ac:dyDescent="0.35">
      <c r="A404" s="56"/>
      <c r="B404" s="616" t="s">
        <v>562</v>
      </c>
      <c r="C404" s="68" t="s">
        <v>446</v>
      </c>
      <c r="D404" s="55" t="s">
        <v>223</v>
      </c>
      <c r="E404" s="55" t="s">
        <v>38</v>
      </c>
      <c r="F404" s="748" t="s">
        <v>38</v>
      </c>
      <c r="G404" s="749" t="s">
        <v>44</v>
      </c>
      <c r="H404" s="749" t="s">
        <v>38</v>
      </c>
      <c r="I404" s="750" t="s">
        <v>561</v>
      </c>
      <c r="J404" s="55"/>
      <c r="K404" s="69">
        <f>SUM(K405:K407)</f>
        <v>14388.6</v>
      </c>
    </row>
    <row r="405" spans="1:11" s="163" customFormat="1" ht="54" customHeight="1" x14ac:dyDescent="0.35">
      <c r="A405" s="56"/>
      <c r="B405" s="616" t="s">
        <v>54</v>
      </c>
      <c r="C405" s="68" t="s">
        <v>446</v>
      </c>
      <c r="D405" s="55" t="s">
        <v>223</v>
      </c>
      <c r="E405" s="55" t="s">
        <v>38</v>
      </c>
      <c r="F405" s="748" t="s">
        <v>38</v>
      </c>
      <c r="G405" s="749" t="s">
        <v>44</v>
      </c>
      <c r="H405" s="749" t="s">
        <v>38</v>
      </c>
      <c r="I405" s="750" t="s">
        <v>561</v>
      </c>
      <c r="J405" s="55" t="s">
        <v>55</v>
      </c>
      <c r="K405" s="69">
        <v>149.9</v>
      </c>
    </row>
    <row r="406" spans="1:11" s="163" customFormat="1" ht="36" customHeight="1" x14ac:dyDescent="0.35">
      <c r="A406" s="56"/>
      <c r="B406" s="616" t="s">
        <v>119</v>
      </c>
      <c r="C406" s="68" t="s">
        <v>446</v>
      </c>
      <c r="D406" s="55" t="s">
        <v>223</v>
      </c>
      <c r="E406" s="55" t="s">
        <v>38</v>
      </c>
      <c r="F406" s="748" t="s">
        <v>38</v>
      </c>
      <c r="G406" s="749" t="s">
        <v>44</v>
      </c>
      <c r="H406" s="749" t="s">
        <v>38</v>
      </c>
      <c r="I406" s="750" t="s">
        <v>561</v>
      </c>
      <c r="J406" s="55" t="s">
        <v>120</v>
      </c>
      <c r="K406" s="69">
        <v>97.8</v>
      </c>
    </row>
    <row r="407" spans="1:11" s="163" customFormat="1" ht="54" customHeight="1" x14ac:dyDescent="0.35">
      <c r="A407" s="56"/>
      <c r="B407" s="616" t="s">
        <v>75</v>
      </c>
      <c r="C407" s="68" t="s">
        <v>446</v>
      </c>
      <c r="D407" s="55" t="s">
        <v>223</v>
      </c>
      <c r="E407" s="55" t="s">
        <v>38</v>
      </c>
      <c r="F407" s="748" t="s">
        <v>38</v>
      </c>
      <c r="G407" s="749" t="s">
        <v>44</v>
      </c>
      <c r="H407" s="749" t="s">
        <v>38</v>
      </c>
      <c r="I407" s="750" t="s">
        <v>561</v>
      </c>
      <c r="J407" s="55" t="s">
        <v>76</v>
      </c>
      <c r="K407" s="69">
        <v>14140.9</v>
      </c>
    </row>
    <row r="408" spans="1:11" s="167" customFormat="1" ht="54" customHeight="1" x14ac:dyDescent="0.35">
      <c r="A408" s="56"/>
      <c r="B408" s="616" t="s">
        <v>211</v>
      </c>
      <c r="C408" s="68" t="s">
        <v>446</v>
      </c>
      <c r="D408" s="55" t="s">
        <v>223</v>
      </c>
      <c r="E408" s="55" t="s">
        <v>38</v>
      </c>
      <c r="F408" s="748" t="s">
        <v>38</v>
      </c>
      <c r="G408" s="749" t="s">
        <v>29</v>
      </c>
      <c r="H408" s="749" t="s">
        <v>42</v>
      </c>
      <c r="I408" s="750" t="s">
        <v>43</v>
      </c>
      <c r="J408" s="55"/>
      <c r="K408" s="69">
        <f t="shared" ref="K408:K409" si="52">K409</f>
        <v>2379.1</v>
      </c>
    </row>
    <row r="409" spans="1:11" s="167" customFormat="1" ht="36" customHeight="1" x14ac:dyDescent="0.35">
      <c r="A409" s="56"/>
      <c r="B409" s="616" t="s">
        <v>298</v>
      </c>
      <c r="C409" s="68" t="s">
        <v>446</v>
      </c>
      <c r="D409" s="55" t="s">
        <v>223</v>
      </c>
      <c r="E409" s="55" t="s">
        <v>38</v>
      </c>
      <c r="F409" s="748" t="s">
        <v>38</v>
      </c>
      <c r="G409" s="749" t="s">
        <v>29</v>
      </c>
      <c r="H409" s="749" t="s">
        <v>36</v>
      </c>
      <c r="I409" s="750" t="s">
        <v>43</v>
      </c>
      <c r="J409" s="55"/>
      <c r="K409" s="69">
        <f t="shared" si="52"/>
        <v>2379.1</v>
      </c>
    </row>
    <row r="410" spans="1:11" s="167" customFormat="1" ht="252" customHeight="1" x14ac:dyDescent="0.35">
      <c r="A410" s="56"/>
      <c r="B410" s="616" t="s">
        <v>456</v>
      </c>
      <c r="C410" s="68" t="s">
        <v>446</v>
      </c>
      <c r="D410" s="55" t="s">
        <v>223</v>
      </c>
      <c r="E410" s="55" t="s">
        <v>38</v>
      </c>
      <c r="F410" s="748" t="s">
        <v>38</v>
      </c>
      <c r="G410" s="749" t="s">
        <v>29</v>
      </c>
      <c r="H410" s="749" t="s">
        <v>36</v>
      </c>
      <c r="I410" s="750" t="s">
        <v>368</v>
      </c>
      <c r="J410" s="55"/>
      <c r="K410" s="69">
        <f>K411</f>
        <v>2379.1</v>
      </c>
    </row>
    <row r="411" spans="1:11" s="167" customFormat="1" ht="54" customHeight="1" x14ac:dyDescent="0.35">
      <c r="A411" s="56"/>
      <c r="B411" s="616" t="s">
        <v>75</v>
      </c>
      <c r="C411" s="68" t="s">
        <v>446</v>
      </c>
      <c r="D411" s="55" t="s">
        <v>223</v>
      </c>
      <c r="E411" s="55" t="s">
        <v>38</v>
      </c>
      <c r="F411" s="748" t="s">
        <v>38</v>
      </c>
      <c r="G411" s="749" t="s">
        <v>29</v>
      </c>
      <c r="H411" s="749" t="s">
        <v>36</v>
      </c>
      <c r="I411" s="750" t="s">
        <v>368</v>
      </c>
      <c r="J411" s="55" t="s">
        <v>76</v>
      </c>
      <c r="K411" s="69">
        <v>2379.1</v>
      </c>
    </row>
    <row r="412" spans="1:11" s="167" customFormat="1" ht="18" customHeight="1" x14ac:dyDescent="0.35">
      <c r="A412" s="56"/>
      <c r="B412" s="616" t="s">
        <v>371</v>
      </c>
      <c r="C412" s="68" t="s">
        <v>446</v>
      </c>
      <c r="D412" s="55" t="s">
        <v>223</v>
      </c>
      <c r="E412" s="55" t="s">
        <v>62</v>
      </c>
      <c r="F412" s="748"/>
      <c r="G412" s="749"/>
      <c r="H412" s="749"/>
      <c r="I412" s="750"/>
      <c r="J412" s="55"/>
      <c r="K412" s="69">
        <f>K413</f>
        <v>85054.599999999991</v>
      </c>
    </row>
    <row r="413" spans="1:11" s="167" customFormat="1" ht="54" customHeight="1" x14ac:dyDescent="0.35">
      <c r="A413" s="56"/>
      <c r="B413" s="683" t="s">
        <v>204</v>
      </c>
      <c r="C413" s="68" t="s">
        <v>446</v>
      </c>
      <c r="D413" s="55" t="s">
        <v>223</v>
      </c>
      <c r="E413" s="55" t="s">
        <v>62</v>
      </c>
      <c r="F413" s="748" t="s">
        <v>38</v>
      </c>
      <c r="G413" s="749" t="s">
        <v>41</v>
      </c>
      <c r="H413" s="749" t="s">
        <v>42</v>
      </c>
      <c r="I413" s="750" t="s">
        <v>43</v>
      </c>
      <c r="J413" s="55"/>
      <c r="K413" s="69">
        <f t="shared" ref="K413:K414" si="53">K414</f>
        <v>85054.599999999991</v>
      </c>
    </row>
    <row r="414" spans="1:11" s="167" customFormat="1" ht="18" customHeight="1" x14ac:dyDescent="0.35">
      <c r="A414" s="56"/>
      <c r="B414" s="616" t="s">
        <v>209</v>
      </c>
      <c r="C414" s="68" t="s">
        <v>446</v>
      </c>
      <c r="D414" s="55" t="s">
        <v>223</v>
      </c>
      <c r="E414" s="55" t="s">
        <v>62</v>
      </c>
      <c r="F414" s="748" t="s">
        <v>38</v>
      </c>
      <c r="G414" s="749" t="s">
        <v>88</v>
      </c>
      <c r="H414" s="749" t="s">
        <v>42</v>
      </c>
      <c r="I414" s="750" t="s">
        <v>43</v>
      </c>
      <c r="J414" s="55"/>
      <c r="K414" s="69">
        <f t="shared" si="53"/>
        <v>85054.599999999991</v>
      </c>
    </row>
    <row r="415" spans="1:11" s="167" customFormat="1" ht="36" customHeight="1" x14ac:dyDescent="0.35">
      <c r="A415" s="56"/>
      <c r="B415" s="616" t="s">
        <v>292</v>
      </c>
      <c r="C415" s="68" t="s">
        <v>446</v>
      </c>
      <c r="D415" s="55" t="s">
        <v>223</v>
      </c>
      <c r="E415" s="55" t="s">
        <v>62</v>
      </c>
      <c r="F415" s="748" t="s">
        <v>38</v>
      </c>
      <c r="G415" s="749" t="s">
        <v>88</v>
      </c>
      <c r="H415" s="749" t="s">
        <v>36</v>
      </c>
      <c r="I415" s="750" t="s">
        <v>43</v>
      </c>
      <c r="J415" s="55"/>
      <c r="K415" s="69">
        <f>K416+K428+K423+K430+K426+K421</f>
        <v>85054.599999999991</v>
      </c>
    </row>
    <row r="416" spans="1:11" s="167" customFormat="1" ht="36" customHeight="1" x14ac:dyDescent="0.35">
      <c r="A416" s="56"/>
      <c r="B416" s="648" t="s">
        <v>487</v>
      </c>
      <c r="C416" s="68" t="s">
        <v>446</v>
      </c>
      <c r="D416" s="55" t="s">
        <v>223</v>
      </c>
      <c r="E416" s="55" t="s">
        <v>62</v>
      </c>
      <c r="F416" s="748" t="s">
        <v>38</v>
      </c>
      <c r="G416" s="749" t="s">
        <v>88</v>
      </c>
      <c r="H416" s="749" t="s">
        <v>36</v>
      </c>
      <c r="I416" s="750" t="s">
        <v>90</v>
      </c>
      <c r="J416" s="55"/>
      <c r="K416" s="69">
        <f>K417+K418+K419+K420</f>
        <v>65211.5</v>
      </c>
    </row>
    <row r="417" spans="1:11" s="167" customFormat="1" ht="36" customHeight="1" x14ac:dyDescent="0.35">
      <c r="A417" s="56"/>
      <c r="B417" s="616" t="s">
        <v>48</v>
      </c>
      <c r="C417" s="825" t="s">
        <v>446</v>
      </c>
      <c r="D417" s="806" t="s">
        <v>66</v>
      </c>
      <c r="E417" s="806" t="s">
        <v>62</v>
      </c>
      <c r="F417" s="807" t="s">
        <v>38</v>
      </c>
      <c r="G417" s="808" t="s">
        <v>88</v>
      </c>
      <c r="H417" s="808" t="s">
        <v>36</v>
      </c>
      <c r="I417" s="809" t="s">
        <v>90</v>
      </c>
      <c r="J417" s="806" t="s">
        <v>49</v>
      </c>
      <c r="K417" s="826">
        <v>17038.2</v>
      </c>
    </row>
    <row r="418" spans="1:11" s="167" customFormat="1" ht="36" customHeight="1" x14ac:dyDescent="0.35">
      <c r="A418" s="56"/>
      <c r="B418" s="692" t="s">
        <v>54</v>
      </c>
      <c r="C418" s="68" t="s">
        <v>446</v>
      </c>
      <c r="D418" s="55" t="s">
        <v>66</v>
      </c>
      <c r="E418" s="55" t="s">
        <v>62</v>
      </c>
      <c r="F418" s="885" t="s">
        <v>38</v>
      </c>
      <c r="G418" s="886" t="s">
        <v>88</v>
      </c>
      <c r="H418" s="886" t="s">
        <v>36</v>
      </c>
      <c r="I418" s="887" t="s">
        <v>90</v>
      </c>
      <c r="J418" s="55" t="s">
        <v>55</v>
      </c>
      <c r="K418" s="69">
        <v>2261.9</v>
      </c>
    </row>
    <row r="419" spans="1:11" s="167" customFormat="1" ht="54" customHeight="1" x14ac:dyDescent="0.35">
      <c r="A419" s="56"/>
      <c r="B419" s="805" t="s">
        <v>75</v>
      </c>
      <c r="C419" s="825" t="s">
        <v>446</v>
      </c>
      <c r="D419" s="806" t="s">
        <v>223</v>
      </c>
      <c r="E419" s="806" t="s">
        <v>62</v>
      </c>
      <c r="F419" s="807" t="s">
        <v>38</v>
      </c>
      <c r="G419" s="808" t="s">
        <v>88</v>
      </c>
      <c r="H419" s="808" t="s">
        <v>36</v>
      </c>
      <c r="I419" s="809" t="s">
        <v>90</v>
      </c>
      <c r="J419" s="806" t="s">
        <v>76</v>
      </c>
      <c r="K419" s="826">
        <v>45608.2</v>
      </c>
    </row>
    <row r="420" spans="1:11" s="167" customFormat="1" ht="18" x14ac:dyDescent="0.35">
      <c r="A420" s="56"/>
      <c r="B420" s="616" t="s">
        <v>56</v>
      </c>
      <c r="C420" s="825" t="s">
        <v>446</v>
      </c>
      <c r="D420" s="806" t="s">
        <v>66</v>
      </c>
      <c r="E420" s="806" t="s">
        <v>62</v>
      </c>
      <c r="F420" s="807" t="s">
        <v>38</v>
      </c>
      <c r="G420" s="808" t="s">
        <v>88</v>
      </c>
      <c r="H420" s="808" t="s">
        <v>36</v>
      </c>
      <c r="I420" s="809" t="s">
        <v>90</v>
      </c>
      <c r="J420" s="806" t="s">
        <v>57</v>
      </c>
      <c r="K420" s="826">
        <v>303.2</v>
      </c>
    </row>
    <row r="421" spans="1:11" s="167" customFormat="1" ht="18" customHeight="1" x14ac:dyDescent="0.35">
      <c r="A421" s="56"/>
      <c r="B421" s="616" t="s">
        <v>488</v>
      </c>
      <c r="C421" s="68" t="s">
        <v>446</v>
      </c>
      <c r="D421" s="55" t="s">
        <v>223</v>
      </c>
      <c r="E421" s="55" t="s">
        <v>62</v>
      </c>
      <c r="F421" s="748" t="s">
        <v>38</v>
      </c>
      <c r="G421" s="749" t="s">
        <v>88</v>
      </c>
      <c r="H421" s="749" t="s">
        <v>36</v>
      </c>
      <c r="I421" s="750" t="s">
        <v>404</v>
      </c>
      <c r="J421" s="55"/>
      <c r="K421" s="69">
        <f>K422</f>
        <v>972.4</v>
      </c>
    </row>
    <row r="422" spans="1:11" s="167" customFormat="1" ht="54" customHeight="1" x14ac:dyDescent="0.35">
      <c r="A422" s="56"/>
      <c r="B422" s="616" t="s">
        <v>75</v>
      </c>
      <c r="C422" s="68" t="s">
        <v>446</v>
      </c>
      <c r="D422" s="55" t="s">
        <v>223</v>
      </c>
      <c r="E422" s="55" t="s">
        <v>62</v>
      </c>
      <c r="F422" s="748" t="s">
        <v>38</v>
      </c>
      <c r="G422" s="749" t="s">
        <v>88</v>
      </c>
      <c r="H422" s="749" t="s">
        <v>36</v>
      </c>
      <c r="I422" s="750" t="s">
        <v>404</v>
      </c>
      <c r="J422" s="55" t="s">
        <v>76</v>
      </c>
      <c r="K422" s="69">
        <v>972.4</v>
      </c>
    </row>
    <row r="423" spans="1:11" s="167" customFormat="1" ht="54" customHeight="1" x14ac:dyDescent="0.35">
      <c r="A423" s="56"/>
      <c r="B423" s="616" t="s">
        <v>206</v>
      </c>
      <c r="C423" s="68" t="s">
        <v>446</v>
      </c>
      <c r="D423" s="55" t="s">
        <v>223</v>
      </c>
      <c r="E423" s="55" t="s">
        <v>62</v>
      </c>
      <c r="F423" s="748" t="s">
        <v>38</v>
      </c>
      <c r="G423" s="749" t="s">
        <v>88</v>
      </c>
      <c r="H423" s="749" t="s">
        <v>36</v>
      </c>
      <c r="I423" s="750" t="s">
        <v>289</v>
      </c>
      <c r="J423" s="55"/>
      <c r="K423" s="69">
        <f>K425+K424</f>
        <v>5490</v>
      </c>
    </row>
    <row r="424" spans="1:11" s="167" customFormat="1" ht="54" customHeight="1" x14ac:dyDescent="0.35">
      <c r="A424" s="56"/>
      <c r="B424" s="616" t="s">
        <v>54</v>
      </c>
      <c r="C424" s="68" t="s">
        <v>446</v>
      </c>
      <c r="D424" s="55" t="s">
        <v>223</v>
      </c>
      <c r="E424" s="55" t="s">
        <v>62</v>
      </c>
      <c r="F424" s="748" t="s">
        <v>38</v>
      </c>
      <c r="G424" s="749" t="s">
        <v>88</v>
      </c>
      <c r="H424" s="749" t="s">
        <v>36</v>
      </c>
      <c r="I424" s="750" t="s">
        <v>289</v>
      </c>
      <c r="J424" s="55" t="s">
        <v>55</v>
      </c>
      <c r="K424" s="69">
        <v>1098</v>
      </c>
    </row>
    <row r="425" spans="1:11" s="167" customFormat="1" ht="54" customHeight="1" x14ac:dyDescent="0.35">
      <c r="A425" s="56"/>
      <c r="B425" s="683" t="s">
        <v>75</v>
      </c>
      <c r="C425" s="68" t="s">
        <v>446</v>
      </c>
      <c r="D425" s="55" t="s">
        <v>223</v>
      </c>
      <c r="E425" s="55" t="s">
        <v>62</v>
      </c>
      <c r="F425" s="748" t="s">
        <v>38</v>
      </c>
      <c r="G425" s="749" t="s">
        <v>88</v>
      </c>
      <c r="H425" s="749" t="s">
        <v>36</v>
      </c>
      <c r="I425" s="750" t="s">
        <v>289</v>
      </c>
      <c r="J425" s="55" t="s">
        <v>76</v>
      </c>
      <c r="K425" s="69">
        <v>4392</v>
      </c>
    </row>
    <row r="426" spans="1:11" s="167" customFormat="1" ht="36" customHeight="1" x14ac:dyDescent="0.35">
      <c r="A426" s="56"/>
      <c r="B426" s="616" t="s">
        <v>207</v>
      </c>
      <c r="C426" s="68" t="s">
        <v>446</v>
      </c>
      <c r="D426" s="55" t="s">
        <v>223</v>
      </c>
      <c r="E426" s="55" t="s">
        <v>62</v>
      </c>
      <c r="F426" s="748" t="s">
        <v>38</v>
      </c>
      <c r="G426" s="749" t="s">
        <v>88</v>
      </c>
      <c r="H426" s="749" t="s">
        <v>36</v>
      </c>
      <c r="I426" s="750" t="s">
        <v>290</v>
      </c>
      <c r="J426" s="55"/>
      <c r="K426" s="69">
        <f>K427</f>
        <v>272.39999999999998</v>
      </c>
    </row>
    <row r="427" spans="1:11" s="167" customFormat="1" ht="54" customHeight="1" x14ac:dyDescent="0.35">
      <c r="A427" s="56"/>
      <c r="B427" s="683" t="s">
        <v>75</v>
      </c>
      <c r="C427" s="68" t="s">
        <v>446</v>
      </c>
      <c r="D427" s="55" t="s">
        <v>223</v>
      </c>
      <c r="E427" s="55" t="s">
        <v>62</v>
      </c>
      <c r="F427" s="748" t="s">
        <v>38</v>
      </c>
      <c r="G427" s="749" t="s">
        <v>88</v>
      </c>
      <c r="H427" s="749" t="s">
        <v>36</v>
      </c>
      <c r="I427" s="750" t="s">
        <v>290</v>
      </c>
      <c r="J427" s="55" t="s">
        <v>76</v>
      </c>
      <c r="K427" s="69">
        <v>272.39999999999998</v>
      </c>
    </row>
    <row r="428" spans="1:11" s="167" customFormat="1" ht="180" customHeight="1" x14ac:dyDescent="0.35">
      <c r="A428" s="56"/>
      <c r="B428" s="616" t="s">
        <v>284</v>
      </c>
      <c r="C428" s="68" t="s">
        <v>446</v>
      </c>
      <c r="D428" s="55" t="s">
        <v>223</v>
      </c>
      <c r="E428" s="55" t="s">
        <v>62</v>
      </c>
      <c r="F428" s="748" t="s">
        <v>38</v>
      </c>
      <c r="G428" s="749" t="s">
        <v>88</v>
      </c>
      <c r="H428" s="749" t="s">
        <v>36</v>
      </c>
      <c r="I428" s="750" t="s">
        <v>285</v>
      </c>
      <c r="J428" s="55"/>
      <c r="K428" s="69">
        <f>K429</f>
        <v>108.3</v>
      </c>
    </row>
    <row r="429" spans="1:11" s="167" customFormat="1" ht="54" customHeight="1" x14ac:dyDescent="0.35">
      <c r="A429" s="56"/>
      <c r="B429" s="616" t="s">
        <v>75</v>
      </c>
      <c r="C429" s="68" t="s">
        <v>446</v>
      </c>
      <c r="D429" s="55" t="s">
        <v>223</v>
      </c>
      <c r="E429" s="55" t="s">
        <v>62</v>
      </c>
      <c r="F429" s="748" t="s">
        <v>38</v>
      </c>
      <c r="G429" s="749" t="s">
        <v>88</v>
      </c>
      <c r="H429" s="749" t="s">
        <v>36</v>
      </c>
      <c r="I429" s="750" t="s">
        <v>285</v>
      </c>
      <c r="J429" s="55" t="s">
        <v>76</v>
      </c>
      <c r="K429" s="69">
        <v>108.3</v>
      </c>
    </row>
    <row r="430" spans="1:11" s="167" customFormat="1" ht="108" customHeight="1" x14ac:dyDescent="0.35">
      <c r="A430" s="56"/>
      <c r="B430" s="616" t="s">
        <v>367</v>
      </c>
      <c r="C430" s="68" t="s">
        <v>446</v>
      </c>
      <c r="D430" s="55" t="s">
        <v>223</v>
      </c>
      <c r="E430" s="55" t="s">
        <v>62</v>
      </c>
      <c r="F430" s="748" t="s">
        <v>38</v>
      </c>
      <c r="G430" s="749" t="s">
        <v>88</v>
      </c>
      <c r="H430" s="749" t="s">
        <v>36</v>
      </c>
      <c r="I430" s="750" t="s">
        <v>286</v>
      </c>
      <c r="J430" s="55"/>
      <c r="K430" s="69">
        <f>K432+K431</f>
        <v>13000</v>
      </c>
    </row>
    <row r="431" spans="1:11" s="167" customFormat="1" ht="108" x14ac:dyDescent="0.35">
      <c r="A431" s="56"/>
      <c r="B431" s="616" t="s">
        <v>48</v>
      </c>
      <c r="C431" s="68" t="s">
        <v>446</v>
      </c>
      <c r="D431" s="55" t="s">
        <v>223</v>
      </c>
      <c r="E431" s="55" t="s">
        <v>62</v>
      </c>
      <c r="F431" s="748" t="s">
        <v>38</v>
      </c>
      <c r="G431" s="749" t="s">
        <v>88</v>
      </c>
      <c r="H431" s="749" t="s">
        <v>36</v>
      </c>
      <c r="I431" s="750" t="s">
        <v>286</v>
      </c>
      <c r="J431" s="55" t="s">
        <v>49</v>
      </c>
      <c r="K431" s="69">
        <v>900</v>
      </c>
    </row>
    <row r="432" spans="1:11" s="167" customFormat="1" ht="54" customHeight="1" x14ac:dyDescent="0.35">
      <c r="A432" s="56"/>
      <c r="B432" s="616" t="s">
        <v>75</v>
      </c>
      <c r="C432" s="68" t="s">
        <v>446</v>
      </c>
      <c r="D432" s="55" t="s">
        <v>223</v>
      </c>
      <c r="E432" s="55" t="s">
        <v>62</v>
      </c>
      <c r="F432" s="748" t="s">
        <v>38</v>
      </c>
      <c r="G432" s="749" t="s">
        <v>88</v>
      </c>
      <c r="H432" s="749" t="s">
        <v>36</v>
      </c>
      <c r="I432" s="750" t="s">
        <v>286</v>
      </c>
      <c r="J432" s="55" t="s">
        <v>76</v>
      </c>
      <c r="K432" s="69">
        <v>12100</v>
      </c>
    </row>
    <row r="433" spans="1:11" s="167" customFormat="1" ht="54" customHeight="1" x14ac:dyDescent="0.35">
      <c r="A433" s="56"/>
      <c r="B433" s="616" t="s">
        <v>549</v>
      </c>
      <c r="C433" s="266" t="s">
        <v>446</v>
      </c>
      <c r="D433" s="73" t="s">
        <v>223</v>
      </c>
      <c r="E433" s="73" t="s">
        <v>64</v>
      </c>
      <c r="F433" s="123"/>
      <c r="G433" s="123"/>
      <c r="H433" s="123"/>
      <c r="I433" s="123"/>
      <c r="J433" s="55"/>
      <c r="K433" s="261">
        <f>K434</f>
        <v>4.5</v>
      </c>
    </row>
    <row r="434" spans="1:11" s="167" customFormat="1" ht="54" customHeight="1" x14ac:dyDescent="0.35">
      <c r="A434" s="56"/>
      <c r="B434" s="616" t="s">
        <v>204</v>
      </c>
      <c r="C434" s="266" t="s">
        <v>446</v>
      </c>
      <c r="D434" s="73" t="s">
        <v>223</v>
      </c>
      <c r="E434" s="73" t="s">
        <v>64</v>
      </c>
      <c r="F434" s="142" t="s">
        <v>38</v>
      </c>
      <c r="G434" s="132" t="s">
        <v>41</v>
      </c>
      <c r="H434" s="132" t="s">
        <v>42</v>
      </c>
      <c r="I434" s="133" t="s">
        <v>43</v>
      </c>
      <c r="J434" s="696"/>
      <c r="K434" s="69">
        <f>K435</f>
        <v>4.5</v>
      </c>
    </row>
    <row r="435" spans="1:11" s="167" customFormat="1" ht="54" customHeight="1" x14ac:dyDescent="0.35">
      <c r="A435" s="56"/>
      <c r="B435" s="616" t="s">
        <v>211</v>
      </c>
      <c r="C435" s="266" t="s">
        <v>446</v>
      </c>
      <c r="D435" s="73" t="s">
        <v>223</v>
      </c>
      <c r="E435" s="73" t="s">
        <v>64</v>
      </c>
      <c r="F435" s="142" t="s">
        <v>38</v>
      </c>
      <c r="G435" s="132" t="s">
        <v>29</v>
      </c>
      <c r="H435" s="132" t="s">
        <v>42</v>
      </c>
      <c r="I435" s="133" t="s">
        <v>43</v>
      </c>
      <c r="J435" s="134"/>
      <c r="K435" s="261">
        <f t="shared" ref="K435:K437" si="54">K436</f>
        <v>4.5</v>
      </c>
    </row>
    <row r="436" spans="1:11" s="167" customFormat="1" ht="36" x14ac:dyDescent="0.35">
      <c r="A436" s="56"/>
      <c r="B436" s="616" t="s">
        <v>298</v>
      </c>
      <c r="C436" s="266" t="s">
        <v>446</v>
      </c>
      <c r="D436" s="73" t="s">
        <v>223</v>
      </c>
      <c r="E436" s="73" t="s">
        <v>64</v>
      </c>
      <c r="F436" s="142" t="s">
        <v>38</v>
      </c>
      <c r="G436" s="132" t="s">
        <v>29</v>
      </c>
      <c r="H436" s="132" t="s">
        <v>36</v>
      </c>
      <c r="I436" s="133" t="s">
        <v>43</v>
      </c>
      <c r="J436" s="134"/>
      <c r="K436" s="261">
        <f t="shared" si="54"/>
        <v>4.5</v>
      </c>
    </row>
    <row r="437" spans="1:11" s="167" customFormat="1" ht="36" x14ac:dyDescent="0.35">
      <c r="A437" s="56"/>
      <c r="B437" s="810" t="s">
        <v>551</v>
      </c>
      <c r="C437" s="801" t="s">
        <v>446</v>
      </c>
      <c r="D437" s="802" t="s">
        <v>223</v>
      </c>
      <c r="E437" s="802" t="s">
        <v>64</v>
      </c>
      <c r="F437" s="811" t="s">
        <v>38</v>
      </c>
      <c r="G437" s="812" t="s">
        <v>29</v>
      </c>
      <c r="H437" s="812" t="s">
        <v>36</v>
      </c>
      <c r="I437" s="813" t="s">
        <v>550</v>
      </c>
      <c r="J437" s="814"/>
      <c r="K437" s="803">
        <f t="shared" si="54"/>
        <v>4.5</v>
      </c>
    </row>
    <row r="438" spans="1:11" s="167" customFormat="1" ht="54" customHeight="1" x14ac:dyDescent="0.35">
      <c r="A438" s="56"/>
      <c r="B438" s="800" t="s">
        <v>54</v>
      </c>
      <c r="C438" s="801" t="s">
        <v>446</v>
      </c>
      <c r="D438" s="802" t="s">
        <v>223</v>
      </c>
      <c r="E438" s="802" t="s">
        <v>64</v>
      </c>
      <c r="F438" s="815" t="s">
        <v>38</v>
      </c>
      <c r="G438" s="816" t="s">
        <v>29</v>
      </c>
      <c r="H438" s="816" t="s">
        <v>36</v>
      </c>
      <c r="I438" s="817" t="s">
        <v>550</v>
      </c>
      <c r="J438" s="818" t="s">
        <v>55</v>
      </c>
      <c r="K438" s="69">
        <v>4.5</v>
      </c>
    </row>
    <row r="439" spans="1:11" s="167" customFormat="1" ht="18" customHeight="1" x14ac:dyDescent="0.35">
      <c r="A439" s="56"/>
      <c r="B439" s="616" t="s">
        <v>185</v>
      </c>
      <c r="C439" s="68" t="s">
        <v>446</v>
      </c>
      <c r="D439" s="55" t="s">
        <v>223</v>
      </c>
      <c r="E439" s="55" t="s">
        <v>78</v>
      </c>
      <c r="F439" s="748"/>
      <c r="G439" s="749"/>
      <c r="H439" s="749"/>
      <c r="I439" s="750"/>
      <c r="J439" s="55"/>
      <c r="K439" s="69">
        <f>K440</f>
        <v>92450.1</v>
      </c>
    </row>
    <row r="440" spans="1:11" s="167" customFormat="1" ht="54" customHeight="1" x14ac:dyDescent="0.35">
      <c r="A440" s="56"/>
      <c r="B440" s="616" t="s">
        <v>204</v>
      </c>
      <c r="C440" s="68" t="s">
        <v>446</v>
      </c>
      <c r="D440" s="55" t="s">
        <v>223</v>
      </c>
      <c r="E440" s="55" t="s">
        <v>78</v>
      </c>
      <c r="F440" s="748" t="s">
        <v>38</v>
      </c>
      <c r="G440" s="749" t="s">
        <v>41</v>
      </c>
      <c r="H440" s="749" t="s">
        <v>42</v>
      </c>
      <c r="I440" s="750" t="s">
        <v>43</v>
      </c>
      <c r="J440" s="55"/>
      <c r="K440" s="69">
        <f>K445+K441</f>
        <v>92450.1</v>
      </c>
    </row>
    <row r="441" spans="1:11" s="167" customFormat="1" ht="18" customHeight="1" x14ac:dyDescent="0.35">
      <c r="A441" s="56"/>
      <c r="B441" s="616" t="s">
        <v>209</v>
      </c>
      <c r="C441" s="68" t="s">
        <v>446</v>
      </c>
      <c r="D441" s="55" t="s">
        <v>223</v>
      </c>
      <c r="E441" s="55" t="s">
        <v>78</v>
      </c>
      <c r="F441" s="748" t="s">
        <v>38</v>
      </c>
      <c r="G441" s="749" t="s">
        <v>88</v>
      </c>
      <c r="H441" s="749" t="s">
        <v>42</v>
      </c>
      <c r="I441" s="750" t="s">
        <v>43</v>
      </c>
      <c r="J441" s="55"/>
      <c r="K441" s="69">
        <f t="shared" ref="K441:K443" si="55">K442</f>
        <v>54</v>
      </c>
    </row>
    <row r="442" spans="1:11" s="167" customFormat="1" ht="18" customHeight="1" x14ac:dyDescent="0.35">
      <c r="A442" s="56"/>
      <c r="B442" s="616" t="s">
        <v>293</v>
      </c>
      <c r="C442" s="68" t="s">
        <v>446</v>
      </c>
      <c r="D442" s="55" t="s">
        <v>223</v>
      </c>
      <c r="E442" s="55" t="s">
        <v>78</v>
      </c>
      <c r="F442" s="748" t="s">
        <v>38</v>
      </c>
      <c r="G442" s="749" t="s">
        <v>88</v>
      </c>
      <c r="H442" s="749" t="s">
        <v>38</v>
      </c>
      <c r="I442" s="750" t="s">
        <v>43</v>
      </c>
      <c r="J442" s="55"/>
      <c r="K442" s="69">
        <f t="shared" si="55"/>
        <v>54</v>
      </c>
    </row>
    <row r="443" spans="1:11" s="167" customFormat="1" ht="36" customHeight="1" x14ac:dyDescent="0.35">
      <c r="A443" s="56"/>
      <c r="B443" s="616" t="s">
        <v>294</v>
      </c>
      <c r="C443" s="68" t="s">
        <v>446</v>
      </c>
      <c r="D443" s="55" t="s">
        <v>223</v>
      </c>
      <c r="E443" s="55" t="s">
        <v>78</v>
      </c>
      <c r="F443" s="748" t="s">
        <v>38</v>
      </c>
      <c r="G443" s="749" t="s">
        <v>88</v>
      </c>
      <c r="H443" s="749" t="s">
        <v>38</v>
      </c>
      <c r="I443" s="750" t="s">
        <v>295</v>
      </c>
      <c r="J443" s="55"/>
      <c r="K443" s="69">
        <f t="shared" si="55"/>
        <v>54</v>
      </c>
    </row>
    <row r="444" spans="1:11" s="167" customFormat="1" ht="36" customHeight="1" x14ac:dyDescent="0.35">
      <c r="A444" s="56"/>
      <c r="B444" s="616" t="s">
        <v>119</v>
      </c>
      <c r="C444" s="68" t="s">
        <v>446</v>
      </c>
      <c r="D444" s="55" t="s">
        <v>223</v>
      </c>
      <c r="E444" s="55" t="s">
        <v>78</v>
      </c>
      <c r="F444" s="748" t="s">
        <v>38</v>
      </c>
      <c r="G444" s="749" t="s">
        <v>88</v>
      </c>
      <c r="H444" s="749" t="s">
        <v>38</v>
      </c>
      <c r="I444" s="750" t="s">
        <v>295</v>
      </c>
      <c r="J444" s="55" t="s">
        <v>120</v>
      </c>
      <c r="K444" s="69">
        <v>54</v>
      </c>
    </row>
    <row r="445" spans="1:11" s="167" customFormat="1" ht="54" customHeight="1" x14ac:dyDescent="0.35">
      <c r="A445" s="56"/>
      <c r="B445" s="616" t="s">
        <v>211</v>
      </c>
      <c r="C445" s="68" t="s">
        <v>446</v>
      </c>
      <c r="D445" s="55" t="s">
        <v>223</v>
      </c>
      <c r="E445" s="55" t="s">
        <v>78</v>
      </c>
      <c r="F445" s="748" t="s">
        <v>38</v>
      </c>
      <c r="G445" s="749" t="s">
        <v>29</v>
      </c>
      <c r="H445" s="749" t="s">
        <v>42</v>
      </c>
      <c r="I445" s="750" t="s">
        <v>43</v>
      </c>
      <c r="J445" s="55"/>
      <c r="K445" s="69">
        <f>K446+K462</f>
        <v>92396.1</v>
      </c>
    </row>
    <row r="446" spans="1:11" s="167" customFormat="1" ht="36" customHeight="1" x14ac:dyDescent="0.35">
      <c r="A446" s="56"/>
      <c r="B446" s="616" t="s">
        <v>298</v>
      </c>
      <c r="C446" s="68" t="s">
        <v>446</v>
      </c>
      <c r="D446" s="55" t="s">
        <v>223</v>
      </c>
      <c r="E446" s="55" t="s">
        <v>78</v>
      </c>
      <c r="F446" s="748" t="s">
        <v>38</v>
      </c>
      <c r="G446" s="749" t="s">
        <v>29</v>
      </c>
      <c r="H446" s="749" t="s">
        <v>36</v>
      </c>
      <c r="I446" s="750" t="s">
        <v>43</v>
      </c>
      <c r="J446" s="55"/>
      <c r="K446" s="69">
        <f>K447+K451+K459+K456</f>
        <v>84584.8</v>
      </c>
    </row>
    <row r="447" spans="1:11" s="167" customFormat="1" ht="36" customHeight="1" x14ac:dyDescent="0.35">
      <c r="A447" s="56"/>
      <c r="B447" s="616" t="s">
        <v>46</v>
      </c>
      <c r="C447" s="68" t="s">
        <v>446</v>
      </c>
      <c r="D447" s="55" t="s">
        <v>223</v>
      </c>
      <c r="E447" s="55" t="s">
        <v>78</v>
      </c>
      <c r="F447" s="748" t="s">
        <v>38</v>
      </c>
      <c r="G447" s="749" t="s">
        <v>29</v>
      </c>
      <c r="H447" s="749" t="s">
        <v>36</v>
      </c>
      <c r="I447" s="750" t="s">
        <v>47</v>
      </c>
      <c r="J447" s="55"/>
      <c r="K447" s="69">
        <f>K448+K449+K450</f>
        <v>13659.9</v>
      </c>
    </row>
    <row r="448" spans="1:11" s="167" customFormat="1" ht="108" customHeight="1" x14ac:dyDescent="0.35">
      <c r="A448" s="56"/>
      <c r="B448" s="616" t="s">
        <v>48</v>
      </c>
      <c r="C448" s="68" t="s">
        <v>446</v>
      </c>
      <c r="D448" s="55" t="s">
        <v>223</v>
      </c>
      <c r="E448" s="55" t="s">
        <v>78</v>
      </c>
      <c r="F448" s="748" t="s">
        <v>38</v>
      </c>
      <c r="G448" s="749" t="s">
        <v>29</v>
      </c>
      <c r="H448" s="749" t="s">
        <v>36</v>
      </c>
      <c r="I448" s="750" t="s">
        <v>47</v>
      </c>
      <c r="J448" s="55" t="s">
        <v>49</v>
      </c>
      <c r="K448" s="69">
        <v>12837.9</v>
      </c>
    </row>
    <row r="449" spans="1:11" s="167" customFormat="1" ht="54" customHeight="1" x14ac:dyDescent="0.35">
      <c r="A449" s="56"/>
      <c r="B449" s="616" t="s">
        <v>54</v>
      </c>
      <c r="C449" s="68" t="s">
        <v>446</v>
      </c>
      <c r="D449" s="55" t="s">
        <v>223</v>
      </c>
      <c r="E449" s="55" t="s">
        <v>78</v>
      </c>
      <c r="F449" s="748" t="s">
        <v>38</v>
      </c>
      <c r="G449" s="749" t="s">
        <v>29</v>
      </c>
      <c r="H449" s="749" t="s">
        <v>36</v>
      </c>
      <c r="I449" s="750" t="s">
        <v>47</v>
      </c>
      <c r="J449" s="55" t="s">
        <v>55</v>
      </c>
      <c r="K449" s="69">
        <v>805.5</v>
      </c>
    </row>
    <row r="450" spans="1:11" s="167" customFormat="1" ht="18" customHeight="1" x14ac:dyDescent="0.35">
      <c r="A450" s="56"/>
      <c r="B450" s="616" t="s">
        <v>56</v>
      </c>
      <c r="C450" s="68" t="s">
        <v>446</v>
      </c>
      <c r="D450" s="55" t="s">
        <v>223</v>
      </c>
      <c r="E450" s="55" t="s">
        <v>78</v>
      </c>
      <c r="F450" s="748" t="s">
        <v>38</v>
      </c>
      <c r="G450" s="749" t="s">
        <v>29</v>
      </c>
      <c r="H450" s="749" t="s">
        <v>36</v>
      </c>
      <c r="I450" s="750" t="s">
        <v>47</v>
      </c>
      <c r="J450" s="55" t="s">
        <v>57</v>
      </c>
      <c r="K450" s="69">
        <v>16.5</v>
      </c>
    </row>
    <row r="451" spans="1:11" s="167" customFormat="1" ht="36" customHeight="1" x14ac:dyDescent="0.35">
      <c r="A451" s="56"/>
      <c r="B451" s="648" t="s">
        <v>487</v>
      </c>
      <c r="C451" s="68" t="s">
        <v>446</v>
      </c>
      <c r="D451" s="55" t="s">
        <v>223</v>
      </c>
      <c r="E451" s="55" t="s">
        <v>78</v>
      </c>
      <c r="F451" s="748" t="s">
        <v>38</v>
      </c>
      <c r="G451" s="749" t="s">
        <v>29</v>
      </c>
      <c r="H451" s="749" t="s">
        <v>36</v>
      </c>
      <c r="I451" s="750" t="s">
        <v>90</v>
      </c>
      <c r="J451" s="55"/>
      <c r="K451" s="69">
        <f>K452+K453+K455+K454</f>
        <v>62965.599999999999</v>
      </c>
    </row>
    <row r="452" spans="1:11" s="167" customFormat="1" ht="108" customHeight="1" x14ac:dyDescent="0.35">
      <c r="A452" s="56"/>
      <c r="B452" s="616" t="s">
        <v>48</v>
      </c>
      <c r="C452" s="68" t="s">
        <v>446</v>
      </c>
      <c r="D452" s="55" t="s">
        <v>223</v>
      </c>
      <c r="E452" s="55" t="s">
        <v>78</v>
      </c>
      <c r="F452" s="748" t="s">
        <v>38</v>
      </c>
      <c r="G452" s="749" t="s">
        <v>29</v>
      </c>
      <c r="H452" s="749" t="s">
        <v>36</v>
      </c>
      <c r="I452" s="750" t="s">
        <v>90</v>
      </c>
      <c r="J452" s="55" t="s">
        <v>49</v>
      </c>
      <c r="K452" s="69">
        <v>38846.199999999997</v>
      </c>
    </row>
    <row r="453" spans="1:11" s="167" customFormat="1" ht="54" customHeight="1" x14ac:dyDescent="0.35">
      <c r="A453" s="56"/>
      <c r="B453" s="616" t="s">
        <v>54</v>
      </c>
      <c r="C453" s="68" t="s">
        <v>446</v>
      </c>
      <c r="D453" s="55" t="s">
        <v>223</v>
      </c>
      <c r="E453" s="55" t="s">
        <v>78</v>
      </c>
      <c r="F453" s="748" t="s">
        <v>38</v>
      </c>
      <c r="G453" s="749" t="s">
        <v>29</v>
      </c>
      <c r="H453" s="749" t="s">
        <v>36</v>
      </c>
      <c r="I453" s="750" t="s">
        <v>90</v>
      </c>
      <c r="J453" s="55" t="s">
        <v>55</v>
      </c>
      <c r="K453" s="69">
        <v>3258.2</v>
      </c>
    </row>
    <row r="454" spans="1:11" s="167" customFormat="1" ht="54" customHeight="1" x14ac:dyDescent="0.35">
      <c r="A454" s="56"/>
      <c r="B454" s="616" t="s">
        <v>75</v>
      </c>
      <c r="C454" s="68" t="s">
        <v>446</v>
      </c>
      <c r="D454" s="55" t="s">
        <v>223</v>
      </c>
      <c r="E454" s="55" t="s">
        <v>78</v>
      </c>
      <c r="F454" s="748" t="s">
        <v>38</v>
      </c>
      <c r="G454" s="749" t="s">
        <v>29</v>
      </c>
      <c r="H454" s="749" t="s">
        <v>36</v>
      </c>
      <c r="I454" s="750" t="s">
        <v>90</v>
      </c>
      <c r="J454" s="55" t="s">
        <v>76</v>
      </c>
      <c r="K454" s="69">
        <v>20856.400000000001</v>
      </c>
    </row>
    <row r="455" spans="1:11" s="167" customFormat="1" ht="18" customHeight="1" x14ac:dyDescent="0.35">
      <c r="A455" s="56"/>
      <c r="B455" s="616" t="s">
        <v>56</v>
      </c>
      <c r="C455" s="68" t="s">
        <v>446</v>
      </c>
      <c r="D455" s="55" t="s">
        <v>223</v>
      </c>
      <c r="E455" s="55" t="s">
        <v>78</v>
      </c>
      <c r="F455" s="748" t="s">
        <v>38</v>
      </c>
      <c r="G455" s="749" t="s">
        <v>29</v>
      </c>
      <c r="H455" s="749" t="s">
        <v>36</v>
      </c>
      <c r="I455" s="750" t="s">
        <v>90</v>
      </c>
      <c r="J455" s="55" t="s">
        <v>57</v>
      </c>
      <c r="K455" s="69">
        <v>4.8</v>
      </c>
    </row>
    <row r="456" spans="1:11" s="167" customFormat="1" ht="36" customHeight="1" x14ac:dyDescent="0.35">
      <c r="A456" s="56"/>
      <c r="B456" s="616" t="s">
        <v>207</v>
      </c>
      <c r="C456" s="68" t="s">
        <v>446</v>
      </c>
      <c r="D456" s="55" t="s">
        <v>223</v>
      </c>
      <c r="E456" s="55" t="s">
        <v>78</v>
      </c>
      <c r="F456" s="748" t="s">
        <v>38</v>
      </c>
      <c r="G456" s="749" t="s">
        <v>29</v>
      </c>
      <c r="H456" s="749" t="s">
        <v>36</v>
      </c>
      <c r="I456" s="750" t="s">
        <v>290</v>
      </c>
      <c r="J456" s="55"/>
      <c r="K456" s="69">
        <f>K457+K458</f>
        <v>323.8</v>
      </c>
    </row>
    <row r="457" spans="1:11" s="167" customFormat="1" ht="54" customHeight="1" x14ac:dyDescent="0.35">
      <c r="A457" s="56"/>
      <c r="B457" s="616" t="s">
        <v>54</v>
      </c>
      <c r="C457" s="68" t="s">
        <v>446</v>
      </c>
      <c r="D457" s="55" t="s">
        <v>223</v>
      </c>
      <c r="E457" s="55" t="s">
        <v>78</v>
      </c>
      <c r="F457" s="748" t="s">
        <v>38</v>
      </c>
      <c r="G457" s="749" t="s">
        <v>29</v>
      </c>
      <c r="H457" s="749" t="s">
        <v>36</v>
      </c>
      <c r="I457" s="750" t="s">
        <v>290</v>
      </c>
      <c r="J457" s="55" t="s">
        <v>55</v>
      </c>
      <c r="K457" s="69">
        <v>10</v>
      </c>
    </row>
    <row r="458" spans="1:11" s="167" customFormat="1" ht="54" customHeight="1" x14ac:dyDescent="0.35">
      <c r="A458" s="56"/>
      <c r="B458" s="616" t="s">
        <v>75</v>
      </c>
      <c r="C458" s="68" t="s">
        <v>446</v>
      </c>
      <c r="D458" s="55" t="s">
        <v>223</v>
      </c>
      <c r="E458" s="55" t="s">
        <v>78</v>
      </c>
      <c r="F458" s="748" t="s">
        <v>38</v>
      </c>
      <c r="G458" s="749" t="s">
        <v>29</v>
      </c>
      <c r="H458" s="749" t="s">
        <v>36</v>
      </c>
      <c r="I458" s="750" t="s">
        <v>290</v>
      </c>
      <c r="J458" s="55" t="s">
        <v>76</v>
      </c>
      <c r="K458" s="69">
        <v>313.8</v>
      </c>
    </row>
    <row r="459" spans="1:11" s="167" customFormat="1" ht="108" customHeight="1" x14ac:dyDescent="0.35">
      <c r="A459" s="56"/>
      <c r="B459" s="616" t="s">
        <v>367</v>
      </c>
      <c r="C459" s="68" t="s">
        <v>446</v>
      </c>
      <c r="D459" s="55" t="s">
        <v>223</v>
      </c>
      <c r="E459" s="55" t="s">
        <v>78</v>
      </c>
      <c r="F459" s="748" t="s">
        <v>38</v>
      </c>
      <c r="G459" s="749" t="s">
        <v>29</v>
      </c>
      <c r="H459" s="749" t="s">
        <v>36</v>
      </c>
      <c r="I459" s="750" t="s">
        <v>286</v>
      </c>
      <c r="J459" s="55"/>
      <c r="K459" s="69">
        <f>K460+K461</f>
        <v>7635.5</v>
      </c>
    </row>
    <row r="460" spans="1:11" s="167" customFormat="1" ht="108" customHeight="1" x14ac:dyDescent="0.35">
      <c r="A460" s="56"/>
      <c r="B460" s="616" t="s">
        <v>48</v>
      </c>
      <c r="C460" s="68" t="s">
        <v>446</v>
      </c>
      <c r="D460" s="55" t="s">
        <v>223</v>
      </c>
      <c r="E460" s="55" t="s">
        <v>78</v>
      </c>
      <c r="F460" s="748" t="s">
        <v>38</v>
      </c>
      <c r="G460" s="749" t="s">
        <v>29</v>
      </c>
      <c r="H460" s="749" t="s">
        <v>36</v>
      </c>
      <c r="I460" s="750" t="s">
        <v>286</v>
      </c>
      <c r="J460" s="55" t="s">
        <v>49</v>
      </c>
      <c r="K460" s="69">
        <v>7200</v>
      </c>
    </row>
    <row r="461" spans="1:11" s="167" customFormat="1" ht="54" customHeight="1" x14ac:dyDescent="0.35">
      <c r="A461" s="56"/>
      <c r="B461" s="616" t="s">
        <v>54</v>
      </c>
      <c r="C461" s="68" t="s">
        <v>446</v>
      </c>
      <c r="D461" s="55" t="s">
        <v>223</v>
      </c>
      <c r="E461" s="55" t="s">
        <v>78</v>
      </c>
      <c r="F461" s="748" t="s">
        <v>38</v>
      </c>
      <c r="G461" s="749" t="s">
        <v>29</v>
      </c>
      <c r="H461" s="749" t="s">
        <v>36</v>
      </c>
      <c r="I461" s="750" t="s">
        <v>286</v>
      </c>
      <c r="J461" s="55" t="s">
        <v>55</v>
      </c>
      <c r="K461" s="69">
        <v>435.5</v>
      </c>
    </row>
    <row r="462" spans="1:11" s="167" customFormat="1" ht="54" customHeight="1" x14ac:dyDescent="0.35">
      <c r="A462" s="56"/>
      <c r="B462" s="613" t="s">
        <v>297</v>
      </c>
      <c r="C462" s="266" t="s">
        <v>446</v>
      </c>
      <c r="D462" s="73" t="s">
        <v>223</v>
      </c>
      <c r="E462" s="73" t="s">
        <v>78</v>
      </c>
      <c r="F462" s="258" t="s">
        <v>38</v>
      </c>
      <c r="G462" s="259" t="s">
        <v>29</v>
      </c>
      <c r="H462" s="259" t="s">
        <v>38</v>
      </c>
      <c r="I462" s="260" t="s">
        <v>43</v>
      </c>
      <c r="J462" s="73"/>
      <c r="K462" s="261">
        <f>K463+K465</f>
        <v>7811.3</v>
      </c>
    </row>
    <row r="463" spans="1:11" s="167" customFormat="1" ht="36" customHeight="1" x14ac:dyDescent="0.35">
      <c r="A463" s="56"/>
      <c r="B463" s="613" t="s">
        <v>493</v>
      </c>
      <c r="C463" s="266" t="s">
        <v>446</v>
      </c>
      <c r="D463" s="73" t="s">
        <v>223</v>
      </c>
      <c r="E463" s="73" t="s">
        <v>78</v>
      </c>
      <c r="F463" s="258" t="s">
        <v>38</v>
      </c>
      <c r="G463" s="259" t="s">
        <v>29</v>
      </c>
      <c r="H463" s="259" t="s">
        <v>38</v>
      </c>
      <c r="I463" s="260" t="s">
        <v>492</v>
      </c>
      <c r="J463" s="73"/>
      <c r="K463" s="261">
        <f>K464</f>
        <v>2243.3000000000002</v>
      </c>
    </row>
    <row r="464" spans="1:11" s="167" customFormat="1" ht="54" customHeight="1" x14ac:dyDescent="0.35">
      <c r="A464" s="56"/>
      <c r="B464" s="613" t="s">
        <v>75</v>
      </c>
      <c r="C464" s="266" t="s">
        <v>446</v>
      </c>
      <c r="D464" s="73" t="s">
        <v>223</v>
      </c>
      <c r="E464" s="73" t="s">
        <v>78</v>
      </c>
      <c r="F464" s="258" t="s">
        <v>38</v>
      </c>
      <c r="G464" s="259" t="s">
        <v>29</v>
      </c>
      <c r="H464" s="259" t="s">
        <v>38</v>
      </c>
      <c r="I464" s="260" t="s">
        <v>492</v>
      </c>
      <c r="J464" s="73" t="s">
        <v>76</v>
      </c>
      <c r="K464" s="261">
        <v>2243.3000000000002</v>
      </c>
    </row>
    <row r="465" spans="1:11" s="167" customFormat="1" ht="108" customHeight="1" x14ac:dyDescent="0.35">
      <c r="A465" s="56"/>
      <c r="B465" s="613" t="s">
        <v>464</v>
      </c>
      <c r="C465" s="266" t="s">
        <v>446</v>
      </c>
      <c r="D465" s="73" t="s">
        <v>223</v>
      </c>
      <c r="E465" s="73" t="s">
        <v>78</v>
      </c>
      <c r="F465" s="258" t="s">
        <v>38</v>
      </c>
      <c r="G465" s="259" t="s">
        <v>29</v>
      </c>
      <c r="H465" s="259" t="s">
        <v>38</v>
      </c>
      <c r="I465" s="260" t="s">
        <v>463</v>
      </c>
      <c r="J465" s="73"/>
      <c r="K465" s="261">
        <f>K466</f>
        <v>5568</v>
      </c>
    </row>
    <row r="466" spans="1:11" s="167" customFormat="1" ht="54" customHeight="1" x14ac:dyDescent="0.35">
      <c r="A466" s="56"/>
      <c r="B466" s="613" t="s">
        <v>75</v>
      </c>
      <c r="C466" s="266" t="s">
        <v>446</v>
      </c>
      <c r="D466" s="73" t="s">
        <v>223</v>
      </c>
      <c r="E466" s="73" t="s">
        <v>78</v>
      </c>
      <c r="F466" s="258" t="s">
        <v>38</v>
      </c>
      <c r="G466" s="259" t="s">
        <v>29</v>
      </c>
      <c r="H466" s="259" t="s">
        <v>38</v>
      </c>
      <c r="I466" s="260" t="s">
        <v>463</v>
      </c>
      <c r="J466" s="73" t="s">
        <v>76</v>
      </c>
      <c r="K466" s="261">
        <v>5568</v>
      </c>
    </row>
    <row r="467" spans="1:11" s="167" customFormat="1" ht="18" customHeight="1" x14ac:dyDescent="0.35">
      <c r="A467" s="56"/>
      <c r="B467" s="664" t="s">
        <v>118</v>
      </c>
      <c r="C467" s="68" t="s">
        <v>446</v>
      </c>
      <c r="D467" s="55" t="s">
        <v>103</v>
      </c>
      <c r="E467" s="55"/>
      <c r="F467" s="748"/>
      <c r="G467" s="749"/>
      <c r="H467" s="749"/>
      <c r="I467" s="750"/>
      <c r="J467" s="55"/>
      <c r="K467" s="69">
        <f>K468</f>
        <v>8438.2000000000007</v>
      </c>
    </row>
    <row r="468" spans="1:11" s="167" customFormat="1" ht="18" x14ac:dyDescent="0.35">
      <c r="A468" s="56"/>
      <c r="B468" s="664" t="s">
        <v>192</v>
      </c>
      <c r="C468" s="68" t="s">
        <v>446</v>
      </c>
      <c r="D468" s="55" t="s">
        <v>103</v>
      </c>
      <c r="E468" s="55" t="s">
        <v>51</v>
      </c>
      <c r="F468" s="748"/>
      <c r="G468" s="749"/>
      <c r="H468" s="749"/>
      <c r="I468" s="750"/>
      <c r="J468" s="55"/>
      <c r="K468" s="69">
        <f t="shared" ref="K468" si="56">K469</f>
        <v>8438.2000000000007</v>
      </c>
    </row>
    <row r="469" spans="1:11" s="167" customFormat="1" ht="54" customHeight="1" x14ac:dyDescent="0.35">
      <c r="A469" s="56"/>
      <c r="B469" s="616" t="s">
        <v>204</v>
      </c>
      <c r="C469" s="68" t="s">
        <v>446</v>
      </c>
      <c r="D469" s="55" t="s">
        <v>103</v>
      </c>
      <c r="E469" s="55" t="s">
        <v>51</v>
      </c>
      <c r="F469" s="748" t="s">
        <v>38</v>
      </c>
      <c r="G469" s="749" t="s">
        <v>41</v>
      </c>
      <c r="H469" s="749" t="s">
        <v>42</v>
      </c>
      <c r="I469" s="750" t="s">
        <v>43</v>
      </c>
      <c r="J469" s="55"/>
      <c r="K469" s="69">
        <f t="shared" ref="K469:K471" si="57">K470</f>
        <v>8438.2000000000007</v>
      </c>
    </row>
    <row r="470" spans="1:11" s="167" customFormat="1" ht="36" customHeight="1" x14ac:dyDescent="0.35">
      <c r="A470" s="56"/>
      <c r="B470" s="616" t="s">
        <v>205</v>
      </c>
      <c r="C470" s="68" t="s">
        <v>446</v>
      </c>
      <c r="D470" s="55" t="s">
        <v>103</v>
      </c>
      <c r="E470" s="55" t="s">
        <v>51</v>
      </c>
      <c r="F470" s="748" t="s">
        <v>38</v>
      </c>
      <c r="G470" s="749" t="s">
        <v>44</v>
      </c>
      <c r="H470" s="749" t="s">
        <v>42</v>
      </c>
      <c r="I470" s="750" t="s">
        <v>43</v>
      </c>
      <c r="J470" s="55"/>
      <c r="K470" s="69">
        <f t="shared" si="57"/>
        <v>8438.2000000000007</v>
      </c>
    </row>
    <row r="471" spans="1:11" s="167" customFormat="1" ht="36" customHeight="1" x14ac:dyDescent="0.35">
      <c r="A471" s="56"/>
      <c r="B471" s="616" t="s">
        <v>283</v>
      </c>
      <c r="C471" s="68" t="s">
        <v>446</v>
      </c>
      <c r="D471" s="55" t="s">
        <v>103</v>
      </c>
      <c r="E471" s="55" t="s">
        <v>51</v>
      </c>
      <c r="F471" s="748" t="s">
        <v>38</v>
      </c>
      <c r="G471" s="749" t="s">
        <v>44</v>
      </c>
      <c r="H471" s="749" t="s">
        <v>36</v>
      </c>
      <c r="I471" s="750" t="s">
        <v>43</v>
      </c>
      <c r="J471" s="55"/>
      <c r="K471" s="69">
        <f t="shared" si="57"/>
        <v>8438.2000000000007</v>
      </c>
    </row>
    <row r="472" spans="1:11" s="167" customFormat="1" ht="126" customHeight="1" x14ac:dyDescent="0.35">
      <c r="A472" s="56"/>
      <c r="B472" s="616" t="s">
        <v>299</v>
      </c>
      <c r="C472" s="68" t="s">
        <v>446</v>
      </c>
      <c r="D472" s="55" t="s">
        <v>103</v>
      </c>
      <c r="E472" s="55" t="s">
        <v>51</v>
      </c>
      <c r="F472" s="748" t="s">
        <v>38</v>
      </c>
      <c r="G472" s="749" t="s">
        <v>44</v>
      </c>
      <c r="H472" s="749" t="s">
        <v>36</v>
      </c>
      <c r="I472" s="750" t="s">
        <v>300</v>
      </c>
      <c r="J472" s="55"/>
      <c r="K472" s="69">
        <f>K473+K474</f>
        <v>8438.2000000000007</v>
      </c>
    </row>
    <row r="473" spans="1:11" s="167" customFormat="1" ht="54" customHeight="1" x14ac:dyDescent="0.35">
      <c r="A473" s="56"/>
      <c r="B473" s="616" t="s">
        <v>54</v>
      </c>
      <c r="C473" s="68" t="s">
        <v>446</v>
      </c>
      <c r="D473" s="55" t="s">
        <v>103</v>
      </c>
      <c r="E473" s="55" t="s">
        <v>51</v>
      </c>
      <c r="F473" s="748" t="s">
        <v>38</v>
      </c>
      <c r="G473" s="749" t="s">
        <v>44</v>
      </c>
      <c r="H473" s="749" t="s">
        <v>36</v>
      </c>
      <c r="I473" s="750" t="s">
        <v>300</v>
      </c>
      <c r="J473" s="55" t="s">
        <v>55</v>
      </c>
      <c r="K473" s="69">
        <v>124.7</v>
      </c>
    </row>
    <row r="474" spans="1:11" s="167" customFormat="1" ht="36" customHeight="1" x14ac:dyDescent="0.35">
      <c r="A474" s="56"/>
      <c r="B474" s="623" t="s">
        <v>119</v>
      </c>
      <c r="C474" s="68" t="s">
        <v>446</v>
      </c>
      <c r="D474" s="55" t="s">
        <v>103</v>
      </c>
      <c r="E474" s="55" t="s">
        <v>51</v>
      </c>
      <c r="F474" s="748" t="s">
        <v>38</v>
      </c>
      <c r="G474" s="749" t="s">
        <v>44</v>
      </c>
      <c r="H474" s="749" t="s">
        <v>36</v>
      </c>
      <c r="I474" s="750" t="s">
        <v>300</v>
      </c>
      <c r="J474" s="55" t="s">
        <v>120</v>
      </c>
      <c r="K474" s="69">
        <v>8313.5</v>
      </c>
    </row>
    <row r="475" spans="1:11" s="167" customFormat="1" ht="18" x14ac:dyDescent="0.35">
      <c r="A475" s="56"/>
      <c r="B475" s="620" t="s">
        <v>344</v>
      </c>
      <c r="C475" s="68" t="s">
        <v>446</v>
      </c>
      <c r="D475" s="55" t="s">
        <v>66</v>
      </c>
      <c r="E475" s="55"/>
      <c r="F475" s="872"/>
      <c r="G475" s="873"/>
      <c r="H475" s="873"/>
      <c r="I475" s="874"/>
      <c r="J475" s="55"/>
      <c r="K475" s="69">
        <f t="shared" ref="K475:K479" si="58">K476</f>
        <v>1296.2</v>
      </c>
    </row>
    <row r="476" spans="1:11" s="167" customFormat="1" ht="18" x14ac:dyDescent="0.35">
      <c r="A476" s="56"/>
      <c r="B476" s="692" t="s">
        <v>623</v>
      </c>
      <c r="C476" s="68" t="s">
        <v>446</v>
      </c>
      <c r="D476" s="55" t="s">
        <v>66</v>
      </c>
      <c r="E476" s="55" t="s">
        <v>62</v>
      </c>
      <c r="F476" s="872"/>
      <c r="G476" s="873"/>
      <c r="H476" s="873"/>
      <c r="I476" s="874"/>
      <c r="J476" s="55"/>
      <c r="K476" s="69">
        <f t="shared" si="58"/>
        <v>1296.2</v>
      </c>
    </row>
    <row r="477" spans="1:11" s="167" customFormat="1" ht="36" customHeight="1" x14ac:dyDescent="0.35">
      <c r="A477" s="56"/>
      <c r="B477" s="692" t="s">
        <v>204</v>
      </c>
      <c r="C477" s="68" t="s">
        <v>446</v>
      </c>
      <c r="D477" s="55" t="s">
        <v>66</v>
      </c>
      <c r="E477" s="55" t="s">
        <v>62</v>
      </c>
      <c r="F477" s="872" t="s">
        <v>38</v>
      </c>
      <c r="G477" s="873" t="s">
        <v>41</v>
      </c>
      <c r="H477" s="873" t="s">
        <v>42</v>
      </c>
      <c r="I477" s="874" t="s">
        <v>43</v>
      </c>
      <c r="J477" s="55"/>
      <c r="K477" s="69">
        <f t="shared" si="58"/>
        <v>1296.2</v>
      </c>
    </row>
    <row r="478" spans="1:11" s="167" customFormat="1" ht="18" x14ac:dyDescent="0.35">
      <c r="A478" s="56"/>
      <c r="B478" s="692" t="s">
        <v>209</v>
      </c>
      <c r="C478" s="68" t="s">
        <v>446</v>
      </c>
      <c r="D478" s="55" t="s">
        <v>66</v>
      </c>
      <c r="E478" s="55" t="s">
        <v>62</v>
      </c>
      <c r="F478" s="872" t="s">
        <v>38</v>
      </c>
      <c r="G478" s="873" t="s">
        <v>88</v>
      </c>
      <c r="H478" s="873" t="s">
        <v>42</v>
      </c>
      <c r="I478" s="874" t="s">
        <v>43</v>
      </c>
      <c r="J478" s="55"/>
      <c r="K478" s="69">
        <f t="shared" si="58"/>
        <v>1296.2</v>
      </c>
    </row>
    <row r="479" spans="1:11" s="167" customFormat="1" ht="36" customHeight="1" x14ac:dyDescent="0.35">
      <c r="A479" s="56"/>
      <c r="B479" s="692" t="s">
        <v>292</v>
      </c>
      <c r="C479" s="68" t="s">
        <v>446</v>
      </c>
      <c r="D479" s="55" t="s">
        <v>66</v>
      </c>
      <c r="E479" s="55" t="s">
        <v>62</v>
      </c>
      <c r="F479" s="872" t="s">
        <v>38</v>
      </c>
      <c r="G479" s="873" t="s">
        <v>88</v>
      </c>
      <c r="H479" s="873" t="s">
        <v>36</v>
      </c>
      <c r="I479" s="874" t="s">
        <v>43</v>
      </c>
      <c r="J479" s="55"/>
      <c r="K479" s="69">
        <f t="shared" si="58"/>
        <v>1296.2</v>
      </c>
    </row>
    <row r="480" spans="1:11" s="167" customFormat="1" ht="36" customHeight="1" x14ac:dyDescent="0.35">
      <c r="A480" s="56"/>
      <c r="B480" s="875" t="s">
        <v>487</v>
      </c>
      <c r="C480" s="68" t="s">
        <v>446</v>
      </c>
      <c r="D480" s="55" t="s">
        <v>66</v>
      </c>
      <c r="E480" s="55" t="s">
        <v>62</v>
      </c>
      <c r="F480" s="872" t="s">
        <v>38</v>
      </c>
      <c r="G480" s="873" t="s">
        <v>88</v>
      </c>
      <c r="H480" s="873" t="s">
        <v>36</v>
      </c>
      <c r="I480" s="874" t="s">
        <v>90</v>
      </c>
      <c r="J480" s="55"/>
      <c r="K480" s="69">
        <f>K481</f>
        <v>1296.2</v>
      </c>
    </row>
    <row r="481" spans="1:11" s="167" customFormat="1" ht="36" customHeight="1" x14ac:dyDescent="0.35">
      <c r="A481" s="56"/>
      <c r="B481" s="692" t="s">
        <v>54</v>
      </c>
      <c r="C481" s="68" t="s">
        <v>446</v>
      </c>
      <c r="D481" s="55" t="s">
        <v>66</v>
      </c>
      <c r="E481" s="55" t="s">
        <v>62</v>
      </c>
      <c r="F481" s="872" t="s">
        <v>38</v>
      </c>
      <c r="G481" s="873" t="s">
        <v>88</v>
      </c>
      <c r="H481" s="873" t="s">
        <v>36</v>
      </c>
      <c r="I481" s="874" t="s">
        <v>90</v>
      </c>
      <c r="J481" s="55" t="s">
        <v>55</v>
      </c>
      <c r="K481" s="69">
        <f>1296.2</f>
        <v>1296.2</v>
      </c>
    </row>
    <row r="482" spans="1:11" s="183" customFormat="1" ht="18" customHeight="1" x14ac:dyDescent="0.35">
      <c r="A482" s="726"/>
      <c r="B482" s="659"/>
      <c r="C482" s="206"/>
      <c r="D482" s="207"/>
      <c r="E482" s="207"/>
      <c r="F482" s="208"/>
      <c r="G482" s="209"/>
      <c r="H482" s="209"/>
      <c r="I482" s="210"/>
      <c r="J482" s="207"/>
      <c r="K482" s="182"/>
    </row>
    <row r="483" spans="1:11" s="163" customFormat="1" ht="52.2" customHeight="1" x14ac:dyDescent="0.3">
      <c r="A483" s="162">
        <v>6</v>
      </c>
      <c r="B483" s="684" t="s">
        <v>9</v>
      </c>
      <c r="C483" s="63" t="s">
        <v>336</v>
      </c>
      <c r="D483" s="64"/>
      <c r="E483" s="64"/>
      <c r="F483" s="65"/>
      <c r="G483" s="66"/>
      <c r="H483" s="66"/>
      <c r="I483" s="67"/>
      <c r="J483" s="64"/>
      <c r="K483" s="77">
        <f>K494+K514+K484</f>
        <v>123635.8</v>
      </c>
    </row>
    <row r="484" spans="1:11" s="163" customFormat="1" ht="18" customHeight="1" x14ac:dyDescent="0.35">
      <c r="A484" s="162"/>
      <c r="B484" s="616" t="s">
        <v>35</v>
      </c>
      <c r="C484" s="68" t="s">
        <v>336</v>
      </c>
      <c r="D484" s="73" t="s">
        <v>36</v>
      </c>
      <c r="E484" s="64"/>
      <c r="F484" s="65"/>
      <c r="G484" s="66"/>
      <c r="H484" s="66"/>
      <c r="I484" s="67"/>
      <c r="J484" s="64"/>
      <c r="K484" s="261">
        <f>K485</f>
        <v>76</v>
      </c>
    </row>
    <row r="485" spans="1:11" s="163" customFormat="1" ht="18" customHeight="1" x14ac:dyDescent="0.35">
      <c r="A485" s="162"/>
      <c r="B485" s="616" t="s">
        <v>69</v>
      </c>
      <c r="C485" s="68" t="s">
        <v>336</v>
      </c>
      <c r="D485" s="73" t="s">
        <v>36</v>
      </c>
      <c r="E485" s="73" t="s">
        <v>70</v>
      </c>
      <c r="F485" s="65"/>
      <c r="G485" s="66"/>
      <c r="H485" s="66"/>
      <c r="I485" s="67"/>
      <c r="J485" s="64"/>
      <c r="K485" s="261">
        <f>K486</f>
        <v>76</v>
      </c>
    </row>
    <row r="486" spans="1:11" s="163" customFormat="1" ht="54" customHeight="1" x14ac:dyDescent="0.35">
      <c r="A486" s="162"/>
      <c r="B486" s="665" t="s">
        <v>212</v>
      </c>
      <c r="C486" s="68" t="s">
        <v>336</v>
      </c>
      <c r="D486" s="55" t="s">
        <v>36</v>
      </c>
      <c r="E486" s="55" t="s">
        <v>70</v>
      </c>
      <c r="F486" s="748" t="s">
        <v>62</v>
      </c>
      <c r="G486" s="749" t="s">
        <v>41</v>
      </c>
      <c r="H486" s="749" t="s">
        <v>42</v>
      </c>
      <c r="I486" s="750" t="s">
        <v>43</v>
      </c>
      <c r="J486" s="64"/>
      <c r="K486" s="261">
        <f>K487</f>
        <v>76</v>
      </c>
    </row>
    <row r="487" spans="1:11" s="163" customFormat="1" ht="54" customHeight="1" x14ac:dyDescent="0.35">
      <c r="A487" s="162"/>
      <c r="B487" s="665" t="s">
        <v>215</v>
      </c>
      <c r="C487" s="68" t="s">
        <v>336</v>
      </c>
      <c r="D487" s="55" t="s">
        <v>36</v>
      </c>
      <c r="E487" s="55" t="s">
        <v>70</v>
      </c>
      <c r="F487" s="258" t="s">
        <v>62</v>
      </c>
      <c r="G487" s="259" t="s">
        <v>29</v>
      </c>
      <c r="H487" s="836" t="s">
        <v>42</v>
      </c>
      <c r="I487" s="837" t="s">
        <v>43</v>
      </c>
      <c r="J487" s="64"/>
      <c r="K487" s="261">
        <f>K488+K491</f>
        <v>76</v>
      </c>
    </row>
    <row r="488" spans="1:11" s="163" customFormat="1" ht="54" customHeight="1" x14ac:dyDescent="0.35">
      <c r="A488" s="162"/>
      <c r="B488" s="665" t="s">
        <v>298</v>
      </c>
      <c r="C488" s="68" t="s">
        <v>336</v>
      </c>
      <c r="D488" s="55" t="s">
        <v>36</v>
      </c>
      <c r="E488" s="55" t="s">
        <v>70</v>
      </c>
      <c r="F488" s="258" t="s">
        <v>62</v>
      </c>
      <c r="G488" s="259" t="s">
        <v>29</v>
      </c>
      <c r="H488" s="259" t="s">
        <v>36</v>
      </c>
      <c r="I488" s="837" t="s">
        <v>43</v>
      </c>
      <c r="J488" s="64"/>
      <c r="K488" s="261">
        <f>K489</f>
        <v>19.7</v>
      </c>
    </row>
    <row r="489" spans="1:11" s="846" customFormat="1" ht="54" customHeight="1" x14ac:dyDescent="0.35">
      <c r="A489" s="838"/>
      <c r="B489" s="839" t="s">
        <v>403</v>
      </c>
      <c r="C489" s="68" t="s">
        <v>336</v>
      </c>
      <c r="D489" s="55" t="s">
        <v>36</v>
      </c>
      <c r="E489" s="55" t="s">
        <v>70</v>
      </c>
      <c r="F489" s="842" t="s">
        <v>62</v>
      </c>
      <c r="G489" s="843" t="s">
        <v>29</v>
      </c>
      <c r="H489" s="843" t="s">
        <v>36</v>
      </c>
      <c r="I489" s="844" t="s">
        <v>402</v>
      </c>
      <c r="J489" s="841"/>
      <c r="K489" s="845">
        <f>K490</f>
        <v>19.7</v>
      </c>
    </row>
    <row r="490" spans="1:11" s="846" customFormat="1" ht="54" customHeight="1" x14ac:dyDescent="0.35">
      <c r="A490" s="838"/>
      <c r="B490" s="839" t="s">
        <v>54</v>
      </c>
      <c r="C490" s="840" t="s">
        <v>336</v>
      </c>
      <c r="D490" s="841" t="s">
        <v>36</v>
      </c>
      <c r="E490" s="841" t="s">
        <v>70</v>
      </c>
      <c r="F490" s="842" t="s">
        <v>62</v>
      </c>
      <c r="G490" s="843" t="s">
        <v>29</v>
      </c>
      <c r="H490" s="843" t="s">
        <v>36</v>
      </c>
      <c r="I490" s="844" t="s">
        <v>402</v>
      </c>
      <c r="J490" s="841" t="s">
        <v>55</v>
      </c>
      <c r="K490" s="261">
        <v>19.7</v>
      </c>
    </row>
    <row r="491" spans="1:11" s="163" customFormat="1" ht="36" customHeight="1" x14ac:dyDescent="0.35">
      <c r="A491" s="162"/>
      <c r="B491" s="616" t="s">
        <v>373</v>
      </c>
      <c r="C491" s="68" t="s">
        <v>336</v>
      </c>
      <c r="D491" s="73" t="s">
        <v>36</v>
      </c>
      <c r="E491" s="73" t="s">
        <v>70</v>
      </c>
      <c r="F491" s="258" t="s">
        <v>62</v>
      </c>
      <c r="G491" s="259" t="s">
        <v>29</v>
      </c>
      <c r="H491" s="259" t="s">
        <v>38</v>
      </c>
      <c r="I491" s="260" t="s">
        <v>43</v>
      </c>
      <c r="J491" s="64"/>
      <c r="K491" s="261">
        <f t="shared" ref="K491:K492" si="59">K492</f>
        <v>56.3</v>
      </c>
    </row>
    <row r="492" spans="1:11" s="163" customFormat="1" ht="54" customHeight="1" x14ac:dyDescent="0.35">
      <c r="A492" s="162"/>
      <c r="B492" s="616" t="s">
        <v>374</v>
      </c>
      <c r="C492" s="68" t="s">
        <v>336</v>
      </c>
      <c r="D492" s="73" t="s">
        <v>36</v>
      </c>
      <c r="E492" s="73" t="s">
        <v>70</v>
      </c>
      <c r="F492" s="258" t="s">
        <v>62</v>
      </c>
      <c r="G492" s="259" t="s">
        <v>29</v>
      </c>
      <c r="H492" s="259" t="s">
        <v>38</v>
      </c>
      <c r="I492" s="260" t="s">
        <v>104</v>
      </c>
      <c r="J492" s="64"/>
      <c r="K492" s="261">
        <f t="shared" si="59"/>
        <v>56.3</v>
      </c>
    </row>
    <row r="493" spans="1:11" s="163" customFormat="1" ht="54" customHeight="1" x14ac:dyDescent="0.35">
      <c r="A493" s="162"/>
      <c r="B493" s="616" t="s">
        <v>54</v>
      </c>
      <c r="C493" s="68" t="s">
        <v>336</v>
      </c>
      <c r="D493" s="73" t="s">
        <v>36</v>
      </c>
      <c r="E493" s="73" t="s">
        <v>70</v>
      </c>
      <c r="F493" s="258" t="s">
        <v>62</v>
      </c>
      <c r="G493" s="259" t="s">
        <v>29</v>
      </c>
      <c r="H493" s="259" t="s">
        <v>38</v>
      </c>
      <c r="I493" s="260" t="s">
        <v>104</v>
      </c>
      <c r="J493" s="73" t="s">
        <v>55</v>
      </c>
      <c r="K493" s="261">
        <v>56.3</v>
      </c>
    </row>
    <row r="494" spans="1:11" s="52" customFormat="1" ht="18" customHeight="1" x14ac:dyDescent="0.35">
      <c r="A494" s="56"/>
      <c r="B494" s="665" t="s">
        <v>178</v>
      </c>
      <c r="C494" s="68" t="s">
        <v>336</v>
      </c>
      <c r="D494" s="55" t="s">
        <v>223</v>
      </c>
      <c r="E494" s="55"/>
      <c r="F494" s="748"/>
      <c r="G494" s="749"/>
      <c r="H494" s="749"/>
      <c r="I494" s="750"/>
      <c r="J494" s="55"/>
      <c r="K494" s="69">
        <f>K495+K505</f>
        <v>74684.800000000003</v>
      </c>
    </row>
    <row r="495" spans="1:11" s="163" customFormat="1" ht="18" customHeight="1" x14ac:dyDescent="0.35">
      <c r="A495" s="56"/>
      <c r="B495" s="665" t="s">
        <v>371</v>
      </c>
      <c r="C495" s="68" t="s">
        <v>336</v>
      </c>
      <c r="D495" s="55" t="s">
        <v>223</v>
      </c>
      <c r="E495" s="55" t="s">
        <v>62</v>
      </c>
      <c r="F495" s="748"/>
      <c r="G495" s="749"/>
      <c r="H495" s="749"/>
      <c r="I495" s="750"/>
      <c r="J495" s="55"/>
      <c r="K495" s="69">
        <f t="shared" ref="K495:K496" si="60">K496</f>
        <v>73922.2</v>
      </c>
    </row>
    <row r="496" spans="1:11" s="163" customFormat="1" ht="54" customHeight="1" x14ac:dyDescent="0.35">
      <c r="A496" s="56"/>
      <c r="B496" s="665" t="s">
        <v>212</v>
      </c>
      <c r="C496" s="68" t="s">
        <v>336</v>
      </c>
      <c r="D496" s="55" t="s">
        <v>223</v>
      </c>
      <c r="E496" s="55" t="s">
        <v>62</v>
      </c>
      <c r="F496" s="748" t="s">
        <v>62</v>
      </c>
      <c r="G496" s="749" t="s">
        <v>41</v>
      </c>
      <c r="H496" s="749" t="s">
        <v>42</v>
      </c>
      <c r="I496" s="750" t="s">
        <v>43</v>
      </c>
      <c r="J496" s="55"/>
      <c r="K496" s="69">
        <f t="shared" si="60"/>
        <v>73922.2</v>
      </c>
    </row>
    <row r="497" spans="1:11" s="163" customFormat="1" ht="72" customHeight="1" x14ac:dyDescent="0.35">
      <c r="A497" s="56"/>
      <c r="B497" s="665" t="s">
        <v>213</v>
      </c>
      <c r="C497" s="68" t="s">
        <v>336</v>
      </c>
      <c r="D497" s="55" t="s">
        <v>223</v>
      </c>
      <c r="E497" s="55" t="s">
        <v>62</v>
      </c>
      <c r="F497" s="748" t="s">
        <v>62</v>
      </c>
      <c r="G497" s="749" t="s">
        <v>44</v>
      </c>
      <c r="H497" s="749" t="s">
        <v>42</v>
      </c>
      <c r="I497" s="750" t="s">
        <v>43</v>
      </c>
      <c r="J497" s="55"/>
      <c r="K497" s="69">
        <f>K498</f>
        <v>73922.2</v>
      </c>
    </row>
    <row r="498" spans="1:11" s="163" customFormat="1" ht="36" customHeight="1" x14ac:dyDescent="0.35">
      <c r="A498" s="56"/>
      <c r="B498" s="665" t="s">
        <v>292</v>
      </c>
      <c r="C498" s="68" t="s">
        <v>336</v>
      </c>
      <c r="D498" s="55" t="s">
        <v>223</v>
      </c>
      <c r="E498" s="55" t="s">
        <v>62</v>
      </c>
      <c r="F498" s="748" t="s">
        <v>62</v>
      </c>
      <c r="G498" s="749" t="s">
        <v>44</v>
      </c>
      <c r="H498" s="749" t="s">
        <v>36</v>
      </c>
      <c r="I498" s="750" t="s">
        <v>43</v>
      </c>
      <c r="J498" s="55"/>
      <c r="K498" s="69">
        <f>K499+K503+K501</f>
        <v>73922.2</v>
      </c>
    </row>
    <row r="499" spans="1:11" s="163" customFormat="1" ht="36" customHeight="1" x14ac:dyDescent="0.35">
      <c r="A499" s="56"/>
      <c r="B499" s="648" t="s">
        <v>487</v>
      </c>
      <c r="C499" s="68" t="s">
        <v>336</v>
      </c>
      <c r="D499" s="55" t="s">
        <v>223</v>
      </c>
      <c r="E499" s="55" t="s">
        <v>62</v>
      </c>
      <c r="F499" s="748" t="s">
        <v>62</v>
      </c>
      <c r="G499" s="749" t="s">
        <v>44</v>
      </c>
      <c r="H499" s="749" t="s">
        <v>36</v>
      </c>
      <c r="I499" s="750" t="s">
        <v>90</v>
      </c>
      <c r="J499" s="55"/>
      <c r="K499" s="69">
        <f>K500</f>
        <v>65654.899999999994</v>
      </c>
    </row>
    <row r="500" spans="1:11" s="52" customFormat="1" ht="54" customHeight="1" x14ac:dyDescent="0.35">
      <c r="A500" s="56"/>
      <c r="B500" s="623" t="s">
        <v>75</v>
      </c>
      <c r="C500" s="68" t="s">
        <v>336</v>
      </c>
      <c r="D500" s="55" t="s">
        <v>223</v>
      </c>
      <c r="E500" s="55" t="s">
        <v>62</v>
      </c>
      <c r="F500" s="748" t="s">
        <v>62</v>
      </c>
      <c r="G500" s="749" t="s">
        <v>44</v>
      </c>
      <c r="H500" s="749" t="s">
        <v>36</v>
      </c>
      <c r="I500" s="750" t="s">
        <v>90</v>
      </c>
      <c r="J500" s="55" t="s">
        <v>76</v>
      </c>
      <c r="K500" s="69">
        <v>65654.899999999994</v>
      </c>
    </row>
    <row r="501" spans="1:11" s="52" customFormat="1" ht="18" customHeight="1" x14ac:dyDescent="0.35">
      <c r="A501" s="56"/>
      <c r="B501" s="623" t="s">
        <v>488</v>
      </c>
      <c r="C501" s="68" t="s">
        <v>336</v>
      </c>
      <c r="D501" s="55" t="s">
        <v>223</v>
      </c>
      <c r="E501" s="55" t="s">
        <v>62</v>
      </c>
      <c r="F501" s="748" t="s">
        <v>62</v>
      </c>
      <c r="G501" s="749" t="s">
        <v>44</v>
      </c>
      <c r="H501" s="749" t="s">
        <v>36</v>
      </c>
      <c r="I501" s="750" t="s">
        <v>404</v>
      </c>
      <c r="J501" s="55"/>
      <c r="K501" s="69">
        <f>K502</f>
        <v>704.2</v>
      </c>
    </row>
    <row r="502" spans="1:11" s="52" customFormat="1" ht="54" customHeight="1" x14ac:dyDescent="0.35">
      <c r="A502" s="56"/>
      <c r="B502" s="623" t="s">
        <v>75</v>
      </c>
      <c r="C502" s="68" t="s">
        <v>336</v>
      </c>
      <c r="D502" s="55" t="s">
        <v>223</v>
      </c>
      <c r="E502" s="55" t="s">
        <v>62</v>
      </c>
      <c r="F502" s="748" t="s">
        <v>62</v>
      </c>
      <c r="G502" s="749" t="s">
        <v>44</v>
      </c>
      <c r="H502" s="749" t="s">
        <v>36</v>
      </c>
      <c r="I502" s="750" t="s">
        <v>404</v>
      </c>
      <c r="J502" s="55" t="s">
        <v>76</v>
      </c>
      <c r="K502" s="69">
        <v>704.2</v>
      </c>
    </row>
    <row r="503" spans="1:11" s="52" customFormat="1" ht="36" customHeight="1" x14ac:dyDescent="0.35">
      <c r="A503" s="56"/>
      <c r="B503" s="623" t="s">
        <v>337</v>
      </c>
      <c r="C503" s="68" t="s">
        <v>336</v>
      </c>
      <c r="D503" s="55" t="s">
        <v>223</v>
      </c>
      <c r="E503" s="55" t="s">
        <v>62</v>
      </c>
      <c r="F503" s="748" t="s">
        <v>62</v>
      </c>
      <c r="G503" s="749" t="s">
        <v>44</v>
      </c>
      <c r="H503" s="749" t="s">
        <v>36</v>
      </c>
      <c r="I503" s="750" t="s">
        <v>338</v>
      </c>
      <c r="J503" s="55"/>
      <c r="K503" s="69">
        <f>K504</f>
        <v>7563.1</v>
      </c>
    </row>
    <row r="504" spans="1:11" s="52" customFormat="1" ht="54" customHeight="1" x14ac:dyDescent="0.35">
      <c r="A504" s="56"/>
      <c r="B504" s="623" t="s">
        <v>75</v>
      </c>
      <c r="C504" s="68" t="s">
        <v>336</v>
      </c>
      <c r="D504" s="55" t="s">
        <v>223</v>
      </c>
      <c r="E504" s="55" t="s">
        <v>62</v>
      </c>
      <c r="F504" s="748" t="s">
        <v>62</v>
      </c>
      <c r="G504" s="749" t="s">
        <v>44</v>
      </c>
      <c r="H504" s="749" t="s">
        <v>36</v>
      </c>
      <c r="I504" s="750" t="s">
        <v>338</v>
      </c>
      <c r="J504" s="55" t="s">
        <v>76</v>
      </c>
      <c r="K504" s="69">
        <v>7563.1</v>
      </c>
    </row>
    <row r="505" spans="1:11" s="52" customFormat="1" ht="18" customHeight="1" x14ac:dyDescent="0.35">
      <c r="A505" s="56"/>
      <c r="B505" s="616" t="s">
        <v>185</v>
      </c>
      <c r="C505" s="68" t="s">
        <v>336</v>
      </c>
      <c r="D505" s="55" t="s">
        <v>223</v>
      </c>
      <c r="E505" s="55" t="s">
        <v>78</v>
      </c>
      <c r="F505" s="748"/>
      <c r="G505" s="749"/>
      <c r="H505" s="749"/>
      <c r="I505" s="750"/>
      <c r="J505" s="55"/>
      <c r="K505" s="69">
        <f t="shared" ref="K505:K509" si="61">K506</f>
        <v>762.6</v>
      </c>
    </row>
    <row r="506" spans="1:11" s="52" customFormat="1" ht="54" customHeight="1" x14ac:dyDescent="0.35">
      <c r="A506" s="56"/>
      <c r="B506" s="665" t="s">
        <v>212</v>
      </c>
      <c r="C506" s="68" t="s">
        <v>336</v>
      </c>
      <c r="D506" s="55" t="s">
        <v>223</v>
      </c>
      <c r="E506" s="55" t="s">
        <v>78</v>
      </c>
      <c r="F506" s="748" t="s">
        <v>62</v>
      </c>
      <c r="G506" s="749" t="s">
        <v>41</v>
      </c>
      <c r="H506" s="749" t="s">
        <v>42</v>
      </c>
      <c r="I506" s="750" t="s">
        <v>43</v>
      </c>
      <c r="J506" s="55"/>
      <c r="K506" s="69">
        <f t="shared" si="61"/>
        <v>762.6</v>
      </c>
    </row>
    <row r="507" spans="1:11" s="52" customFormat="1" ht="72" customHeight="1" x14ac:dyDescent="0.35">
      <c r="A507" s="56"/>
      <c r="B507" s="665" t="s">
        <v>213</v>
      </c>
      <c r="C507" s="68" t="s">
        <v>336</v>
      </c>
      <c r="D507" s="55" t="s">
        <v>223</v>
      </c>
      <c r="E507" s="55" t="s">
        <v>78</v>
      </c>
      <c r="F507" s="748" t="s">
        <v>62</v>
      </c>
      <c r="G507" s="749" t="s">
        <v>44</v>
      </c>
      <c r="H507" s="749" t="s">
        <v>42</v>
      </c>
      <c r="I507" s="750" t="s">
        <v>43</v>
      </c>
      <c r="J507" s="55"/>
      <c r="K507" s="69">
        <f>K508+K511</f>
        <v>762.6</v>
      </c>
    </row>
    <row r="508" spans="1:11" s="52" customFormat="1" ht="18" customHeight="1" x14ac:dyDescent="0.35">
      <c r="A508" s="56"/>
      <c r="B508" s="623" t="s">
        <v>293</v>
      </c>
      <c r="C508" s="68" t="s">
        <v>336</v>
      </c>
      <c r="D508" s="55" t="s">
        <v>223</v>
      </c>
      <c r="E508" s="55" t="s">
        <v>78</v>
      </c>
      <c r="F508" s="748" t="s">
        <v>62</v>
      </c>
      <c r="G508" s="749" t="s">
        <v>44</v>
      </c>
      <c r="H508" s="749" t="s">
        <v>38</v>
      </c>
      <c r="I508" s="750" t="s">
        <v>43</v>
      </c>
      <c r="J508" s="55"/>
      <c r="K508" s="69">
        <f t="shared" si="61"/>
        <v>450</v>
      </c>
    </row>
    <row r="509" spans="1:11" s="52" customFormat="1" ht="36" customHeight="1" x14ac:dyDescent="0.35">
      <c r="A509" s="56"/>
      <c r="B509" s="623" t="s">
        <v>210</v>
      </c>
      <c r="C509" s="68" t="s">
        <v>336</v>
      </c>
      <c r="D509" s="55" t="s">
        <v>223</v>
      </c>
      <c r="E509" s="55" t="s">
        <v>78</v>
      </c>
      <c r="F509" s="748" t="s">
        <v>62</v>
      </c>
      <c r="G509" s="749" t="s">
        <v>44</v>
      </c>
      <c r="H509" s="749" t="s">
        <v>38</v>
      </c>
      <c r="I509" s="750" t="s">
        <v>295</v>
      </c>
      <c r="J509" s="55"/>
      <c r="K509" s="69">
        <f t="shared" si="61"/>
        <v>450</v>
      </c>
    </row>
    <row r="510" spans="1:11" s="52" customFormat="1" ht="36" customHeight="1" x14ac:dyDescent="0.35">
      <c r="A510" s="56"/>
      <c r="B510" s="623" t="s">
        <v>119</v>
      </c>
      <c r="C510" s="68" t="s">
        <v>336</v>
      </c>
      <c r="D510" s="55" t="s">
        <v>223</v>
      </c>
      <c r="E510" s="55" t="s">
        <v>78</v>
      </c>
      <c r="F510" s="748" t="s">
        <v>62</v>
      </c>
      <c r="G510" s="749" t="s">
        <v>44</v>
      </c>
      <c r="H510" s="749" t="s">
        <v>38</v>
      </c>
      <c r="I510" s="750" t="s">
        <v>295</v>
      </c>
      <c r="J510" s="55" t="s">
        <v>120</v>
      </c>
      <c r="K510" s="69">
        <v>450</v>
      </c>
    </row>
    <row r="511" spans="1:11" s="52" customFormat="1" ht="54" customHeight="1" x14ac:dyDescent="0.35">
      <c r="A511" s="56"/>
      <c r="B511" s="623" t="s">
        <v>297</v>
      </c>
      <c r="C511" s="68" t="s">
        <v>336</v>
      </c>
      <c r="D511" s="55" t="s">
        <v>223</v>
      </c>
      <c r="E511" s="55" t="s">
        <v>78</v>
      </c>
      <c r="F511" s="748" t="s">
        <v>62</v>
      </c>
      <c r="G511" s="749" t="s">
        <v>44</v>
      </c>
      <c r="H511" s="749" t="s">
        <v>64</v>
      </c>
      <c r="I511" s="750" t="s">
        <v>43</v>
      </c>
      <c r="J511" s="55"/>
      <c r="K511" s="69">
        <f t="shared" ref="K511:K512" si="62">K512</f>
        <v>312.60000000000002</v>
      </c>
    </row>
    <row r="512" spans="1:11" s="52" customFormat="1" ht="36" customHeight="1" x14ac:dyDescent="0.35">
      <c r="A512" s="56"/>
      <c r="B512" s="623" t="s">
        <v>493</v>
      </c>
      <c r="C512" s="68" t="s">
        <v>336</v>
      </c>
      <c r="D512" s="55" t="s">
        <v>223</v>
      </c>
      <c r="E512" s="55" t="s">
        <v>78</v>
      </c>
      <c r="F512" s="748" t="s">
        <v>62</v>
      </c>
      <c r="G512" s="749" t="s">
        <v>44</v>
      </c>
      <c r="H512" s="749" t="s">
        <v>64</v>
      </c>
      <c r="I512" s="750" t="s">
        <v>492</v>
      </c>
      <c r="J512" s="55"/>
      <c r="K512" s="69">
        <f t="shared" si="62"/>
        <v>312.60000000000002</v>
      </c>
    </row>
    <row r="513" spans="1:11" s="52" customFormat="1" ht="54" customHeight="1" x14ac:dyDescent="0.35">
      <c r="A513" s="56"/>
      <c r="B513" s="623" t="s">
        <v>75</v>
      </c>
      <c r="C513" s="68" t="s">
        <v>336</v>
      </c>
      <c r="D513" s="55" t="s">
        <v>223</v>
      </c>
      <c r="E513" s="55" t="s">
        <v>78</v>
      </c>
      <c r="F513" s="748" t="s">
        <v>62</v>
      </c>
      <c r="G513" s="749" t="s">
        <v>44</v>
      </c>
      <c r="H513" s="749" t="s">
        <v>64</v>
      </c>
      <c r="I513" s="750" t="s">
        <v>492</v>
      </c>
      <c r="J513" s="55" t="s">
        <v>76</v>
      </c>
      <c r="K513" s="69">
        <v>312.60000000000002</v>
      </c>
    </row>
    <row r="514" spans="1:11" s="52" customFormat="1" ht="18" customHeight="1" x14ac:dyDescent="0.35">
      <c r="A514" s="56"/>
      <c r="B514" s="616" t="s">
        <v>187</v>
      </c>
      <c r="C514" s="68" t="s">
        <v>336</v>
      </c>
      <c r="D514" s="55" t="s">
        <v>225</v>
      </c>
      <c r="E514" s="55"/>
      <c r="F514" s="748"/>
      <c r="G514" s="749"/>
      <c r="H514" s="749"/>
      <c r="I514" s="750"/>
      <c r="J514" s="55"/>
      <c r="K514" s="69">
        <f>K515+K541</f>
        <v>48875</v>
      </c>
    </row>
    <row r="515" spans="1:11" s="52" customFormat="1" ht="18" customHeight="1" x14ac:dyDescent="0.35">
      <c r="A515" s="56"/>
      <c r="B515" s="616" t="s">
        <v>189</v>
      </c>
      <c r="C515" s="68" t="s">
        <v>336</v>
      </c>
      <c r="D515" s="55" t="s">
        <v>225</v>
      </c>
      <c r="E515" s="55" t="s">
        <v>36</v>
      </c>
      <c r="F515" s="748"/>
      <c r="G515" s="749"/>
      <c r="H515" s="749"/>
      <c r="I515" s="750"/>
      <c r="J515" s="55"/>
      <c r="K515" s="69">
        <f>K516</f>
        <v>35026.1</v>
      </c>
    </row>
    <row r="516" spans="1:11" s="52" customFormat="1" ht="54" customHeight="1" x14ac:dyDescent="0.35">
      <c r="A516" s="56"/>
      <c r="B516" s="665" t="s">
        <v>212</v>
      </c>
      <c r="C516" s="68" t="s">
        <v>336</v>
      </c>
      <c r="D516" s="55" t="s">
        <v>225</v>
      </c>
      <c r="E516" s="55" t="s">
        <v>36</v>
      </c>
      <c r="F516" s="748" t="s">
        <v>62</v>
      </c>
      <c r="G516" s="749" t="s">
        <v>41</v>
      </c>
      <c r="H516" s="749" t="s">
        <v>42</v>
      </c>
      <c r="I516" s="750" t="s">
        <v>43</v>
      </c>
      <c r="J516" s="55"/>
      <c r="K516" s="69">
        <f>K517+K534</f>
        <v>35026.1</v>
      </c>
    </row>
    <row r="517" spans="1:11" s="52" customFormat="1" ht="72" customHeight="1" x14ac:dyDescent="0.35">
      <c r="A517" s="56"/>
      <c r="B517" s="665" t="s">
        <v>213</v>
      </c>
      <c r="C517" s="68" t="s">
        <v>336</v>
      </c>
      <c r="D517" s="55" t="s">
        <v>225</v>
      </c>
      <c r="E517" s="55" t="s">
        <v>36</v>
      </c>
      <c r="F517" s="72" t="s">
        <v>62</v>
      </c>
      <c r="G517" s="138" t="s">
        <v>44</v>
      </c>
      <c r="H517" s="138" t="s">
        <v>42</v>
      </c>
      <c r="I517" s="139" t="s">
        <v>43</v>
      </c>
      <c r="J517" s="140"/>
      <c r="K517" s="69">
        <f>K518+K529</f>
        <v>34561</v>
      </c>
    </row>
    <row r="518" spans="1:11" s="52" customFormat="1" ht="18" customHeight="1" x14ac:dyDescent="0.35">
      <c r="A518" s="56"/>
      <c r="B518" s="616" t="s">
        <v>339</v>
      </c>
      <c r="C518" s="68" t="s">
        <v>336</v>
      </c>
      <c r="D518" s="55" t="s">
        <v>225</v>
      </c>
      <c r="E518" s="55" t="s">
        <v>36</v>
      </c>
      <c r="F518" s="72" t="s">
        <v>62</v>
      </c>
      <c r="G518" s="138" t="s">
        <v>44</v>
      </c>
      <c r="H518" s="138" t="s">
        <v>62</v>
      </c>
      <c r="I518" s="139" t="s">
        <v>43</v>
      </c>
      <c r="J518" s="140"/>
      <c r="K518" s="69">
        <f>K519+K521+K523+K525+K527</f>
        <v>18316.8</v>
      </c>
    </row>
    <row r="519" spans="1:11" s="52" customFormat="1" ht="36" customHeight="1" x14ac:dyDescent="0.35">
      <c r="A519" s="56"/>
      <c r="B519" s="648" t="s">
        <v>487</v>
      </c>
      <c r="C519" s="68" t="s">
        <v>336</v>
      </c>
      <c r="D519" s="55" t="s">
        <v>225</v>
      </c>
      <c r="E519" s="55" t="s">
        <v>36</v>
      </c>
      <c r="F519" s="72" t="s">
        <v>62</v>
      </c>
      <c r="G519" s="138" t="s">
        <v>44</v>
      </c>
      <c r="H519" s="138" t="s">
        <v>62</v>
      </c>
      <c r="I519" s="139" t="s">
        <v>90</v>
      </c>
      <c r="J519" s="140"/>
      <c r="K519" s="69">
        <f>K520</f>
        <v>15591.1</v>
      </c>
    </row>
    <row r="520" spans="1:11" s="52" customFormat="1" ht="54" customHeight="1" x14ac:dyDescent="0.35">
      <c r="A520" s="56"/>
      <c r="B520" s="623" t="s">
        <v>75</v>
      </c>
      <c r="C520" s="68" t="s">
        <v>336</v>
      </c>
      <c r="D520" s="55" t="s">
        <v>225</v>
      </c>
      <c r="E520" s="55" t="s">
        <v>36</v>
      </c>
      <c r="F520" s="748" t="s">
        <v>62</v>
      </c>
      <c r="G520" s="749" t="s">
        <v>44</v>
      </c>
      <c r="H520" s="749" t="s">
        <v>62</v>
      </c>
      <c r="I520" s="750" t="s">
        <v>90</v>
      </c>
      <c r="J520" s="55" t="s">
        <v>76</v>
      </c>
      <c r="K520" s="69">
        <v>15591.1</v>
      </c>
    </row>
    <row r="521" spans="1:11" s="52" customFormat="1" ht="18" customHeight="1" x14ac:dyDescent="0.35">
      <c r="A521" s="56"/>
      <c r="B521" s="622" t="s">
        <v>488</v>
      </c>
      <c r="C521" s="68" t="s">
        <v>336</v>
      </c>
      <c r="D521" s="55" t="s">
        <v>225</v>
      </c>
      <c r="E521" s="55" t="s">
        <v>36</v>
      </c>
      <c r="F521" s="748" t="s">
        <v>62</v>
      </c>
      <c r="G521" s="749" t="s">
        <v>44</v>
      </c>
      <c r="H521" s="749" t="s">
        <v>62</v>
      </c>
      <c r="I521" s="750" t="s">
        <v>404</v>
      </c>
      <c r="J521" s="55"/>
      <c r="K521" s="69">
        <f>K522</f>
        <v>1093.2</v>
      </c>
    </row>
    <row r="522" spans="1:11" s="52" customFormat="1" ht="54" customHeight="1" x14ac:dyDescent="0.35">
      <c r="A522" s="56"/>
      <c r="B522" s="623" t="s">
        <v>75</v>
      </c>
      <c r="C522" s="68" t="s">
        <v>336</v>
      </c>
      <c r="D522" s="55" t="s">
        <v>225</v>
      </c>
      <c r="E522" s="55" t="s">
        <v>36</v>
      </c>
      <c r="F522" s="748" t="s">
        <v>62</v>
      </c>
      <c r="G522" s="749" t="s">
        <v>44</v>
      </c>
      <c r="H522" s="749" t="s">
        <v>62</v>
      </c>
      <c r="I522" s="750" t="s">
        <v>404</v>
      </c>
      <c r="J522" s="55" t="s">
        <v>76</v>
      </c>
      <c r="K522" s="69">
        <v>1093.2</v>
      </c>
    </row>
    <row r="523" spans="1:11" s="52" customFormat="1" ht="36" customHeight="1" x14ac:dyDescent="0.35">
      <c r="A523" s="56"/>
      <c r="B523" s="623" t="s">
        <v>337</v>
      </c>
      <c r="C523" s="68" t="s">
        <v>336</v>
      </c>
      <c r="D523" s="55" t="s">
        <v>225</v>
      </c>
      <c r="E523" s="55" t="s">
        <v>36</v>
      </c>
      <c r="F523" s="72" t="s">
        <v>62</v>
      </c>
      <c r="G523" s="138" t="s">
        <v>44</v>
      </c>
      <c r="H523" s="138" t="s">
        <v>62</v>
      </c>
      <c r="I523" s="139" t="s">
        <v>338</v>
      </c>
      <c r="J523" s="140"/>
      <c r="K523" s="69">
        <f>K524</f>
        <v>504.1</v>
      </c>
    </row>
    <row r="524" spans="1:11" s="52" customFormat="1" ht="54" customHeight="1" x14ac:dyDescent="0.35">
      <c r="A524" s="56"/>
      <c r="B524" s="623" t="s">
        <v>75</v>
      </c>
      <c r="C524" s="68" t="s">
        <v>336</v>
      </c>
      <c r="D524" s="55" t="s">
        <v>225</v>
      </c>
      <c r="E524" s="55" t="s">
        <v>36</v>
      </c>
      <c r="F524" s="72" t="s">
        <v>62</v>
      </c>
      <c r="G524" s="138" t="s">
        <v>44</v>
      </c>
      <c r="H524" s="138" t="s">
        <v>62</v>
      </c>
      <c r="I524" s="139" t="s">
        <v>338</v>
      </c>
      <c r="J524" s="140" t="s">
        <v>76</v>
      </c>
      <c r="K524" s="69">
        <v>504.1</v>
      </c>
    </row>
    <row r="525" spans="1:11" s="52" customFormat="1" ht="54" customHeight="1" x14ac:dyDescent="0.35">
      <c r="A525" s="56"/>
      <c r="B525" s="623" t="s">
        <v>214</v>
      </c>
      <c r="C525" s="68" t="s">
        <v>336</v>
      </c>
      <c r="D525" s="55" t="s">
        <v>225</v>
      </c>
      <c r="E525" s="55" t="s">
        <v>36</v>
      </c>
      <c r="F525" s="748" t="s">
        <v>62</v>
      </c>
      <c r="G525" s="749" t="s">
        <v>44</v>
      </c>
      <c r="H525" s="749" t="s">
        <v>62</v>
      </c>
      <c r="I525" s="750" t="s">
        <v>340</v>
      </c>
      <c r="J525" s="55"/>
      <c r="K525" s="69">
        <f>K526</f>
        <v>577</v>
      </c>
    </row>
    <row r="526" spans="1:11" s="52" customFormat="1" ht="54" customHeight="1" x14ac:dyDescent="0.35">
      <c r="A526" s="56"/>
      <c r="B526" s="623" t="s">
        <v>75</v>
      </c>
      <c r="C526" s="68" t="s">
        <v>336</v>
      </c>
      <c r="D526" s="55" t="s">
        <v>225</v>
      </c>
      <c r="E526" s="55" t="s">
        <v>36</v>
      </c>
      <c r="F526" s="748" t="s">
        <v>62</v>
      </c>
      <c r="G526" s="749" t="s">
        <v>44</v>
      </c>
      <c r="H526" s="749" t="s">
        <v>62</v>
      </c>
      <c r="I526" s="750" t="s">
        <v>340</v>
      </c>
      <c r="J526" s="55" t="s">
        <v>76</v>
      </c>
      <c r="K526" s="69">
        <v>577</v>
      </c>
    </row>
    <row r="527" spans="1:11" s="52" customFormat="1" ht="18" customHeight="1" x14ac:dyDescent="0.35">
      <c r="A527" s="56"/>
      <c r="B527" s="623" t="s">
        <v>581</v>
      </c>
      <c r="C527" s="68" t="s">
        <v>336</v>
      </c>
      <c r="D527" s="55" t="s">
        <v>225</v>
      </c>
      <c r="E527" s="55" t="s">
        <v>36</v>
      </c>
      <c r="F527" s="748" t="s">
        <v>62</v>
      </c>
      <c r="G527" s="749" t="s">
        <v>44</v>
      </c>
      <c r="H527" s="749" t="s">
        <v>62</v>
      </c>
      <c r="I527" s="750" t="s">
        <v>580</v>
      </c>
      <c r="J527" s="55"/>
      <c r="K527" s="69">
        <f>K528</f>
        <v>551.4</v>
      </c>
    </row>
    <row r="528" spans="1:11" s="52" customFormat="1" ht="54" customHeight="1" x14ac:dyDescent="0.35">
      <c r="A528" s="56"/>
      <c r="B528" s="623" t="s">
        <v>75</v>
      </c>
      <c r="C528" s="68" t="s">
        <v>336</v>
      </c>
      <c r="D528" s="55" t="s">
        <v>225</v>
      </c>
      <c r="E528" s="55" t="s">
        <v>36</v>
      </c>
      <c r="F528" s="748" t="s">
        <v>62</v>
      </c>
      <c r="G528" s="749" t="s">
        <v>44</v>
      </c>
      <c r="H528" s="749" t="s">
        <v>62</v>
      </c>
      <c r="I528" s="750" t="s">
        <v>580</v>
      </c>
      <c r="J528" s="55" t="s">
        <v>76</v>
      </c>
      <c r="K528" s="69">
        <f>496.2+55.2</f>
        <v>551.4</v>
      </c>
    </row>
    <row r="529" spans="1:11" s="52" customFormat="1" ht="36" customHeight="1" x14ac:dyDescent="0.35">
      <c r="A529" s="56"/>
      <c r="B529" s="623" t="s">
        <v>341</v>
      </c>
      <c r="C529" s="68" t="s">
        <v>336</v>
      </c>
      <c r="D529" s="55" t="s">
        <v>225</v>
      </c>
      <c r="E529" s="55" t="s">
        <v>36</v>
      </c>
      <c r="F529" s="72" t="s">
        <v>62</v>
      </c>
      <c r="G529" s="138" t="s">
        <v>44</v>
      </c>
      <c r="H529" s="138" t="s">
        <v>51</v>
      </c>
      <c r="I529" s="750" t="s">
        <v>43</v>
      </c>
      <c r="J529" s="55"/>
      <c r="K529" s="69">
        <f>K530</f>
        <v>16244.2</v>
      </c>
    </row>
    <row r="530" spans="1:11" s="52" customFormat="1" ht="36" customHeight="1" x14ac:dyDescent="0.35">
      <c r="A530" s="56"/>
      <c r="B530" s="648" t="s">
        <v>487</v>
      </c>
      <c r="C530" s="68" t="s">
        <v>336</v>
      </c>
      <c r="D530" s="55" t="s">
        <v>225</v>
      </c>
      <c r="E530" s="55" t="s">
        <v>36</v>
      </c>
      <c r="F530" s="72" t="s">
        <v>62</v>
      </c>
      <c r="G530" s="138" t="s">
        <v>44</v>
      </c>
      <c r="H530" s="138" t="s">
        <v>51</v>
      </c>
      <c r="I530" s="139" t="s">
        <v>90</v>
      </c>
      <c r="J530" s="140"/>
      <c r="K530" s="69">
        <f>K531+K532+K533</f>
        <v>16244.2</v>
      </c>
    </row>
    <row r="531" spans="1:11" s="52" customFormat="1" ht="108" customHeight="1" x14ac:dyDescent="0.35">
      <c r="A531" s="56"/>
      <c r="B531" s="616" t="s">
        <v>48</v>
      </c>
      <c r="C531" s="68" t="s">
        <v>336</v>
      </c>
      <c r="D531" s="55" t="s">
        <v>225</v>
      </c>
      <c r="E531" s="55" t="s">
        <v>36</v>
      </c>
      <c r="F531" s="748" t="s">
        <v>62</v>
      </c>
      <c r="G531" s="749" t="s">
        <v>44</v>
      </c>
      <c r="H531" s="749" t="s">
        <v>51</v>
      </c>
      <c r="I531" s="750" t="s">
        <v>90</v>
      </c>
      <c r="J531" s="55" t="s">
        <v>49</v>
      </c>
      <c r="K531" s="69">
        <v>15025.7</v>
      </c>
    </row>
    <row r="532" spans="1:11" s="52" customFormat="1" ht="54" customHeight="1" x14ac:dyDescent="0.35">
      <c r="A532" s="56"/>
      <c r="B532" s="616" t="s">
        <v>54</v>
      </c>
      <c r="C532" s="68" t="s">
        <v>336</v>
      </c>
      <c r="D532" s="55" t="s">
        <v>225</v>
      </c>
      <c r="E532" s="55" t="s">
        <v>36</v>
      </c>
      <c r="F532" s="748" t="s">
        <v>62</v>
      </c>
      <c r="G532" s="749" t="s">
        <v>44</v>
      </c>
      <c r="H532" s="749" t="s">
        <v>51</v>
      </c>
      <c r="I532" s="750" t="s">
        <v>90</v>
      </c>
      <c r="J532" s="55" t="s">
        <v>55</v>
      </c>
      <c r="K532" s="69">
        <v>1178</v>
      </c>
    </row>
    <row r="533" spans="1:11" s="52" customFormat="1" ht="18" customHeight="1" x14ac:dyDescent="0.35">
      <c r="A533" s="56"/>
      <c r="B533" s="616" t="s">
        <v>56</v>
      </c>
      <c r="C533" s="68" t="s">
        <v>336</v>
      </c>
      <c r="D533" s="55" t="s">
        <v>225</v>
      </c>
      <c r="E533" s="55" t="s">
        <v>36</v>
      </c>
      <c r="F533" s="748" t="s">
        <v>62</v>
      </c>
      <c r="G533" s="749" t="s">
        <v>44</v>
      </c>
      <c r="H533" s="749" t="s">
        <v>51</v>
      </c>
      <c r="I533" s="750" t="s">
        <v>90</v>
      </c>
      <c r="J533" s="55" t="s">
        <v>57</v>
      </c>
      <c r="K533" s="69">
        <v>40.5</v>
      </c>
    </row>
    <row r="534" spans="1:11" s="52" customFormat="1" ht="54" customHeight="1" x14ac:dyDescent="0.35">
      <c r="A534" s="56"/>
      <c r="B534" s="616" t="s">
        <v>349</v>
      </c>
      <c r="C534" s="68" t="s">
        <v>336</v>
      </c>
      <c r="D534" s="55" t="s">
        <v>225</v>
      </c>
      <c r="E534" s="55" t="s">
        <v>36</v>
      </c>
      <c r="F534" s="72" t="s">
        <v>62</v>
      </c>
      <c r="G534" s="138" t="s">
        <v>88</v>
      </c>
      <c r="H534" s="138" t="s">
        <v>42</v>
      </c>
      <c r="I534" s="750" t="s">
        <v>43</v>
      </c>
      <c r="J534" s="55"/>
      <c r="K534" s="69">
        <f>K535</f>
        <v>465.09999999999997</v>
      </c>
    </row>
    <row r="535" spans="1:11" s="52" customFormat="1" ht="90" customHeight="1" x14ac:dyDescent="0.35">
      <c r="A535" s="56"/>
      <c r="B535" s="623" t="s">
        <v>342</v>
      </c>
      <c r="C535" s="68" t="s">
        <v>336</v>
      </c>
      <c r="D535" s="55" t="s">
        <v>225</v>
      </c>
      <c r="E535" s="55" t="s">
        <v>36</v>
      </c>
      <c r="F535" s="72" t="s">
        <v>62</v>
      </c>
      <c r="G535" s="138" t="s">
        <v>88</v>
      </c>
      <c r="H535" s="138" t="s">
        <v>62</v>
      </c>
      <c r="I535" s="750" t="s">
        <v>43</v>
      </c>
      <c r="J535" s="55"/>
      <c r="K535" s="69">
        <f>K536+K539</f>
        <v>465.09999999999997</v>
      </c>
    </row>
    <row r="536" spans="1:11" s="52" customFormat="1" ht="36" customHeight="1" x14ac:dyDescent="0.35">
      <c r="A536" s="56"/>
      <c r="B536" s="623" t="s">
        <v>337</v>
      </c>
      <c r="C536" s="68" t="s">
        <v>336</v>
      </c>
      <c r="D536" s="55" t="s">
        <v>225</v>
      </c>
      <c r="E536" s="55" t="s">
        <v>36</v>
      </c>
      <c r="F536" s="72" t="s">
        <v>62</v>
      </c>
      <c r="G536" s="138" t="s">
        <v>88</v>
      </c>
      <c r="H536" s="138" t="s">
        <v>62</v>
      </c>
      <c r="I536" s="139" t="s">
        <v>338</v>
      </c>
      <c r="J536" s="140"/>
      <c r="K536" s="69">
        <f>K538+K537</f>
        <v>420.7</v>
      </c>
    </row>
    <row r="537" spans="1:11" s="52" customFormat="1" ht="54" customHeight="1" x14ac:dyDescent="0.35">
      <c r="A537" s="56"/>
      <c r="B537" s="623" t="s">
        <v>54</v>
      </c>
      <c r="C537" s="68" t="s">
        <v>336</v>
      </c>
      <c r="D537" s="55" t="s">
        <v>225</v>
      </c>
      <c r="E537" s="55" t="s">
        <v>36</v>
      </c>
      <c r="F537" s="72" t="s">
        <v>62</v>
      </c>
      <c r="G537" s="138" t="s">
        <v>88</v>
      </c>
      <c r="H537" s="138" t="s">
        <v>62</v>
      </c>
      <c r="I537" s="139" t="s">
        <v>338</v>
      </c>
      <c r="J537" s="140" t="s">
        <v>55</v>
      </c>
      <c r="K537" s="803">
        <v>405.2</v>
      </c>
    </row>
    <row r="538" spans="1:11" s="52" customFormat="1" ht="54" customHeight="1" x14ac:dyDescent="0.35">
      <c r="A538" s="56"/>
      <c r="B538" s="623" t="s">
        <v>75</v>
      </c>
      <c r="C538" s="68" t="s">
        <v>336</v>
      </c>
      <c r="D538" s="55" t="s">
        <v>225</v>
      </c>
      <c r="E538" s="55" t="s">
        <v>36</v>
      </c>
      <c r="F538" s="748" t="s">
        <v>62</v>
      </c>
      <c r="G538" s="749" t="s">
        <v>88</v>
      </c>
      <c r="H538" s="749" t="s">
        <v>62</v>
      </c>
      <c r="I538" s="750" t="s">
        <v>338</v>
      </c>
      <c r="J538" s="55" t="s">
        <v>76</v>
      </c>
      <c r="K538" s="69">
        <v>15.5</v>
      </c>
    </row>
    <row r="539" spans="1:11" s="52" customFormat="1" ht="306" customHeight="1" x14ac:dyDescent="0.35">
      <c r="A539" s="56"/>
      <c r="B539" s="623" t="s">
        <v>673</v>
      </c>
      <c r="C539" s="68" t="s">
        <v>336</v>
      </c>
      <c r="D539" s="55" t="s">
        <v>225</v>
      </c>
      <c r="E539" s="55" t="s">
        <v>36</v>
      </c>
      <c r="F539" s="748" t="s">
        <v>62</v>
      </c>
      <c r="G539" s="749" t="s">
        <v>88</v>
      </c>
      <c r="H539" s="749" t="s">
        <v>62</v>
      </c>
      <c r="I539" s="750" t="s">
        <v>435</v>
      </c>
      <c r="J539" s="55"/>
      <c r="K539" s="69">
        <f>K540</f>
        <v>44.4</v>
      </c>
    </row>
    <row r="540" spans="1:11" s="52" customFormat="1" ht="54" customHeight="1" x14ac:dyDescent="0.35">
      <c r="A540" s="56"/>
      <c r="B540" s="623" t="s">
        <v>75</v>
      </c>
      <c r="C540" s="68" t="s">
        <v>336</v>
      </c>
      <c r="D540" s="55" t="s">
        <v>225</v>
      </c>
      <c r="E540" s="55" t="s">
        <v>36</v>
      </c>
      <c r="F540" s="748" t="s">
        <v>62</v>
      </c>
      <c r="G540" s="749" t="s">
        <v>88</v>
      </c>
      <c r="H540" s="749" t="s">
        <v>62</v>
      </c>
      <c r="I540" s="750" t="s">
        <v>435</v>
      </c>
      <c r="J540" s="55" t="s">
        <v>76</v>
      </c>
      <c r="K540" s="69">
        <f>4.4+40</f>
        <v>44.4</v>
      </c>
    </row>
    <row r="541" spans="1:11" s="52" customFormat="1" ht="36" customHeight="1" x14ac:dyDescent="0.35">
      <c r="A541" s="56"/>
      <c r="B541" s="616" t="s">
        <v>343</v>
      </c>
      <c r="C541" s="68" t="s">
        <v>336</v>
      </c>
      <c r="D541" s="55" t="s">
        <v>225</v>
      </c>
      <c r="E541" s="55" t="s">
        <v>51</v>
      </c>
      <c r="F541" s="72"/>
      <c r="G541" s="138"/>
      <c r="H541" s="138"/>
      <c r="I541" s="139"/>
      <c r="J541" s="140"/>
      <c r="K541" s="69">
        <f>K542</f>
        <v>13848.900000000001</v>
      </c>
    </row>
    <row r="542" spans="1:11" s="52" customFormat="1" ht="54" customHeight="1" x14ac:dyDescent="0.35">
      <c r="A542" s="56"/>
      <c r="B542" s="665" t="s">
        <v>212</v>
      </c>
      <c r="C542" s="68" t="s">
        <v>336</v>
      </c>
      <c r="D542" s="55" t="s">
        <v>225</v>
      </c>
      <c r="E542" s="55" t="s">
        <v>51</v>
      </c>
      <c r="F542" s="72" t="s">
        <v>62</v>
      </c>
      <c r="G542" s="138" t="s">
        <v>41</v>
      </c>
      <c r="H542" s="138" t="s">
        <v>42</v>
      </c>
      <c r="I542" s="139" t="s">
        <v>43</v>
      </c>
      <c r="J542" s="140"/>
      <c r="K542" s="69">
        <f>K547+K543</f>
        <v>13848.900000000001</v>
      </c>
    </row>
    <row r="543" spans="1:11" s="52" customFormat="1" ht="54" customHeight="1" x14ac:dyDescent="0.35">
      <c r="A543" s="56"/>
      <c r="B543" s="616" t="s">
        <v>349</v>
      </c>
      <c r="C543" s="68" t="s">
        <v>336</v>
      </c>
      <c r="D543" s="55" t="s">
        <v>225</v>
      </c>
      <c r="E543" s="55" t="s">
        <v>51</v>
      </c>
      <c r="F543" s="748" t="s">
        <v>62</v>
      </c>
      <c r="G543" s="749" t="s">
        <v>88</v>
      </c>
      <c r="H543" s="749" t="s">
        <v>42</v>
      </c>
      <c r="I543" s="750" t="s">
        <v>43</v>
      </c>
      <c r="J543" s="55"/>
      <c r="K543" s="69">
        <f t="shared" ref="K543:K545" si="63">K544</f>
        <v>2041.4</v>
      </c>
    </row>
    <row r="544" spans="1:11" s="52" customFormat="1" ht="90" customHeight="1" x14ac:dyDescent="0.35">
      <c r="A544" s="56"/>
      <c r="B544" s="685" t="s">
        <v>342</v>
      </c>
      <c r="C544" s="68" t="s">
        <v>336</v>
      </c>
      <c r="D544" s="55" t="s">
        <v>225</v>
      </c>
      <c r="E544" s="55" t="s">
        <v>51</v>
      </c>
      <c r="F544" s="748" t="s">
        <v>62</v>
      </c>
      <c r="G544" s="749" t="s">
        <v>88</v>
      </c>
      <c r="H544" s="749" t="s">
        <v>62</v>
      </c>
      <c r="I544" s="750" t="s">
        <v>43</v>
      </c>
      <c r="J544" s="55"/>
      <c r="K544" s="69">
        <f t="shared" si="63"/>
        <v>2041.4</v>
      </c>
    </row>
    <row r="545" spans="1:11" s="52" customFormat="1" ht="36" customHeight="1" x14ac:dyDescent="0.35">
      <c r="A545" s="56"/>
      <c r="B545" s="623" t="s">
        <v>337</v>
      </c>
      <c r="C545" s="68" t="s">
        <v>336</v>
      </c>
      <c r="D545" s="55" t="s">
        <v>225</v>
      </c>
      <c r="E545" s="55" t="s">
        <v>51</v>
      </c>
      <c r="F545" s="748" t="s">
        <v>62</v>
      </c>
      <c r="G545" s="749" t="s">
        <v>88</v>
      </c>
      <c r="H545" s="749" t="s">
        <v>62</v>
      </c>
      <c r="I545" s="750" t="s">
        <v>338</v>
      </c>
      <c r="J545" s="55"/>
      <c r="K545" s="69">
        <f t="shared" si="63"/>
        <v>2041.4</v>
      </c>
    </row>
    <row r="546" spans="1:11" s="52" customFormat="1" ht="54" customHeight="1" x14ac:dyDescent="0.35">
      <c r="A546" s="56"/>
      <c r="B546" s="616" t="s">
        <v>54</v>
      </c>
      <c r="C546" s="68" t="s">
        <v>336</v>
      </c>
      <c r="D546" s="55" t="s">
        <v>225</v>
      </c>
      <c r="E546" s="55" t="s">
        <v>51</v>
      </c>
      <c r="F546" s="748" t="s">
        <v>62</v>
      </c>
      <c r="G546" s="749" t="s">
        <v>88</v>
      </c>
      <c r="H546" s="749" t="s">
        <v>62</v>
      </c>
      <c r="I546" s="750" t="s">
        <v>338</v>
      </c>
      <c r="J546" s="55" t="s">
        <v>55</v>
      </c>
      <c r="K546" s="69">
        <v>2041.4</v>
      </c>
    </row>
    <row r="547" spans="1:11" s="52" customFormat="1" ht="54" customHeight="1" x14ac:dyDescent="0.35">
      <c r="A547" s="56"/>
      <c r="B547" s="616" t="s">
        <v>215</v>
      </c>
      <c r="C547" s="68" t="s">
        <v>336</v>
      </c>
      <c r="D547" s="55" t="s">
        <v>225</v>
      </c>
      <c r="E547" s="55" t="s">
        <v>51</v>
      </c>
      <c r="F547" s="748" t="s">
        <v>62</v>
      </c>
      <c r="G547" s="749" t="s">
        <v>29</v>
      </c>
      <c r="H547" s="749" t="s">
        <v>42</v>
      </c>
      <c r="I547" s="750" t="s">
        <v>43</v>
      </c>
      <c r="J547" s="55"/>
      <c r="K547" s="69">
        <f>K548</f>
        <v>11807.500000000002</v>
      </c>
    </row>
    <row r="548" spans="1:11" s="52" customFormat="1" ht="36" customHeight="1" x14ac:dyDescent="0.35">
      <c r="A548" s="56"/>
      <c r="B548" s="616" t="s">
        <v>298</v>
      </c>
      <c r="C548" s="68" t="s">
        <v>336</v>
      </c>
      <c r="D548" s="55" t="s">
        <v>225</v>
      </c>
      <c r="E548" s="55" t="s">
        <v>51</v>
      </c>
      <c r="F548" s="748" t="s">
        <v>62</v>
      </c>
      <c r="G548" s="749" t="s">
        <v>29</v>
      </c>
      <c r="H548" s="749" t="s">
        <v>36</v>
      </c>
      <c r="I548" s="750" t="s">
        <v>43</v>
      </c>
      <c r="J548" s="55"/>
      <c r="K548" s="69">
        <f>K549+K553</f>
        <v>11807.500000000002</v>
      </c>
    </row>
    <row r="549" spans="1:11" s="52" customFormat="1" ht="36" customHeight="1" x14ac:dyDescent="0.35">
      <c r="A549" s="56"/>
      <c r="B549" s="616" t="s">
        <v>46</v>
      </c>
      <c r="C549" s="68" t="s">
        <v>336</v>
      </c>
      <c r="D549" s="55" t="s">
        <v>225</v>
      </c>
      <c r="E549" s="55" t="s">
        <v>51</v>
      </c>
      <c r="F549" s="748" t="s">
        <v>62</v>
      </c>
      <c r="G549" s="749" t="s">
        <v>29</v>
      </c>
      <c r="H549" s="749" t="s">
        <v>36</v>
      </c>
      <c r="I549" s="750" t="s">
        <v>47</v>
      </c>
      <c r="J549" s="140"/>
      <c r="K549" s="69">
        <f>K550+K551+K552</f>
        <v>3570.7000000000003</v>
      </c>
    </row>
    <row r="550" spans="1:11" s="52" customFormat="1" ht="108" customHeight="1" x14ac:dyDescent="0.35">
      <c r="A550" s="56"/>
      <c r="B550" s="616" t="s">
        <v>48</v>
      </c>
      <c r="C550" s="68" t="s">
        <v>336</v>
      </c>
      <c r="D550" s="55" t="s">
        <v>225</v>
      </c>
      <c r="E550" s="55" t="s">
        <v>51</v>
      </c>
      <c r="F550" s="748" t="s">
        <v>62</v>
      </c>
      <c r="G550" s="749" t="s">
        <v>29</v>
      </c>
      <c r="H550" s="749" t="s">
        <v>36</v>
      </c>
      <c r="I550" s="750" t="s">
        <v>47</v>
      </c>
      <c r="J550" s="140" t="s">
        <v>49</v>
      </c>
      <c r="K550" s="69">
        <v>3284.3</v>
      </c>
    </row>
    <row r="551" spans="1:11" s="52" customFormat="1" ht="54" customHeight="1" x14ac:dyDescent="0.35">
      <c r="A551" s="56"/>
      <c r="B551" s="616" t="s">
        <v>54</v>
      </c>
      <c r="C551" s="68" t="s">
        <v>336</v>
      </c>
      <c r="D551" s="55" t="s">
        <v>225</v>
      </c>
      <c r="E551" s="55" t="s">
        <v>51</v>
      </c>
      <c r="F551" s="748" t="s">
        <v>62</v>
      </c>
      <c r="G551" s="749" t="s">
        <v>29</v>
      </c>
      <c r="H551" s="749" t="s">
        <v>36</v>
      </c>
      <c r="I551" s="750" t="s">
        <v>47</v>
      </c>
      <c r="J551" s="140" t="s">
        <v>55</v>
      </c>
      <c r="K551" s="69">
        <v>277.89999999999998</v>
      </c>
    </row>
    <row r="552" spans="1:11" s="52" customFormat="1" ht="18" customHeight="1" x14ac:dyDescent="0.35">
      <c r="A552" s="56"/>
      <c r="B552" s="616" t="s">
        <v>56</v>
      </c>
      <c r="C552" s="68" t="s">
        <v>336</v>
      </c>
      <c r="D552" s="55" t="s">
        <v>225</v>
      </c>
      <c r="E552" s="55" t="s">
        <v>51</v>
      </c>
      <c r="F552" s="748" t="s">
        <v>62</v>
      </c>
      <c r="G552" s="749" t="s">
        <v>29</v>
      </c>
      <c r="H552" s="749" t="s">
        <v>36</v>
      </c>
      <c r="I552" s="750" t="s">
        <v>47</v>
      </c>
      <c r="J552" s="55" t="s">
        <v>57</v>
      </c>
      <c r="K552" s="69">
        <v>8.5</v>
      </c>
    </row>
    <row r="553" spans="1:11" s="52" customFormat="1" ht="36" customHeight="1" x14ac:dyDescent="0.35">
      <c r="A553" s="56"/>
      <c r="B553" s="648" t="s">
        <v>487</v>
      </c>
      <c r="C553" s="68" t="s">
        <v>336</v>
      </c>
      <c r="D553" s="55" t="s">
        <v>225</v>
      </c>
      <c r="E553" s="55" t="s">
        <v>51</v>
      </c>
      <c r="F553" s="748" t="s">
        <v>62</v>
      </c>
      <c r="G553" s="749" t="s">
        <v>29</v>
      </c>
      <c r="H553" s="749" t="s">
        <v>36</v>
      </c>
      <c r="I553" s="750" t="s">
        <v>90</v>
      </c>
      <c r="J553" s="55"/>
      <c r="K553" s="69">
        <f>K554+K555+K556</f>
        <v>8236.8000000000011</v>
      </c>
    </row>
    <row r="554" spans="1:11" s="52" customFormat="1" ht="108" customHeight="1" x14ac:dyDescent="0.35">
      <c r="A554" s="56"/>
      <c r="B554" s="616" t="s">
        <v>48</v>
      </c>
      <c r="C554" s="195" t="s">
        <v>336</v>
      </c>
      <c r="D554" s="140" t="s">
        <v>225</v>
      </c>
      <c r="E554" s="140" t="s">
        <v>51</v>
      </c>
      <c r="F554" s="748" t="s">
        <v>62</v>
      </c>
      <c r="G554" s="749" t="s">
        <v>29</v>
      </c>
      <c r="H554" s="749" t="s">
        <v>36</v>
      </c>
      <c r="I554" s="750" t="s">
        <v>90</v>
      </c>
      <c r="J554" s="140" t="s">
        <v>49</v>
      </c>
      <c r="K554" s="69">
        <v>7575</v>
      </c>
    </row>
    <row r="555" spans="1:11" s="52" customFormat="1" ht="54" customHeight="1" x14ac:dyDescent="0.35">
      <c r="A555" s="56"/>
      <c r="B555" s="616" t="s">
        <v>54</v>
      </c>
      <c r="C555" s="195" t="s">
        <v>336</v>
      </c>
      <c r="D555" s="140" t="s">
        <v>225</v>
      </c>
      <c r="E555" s="140" t="s">
        <v>51</v>
      </c>
      <c r="F555" s="748" t="s">
        <v>62</v>
      </c>
      <c r="G555" s="749" t="s">
        <v>29</v>
      </c>
      <c r="H555" s="749" t="s">
        <v>36</v>
      </c>
      <c r="I555" s="750" t="s">
        <v>90</v>
      </c>
      <c r="J555" s="140" t="s">
        <v>55</v>
      </c>
      <c r="K555" s="69">
        <v>660.2</v>
      </c>
    </row>
    <row r="556" spans="1:11" s="52" customFormat="1" ht="18" customHeight="1" x14ac:dyDescent="0.35">
      <c r="A556" s="56"/>
      <c r="B556" s="616" t="s">
        <v>56</v>
      </c>
      <c r="C556" s="195" t="s">
        <v>336</v>
      </c>
      <c r="D556" s="140" t="s">
        <v>225</v>
      </c>
      <c r="E556" s="140" t="s">
        <v>51</v>
      </c>
      <c r="F556" s="748" t="s">
        <v>62</v>
      </c>
      <c r="G556" s="749" t="s">
        <v>29</v>
      </c>
      <c r="H556" s="749" t="s">
        <v>36</v>
      </c>
      <c r="I556" s="750" t="s">
        <v>90</v>
      </c>
      <c r="J556" s="55" t="s">
        <v>57</v>
      </c>
      <c r="K556" s="69">
        <v>1.6</v>
      </c>
    </row>
    <row r="557" spans="1:11" s="183" customFormat="1" ht="18" customHeight="1" x14ac:dyDescent="0.35">
      <c r="A557" s="264"/>
      <c r="B557" s="686"/>
      <c r="C557" s="195"/>
      <c r="D557" s="140"/>
      <c r="E557" s="140"/>
      <c r="F557" s="748"/>
      <c r="G557" s="749"/>
      <c r="H557" s="749"/>
      <c r="I557" s="262"/>
      <c r="J557" s="263"/>
      <c r="K557" s="318"/>
    </row>
    <row r="558" spans="1:11" s="163" customFormat="1" ht="52.2" customHeight="1" x14ac:dyDescent="0.3">
      <c r="A558" s="162">
        <v>7</v>
      </c>
      <c r="B558" s="662" t="s">
        <v>10</v>
      </c>
      <c r="C558" s="63" t="s">
        <v>306</v>
      </c>
      <c r="D558" s="64"/>
      <c r="E558" s="64"/>
      <c r="F558" s="65"/>
      <c r="G558" s="66"/>
      <c r="H558" s="66"/>
      <c r="I558" s="67"/>
      <c r="J558" s="64"/>
      <c r="K558" s="77">
        <f>K566+K559</f>
        <v>88573.999999999985</v>
      </c>
    </row>
    <row r="559" spans="1:11" s="163" customFormat="1" ht="18" customHeight="1" x14ac:dyDescent="0.35">
      <c r="A559" s="162"/>
      <c r="B559" s="613" t="s">
        <v>35</v>
      </c>
      <c r="C559" s="266" t="s">
        <v>306</v>
      </c>
      <c r="D559" s="73" t="s">
        <v>36</v>
      </c>
      <c r="E559" s="73"/>
      <c r="F559" s="258"/>
      <c r="G559" s="259"/>
      <c r="H559" s="259"/>
      <c r="I559" s="260"/>
      <c r="J559" s="73"/>
      <c r="K559" s="261">
        <f t="shared" ref="K559:K563" si="64">K560</f>
        <v>51.9</v>
      </c>
    </row>
    <row r="560" spans="1:11" s="163" customFormat="1" ht="18" customHeight="1" x14ac:dyDescent="0.35">
      <c r="A560" s="162"/>
      <c r="B560" s="613" t="s">
        <v>69</v>
      </c>
      <c r="C560" s="266" t="s">
        <v>306</v>
      </c>
      <c r="D560" s="73" t="s">
        <v>36</v>
      </c>
      <c r="E560" s="73" t="s">
        <v>70</v>
      </c>
      <c r="F560" s="258"/>
      <c r="G560" s="259"/>
      <c r="H560" s="259"/>
      <c r="I560" s="260"/>
      <c r="J560" s="73"/>
      <c r="K560" s="261">
        <f t="shared" si="64"/>
        <v>51.9</v>
      </c>
    </row>
    <row r="561" spans="1:11" s="163" customFormat="1" ht="54" customHeight="1" x14ac:dyDescent="0.35">
      <c r="A561" s="162"/>
      <c r="B561" s="616" t="s">
        <v>216</v>
      </c>
      <c r="C561" s="266" t="s">
        <v>306</v>
      </c>
      <c r="D561" s="73" t="s">
        <v>36</v>
      </c>
      <c r="E561" s="73" t="s">
        <v>70</v>
      </c>
      <c r="F561" s="258" t="s">
        <v>51</v>
      </c>
      <c r="G561" s="259" t="s">
        <v>41</v>
      </c>
      <c r="H561" s="259" t="s">
        <v>42</v>
      </c>
      <c r="I561" s="260" t="s">
        <v>43</v>
      </c>
      <c r="J561" s="73"/>
      <c r="K561" s="261">
        <f t="shared" si="64"/>
        <v>51.9</v>
      </c>
    </row>
    <row r="562" spans="1:11" s="163" customFormat="1" ht="36" customHeight="1" x14ac:dyDescent="0.35">
      <c r="A562" s="162"/>
      <c r="B562" s="616" t="s">
        <v>219</v>
      </c>
      <c r="C562" s="266" t="s">
        <v>306</v>
      </c>
      <c r="D562" s="73" t="s">
        <v>36</v>
      </c>
      <c r="E562" s="73" t="s">
        <v>70</v>
      </c>
      <c r="F562" s="258" t="s">
        <v>51</v>
      </c>
      <c r="G562" s="259" t="s">
        <v>88</v>
      </c>
      <c r="H562" s="259" t="s">
        <v>42</v>
      </c>
      <c r="I562" s="260" t="s">
        <v>43</v>
      </c>
      <c r="J562" s="73"/>
      <c r="K562" s="261">
        <f t="shared" si="64"/>
        <v>51.9</v>
      </c>
    </row>
    <row r="563" spans="1:11" s="163" customFormat="1" ht="36" customHeight="1" x14ac:dyDescent="0.35">
      <c r="A563" s="162"/>
      <c r="B563" s="613" t="s">
        <v>373</v>
      </c>
      <c r="C563" s="266" t="s">
        <v>306</v>
      </c>
      <c r="D563" s="73" t="s">
        <v>36</v>
      </c>
      <c r="E563" s="73" t="s">
        <v>70</v>
      </c>
      <c r="F563" s="258" t="s">
        <v>51</v>
      </c>
      <c r="G563" s="259" t="s">
        <v>88</v>
      </c>
      <c r="H563" s="259" t="s">
        <v>62</v>
      </c>
      <c r="I563" s="260" t="s">
        <v>43</v>
      </c>
      <c r="J563" s="73"/>
      <c r="K563" s="261">
        <f t="shared" si="64"/>
        <v>51.9</v>
      </c>
    </row>
    <row r="564" spans="1:11" s="163" customFormat="1" ht="54" customHeight="1" x14ac:dyDescent="0.35">
      <c r="A564" s="162"/>
      <c r="B564" s="687" t="s">
        <v>374</v>
      </c>
      <c r="C564" s="266" t="s">
        <v>306</v>
      </c>
      <c r="D564" s="73" t="s">
        <v>36</v>
      </c>
      <c r="E564" s="73" t="s">
        <v>70</v>
      </c>
      <c r="F564" s="258" t="s">
        <v>51</v>
      </c>
      <c r="G564" s="259" t="s">
        <v>88</v>
      </c>
      <c r="H564" s="259" t="s">
        <v>62</v>
      </c>
      <c r="I564" s="260" t="s">
        <v>104</v>
      </c>
      <c r="J564" s="73"/>
      <c r="K564" s="261">
        <f>K565</f>
        <v>51.9</v>
      </c>
    </row>
    <row r="565" spans="1:11" s="163" customFormat="1" ht="54" customHeight="1" x14ac:dyDescent="0.35">
      <c r="A565" s="162"/>
      <c r="B565" s="616" t="s">
        <v>54</v>
      </c>
      <c r="C565" s="266" t="s">
        <v>306</v>
      </c>
      <c r="D565" s="73" t="s">
        <v>36</v>
      </c>
      <c r="E565" s="73" t="s">
        <v>70</v>
      </c>
      <c r="F565" s="258" t="s">
        <v>51</v>
      </c>
      <c r="G565" s="259" t="s">
        <v>88</v>
      </c>
      <c r="H565" s="259" t="s">
        <v>62</v>
      </c>
      <c r="I565" s="260" t="s">
        <v>104</v>
      </c>
      <c r="J565" s="73" t="s">
        <v>55</v>
      </c>
      <c r="K565" s="261">
        <v>51.9</v>
      </c>
    </row>
    <row r="566" spans="1:11" s="52" customFormat="1" ht="18" customHeight="1" x14ac:dyDescent="0.35">
      <c r="A566" s="56"/>
      <c r="B566" s="665" t="s">
        <v>344</v>
      </c>
      <c r="C566" s="68" t="s">
        <v>306</v>
      </c>
      <c r="D566" s="55" t="s">
        <v>66</v>
      </c>
      <c r="E566" s="55"/>
      <c r="F566" s="748"/>
      <c r="G566" s="749"/>
      <c r="H566" s="749"/>
      <c r="I566" s="750"/>
      <c r="J566" s="55"/>
      <c r="K566" s="69">
        <f>K567+K577+K605+K587</f>
        <v>88522.099999999991</v>
      </c>
    </row>
    <row r="567" spans="1:11" s="163" customFormat="1" ht="18" customHeight="1" x14ac:dyDescent="0.35">
      <c r="A567" s="56"/>
      <c r="B567" s="665" t="s">
        <v>382</v>
      </c>
      <c r="C567" s="68" t="s">
        <v>306</v>
      </c>
      <c r="D567" s="55" t="s">
        <v>66</v>
      </c>
      <c r="E567" s="55" t="s">
        <v>36</v>
      </c>
      <c r="F567" s="748"/>
      <c r="G567" s="749"/>
      <c r="H567" s="749"/>
      <c r="I567" s="750"/>
      <c r="J567" s="55"/>
      <c r="K567" s="69">
        <f>K568</f>
        <v>4743.1000000000004</v>
      </c>
    </row>
    <row r="568" spans="1:11" s="163" customFormat="1" ht="54" customHeight="1" x14ac:dyDescent="0.35">
      <c r="A568" s="56"/>
      <c r="B568" s="616" t="s">
        <v>216</v>
      </c>
      <c r="C568" s="68" t="s">
        <v>306</v>
      </c>
      <c r="D568" s="55" t="s">
        <v>66</v>
      </c>
      <c r="E568" s="55" t="s">
        <v>36</v>
      </c>
      <c r="F568" s="748" t="s">
        <v>51</v>
      </c>
      <c r="G568" s="749" t="s">
        <v>41</v>
      </c>
      <c r="H568" s="749" t="s">
        <v>42</v>
      </c>
      <c r="I568" s="750" t="s">
        <v>43</v>
      </c>
      <c r="J568" s="55"/>
      <c r="K568" s="69">
        <f>K569</f>
        <v>4743.1000000000004</v>
      </c>
    </row>
    <row r="569" spans="1:11" s="52" customFormat="1" ht="36" customHeight="1" x14ac:dyDescent="0.35">
      <c r="A569" s="56"/>
      <c r="B569" s="616" t="s">
        <v>219</v>
      </c>
      <c r="C569" s="68" t="s">
        <v>306</v>
      </c>
      <c r="D569" s="55" t="s">
        <v>66</v>
      </c>
      <c r="E569" s="55" t="s">
        <v>36</v>
      </c>
      <c r="F569" s="764" t="s">
        <v>51</v>
      </c>
      <c r="G569" s="765" t="s">
        <v>88</v>
      </c>
      <c r="H569" s="765" t="s">
        <v>42</v>
      </c>
      <c r="I569" s="766" t="s">
        <v>43</v>
      </c>
      <c r="J569" s="55"/>
      <c r="K569" s="69">
        <f>K570</f>
        <v>4743.1000000000004</v>
      </c>
    </row>
    <row r="570" spans="1:11" s="163" customFormat="1" ht="36" customHeight="1" x14ac:dyDescent="0.35">
      <c r="A570" s="56"/>
      <c r="B570" s="616" t="s">
        <v>579</v>
      </c>
      <c r="C570" s="68" t="s">
        <v>306</v>
      </c>
      <c r="D570" s="55" t="s">
        <v>66</v>
      </c>
      <c r="E570" s="55" t="s">
        <v>36</v>
      </c>
      <c r="F570" s="748" t="s">
        <v>51</v>
      </c>
      <c r="G570" s="749" t="s">
        <v>88</v>
      </c>
      <c r="H570" s="749" t="s">
        <v>51</v>
      </c>
      <c r="I570" s="750" t="s">
        <v>43</v>
      </c>
      <c r="J570" s="55"/>
      <c r="K570" s="69">
        <f>K571+K575</f>
        <v>4743.1000000000004</v>
      </c>
    </row>
    <row r="571" spans="1:11" s="163" customFormat="1" ht="36" customHeight="1" x14ac:dyDescent="0.35">
      <c r="A571" s="56"/>
      <c r="B571" s="616" t="s">
        <v>487</v>
      </c>
      <c r="C571" s="68" t="s">
        <v>306</v>
      </c>
      <c r="D571" s="55" t="s">
        <v>66</v>
      </c>
      <c r="E571" s="55" t="s">
        <v>36</v>
      </c>
      <c r="F571" s="748" t="s">
        <v>51</v>
      </c>
      <c r="G571" s="749" t="s">
        <v>88</v>
      </c>
      <c r="H571" s="749" t="s">
        <v>51</v>
      </c>
      <c r="I571" s="750" t="s">
        <v>90</v>
      </c>
      <c r="J571" s="55"/>
      <c r="K571" s="69">
        <f>K572+K573+K574</f>
        <v>3741.7000000000003</v>
      </c>
    </row>
    <row r="572" spans="1:11" s="163" customFormat="1" ht="108" customHeight="1" x14ac:dyDescent="0.35">
      <c r="A572" s="56"/>
      <c r="B572" s="616" t="s">
        <v>48</v>
      </c>
      <c r="C572" s="68" t="s">
        <v>306</v>
      </c>
      <c r="D572" s="55" t="s">
        <v>66</v>
      </c>
      <c r="E572" s="55" t="s">
        <v>36</v>
      </c>
      <c r="F572" s="748" t="s">
        <v>51</v>
      </c>
      <c r="G572" s="749" t="s">
        <v>88</v>
      </c>
      <c r="H572" s="749" t="s">
        <v>51</v>
      </c>
      <c r="I572" s="750" t="s">
        <v>90</v>
      </c>
      <c r="J572" s="55" t="s">
        <v>49</v>
      </c>
      <c r="K572" s="69">
        <v>2270.4</v>
      </c>
    </row>
    <row r="573" spans="1:11" s="163" customFormat="1" ht="54" customHeight="1" x14ac:dyDescent="0.35">
      <c r="A573" s="56"/>
      <c r="B573" s="616" t="s">
        <v>54</v>
      </c>
      <c r="C573" s="68" t="s">
        <v>306</v>
      </c>
      <c r="D573" s="55" t="s">
        <v>66</v>
      </c>
      <c r="E573" s="55" t="s">
        <v>36</v>
      </c>
      <c r="F573" s="748" t="s">
        <v>51</v>
      </c>
      <c r="G573" s="749" t="s">
        <v>88</v>
      </c>
      <c r="H573" s="749" t="s">
        <v>51</v>
      </c>
      <c r="I573" s="750" t="s">
        <v>90</v>
      </c>
      <c r="J573" s="55" t="s">
        <v>55</v>
      </c>
      <c r="K573" s="69">
        <v>1463.4</v>
      </c>
    </row>
    <row r="574" spans="1:11" s="163" customFormat="1" ht="18" customHeight="1" x14ac:dyDescent="0.35">
      <c r="A574" s="56"/>
      <c r="B574" s="616" t="s">
        <v>56</v>
      </c>
      <c r="C574" s="68" t="s">
        <v>306</v>
      </c>
      <c r="D574" s="55" t="s">
        <v>66</v>
      </c>
      <c r="E574" s="55" t="s">
        <v>36</v>
      </c>
      <c r="F574" s="748" t="s">
        <v>51</v>
      </c>
      <c r="G574" s="749" t="s">
        <v>88</v>
      </c>
      <c r="H574" s="749" t="s">
        <v>51</v>
      </c>
      <c r="I574" s="750" t="s">
        <v>90</v>
      </c>
      <c r="J574" s="55" t="s">
        <v>57</v>
      </c>
      <c r="K574" s="69">
        <v>7.9</v>
      </c>
    </row>
    <row r="575" spans="1:11" s="163" customFormat="1" ht="54" customHeight="1" x14ac:dyDescent="0.35">
      <c r="A575" s="56"/>
      <c r="B575" s="616" t="s">
        <v>218</v>
      </c>
      <c r="C575" s="68" t="s">
        <v>306</v>
      </c>
      <c r="D575" s="55" t="s">
        <v>66</v>
      </c>
      <c r="E575" s="55" t="s">
        <v>36</v>
      </c>
      <c r="F575" s="748" t="s">
        <v>51</v>
      </c>
      <c r="G575" s="749" t="s">
        <v>88</v>
      </c>
      <c r="H575" s="749" t="s">
        <v>51</v>
      </c>
      <c r="I575" s="750" t="s">
        <v>308</v>
      </c>
      <c r="J575" s="55"/>
      <c r="K575" s="69">
        <f>K576</f>
        <v>1001.4</v>
      </c>
    </row>
    <row r="576" spans="1:11" s="163" customFormat="1" ht="54" customHeight="1" x14ac:dyDescent="0.35">
      <c r="A576" s="56"/>
      <c r="B576" s="616" t="s">
        <v>54</v>
      </c>
      <c r="C576" s="68" t="s">
        <v>306</v>
      </c>
      <c r="D576" s="55" t="s">
        <v>66</v>
      </c>
      <c r="E576" s="55" t="s">
        <v>36</v>
      </c>
      <c r="F576" s="748" t="s">
        <v>51</v>
      </c>
      <c r="G576" s="749" t="s">
        <v>88</v>
      </c>
      <c r="H576" s="749" t="s">
        <v>51</v>
      </c>
      <c r="I576" s="750" t="s">
        <v>308</v>
      </c>
      <c r="J576" s="55" t="s">
        <v>55</v>
      </c>
      <c r="K576" s="69">
        <v>1001.4</v>
      </c>
    </row>
    <row r="577" spans="1:12" s="52" customFormat="1" ht="18" customHeight="1" x14ac:dyDescent="0.35">
      <c r="A577" s="56"/>
      <c r="B577" s="665" t="s">
        <v>309</v>
      </c>
      <c r="C577" s="68" t="s">
        <v>306</v>
      </c>
      <c r="D577" s="55" t="s">
        <v>66</v>
      </c>
      <c r="E577" s="55" t="s">
        <v>38</v>
      </c>
      <c r="F577" s="748"/>
      <c r="G577" s="749"/>
      <c r="H577" s="749"/>
      <c r="I577" s="750"/>
      <c r="J577" s="55"/>
      <c r="K577" s="69">
        <f t="shared" ref="K577" si="65">K578</f>
        <v>30762.1</v>
      </c>
      <c r="L577" s="204"/>
    </row>
    <row r="578" spans="1:12" s="52" customFormat="1" ht="54" customHeight="1" x14ac:dyDescent="0.35">
      <c r="A578" s="56"/>
      <c r="B578" s="616" t="s">
        <v>216</v>
      </c>
      <c r="C578" s="68" t="s">
        <v>306</v>
      </c>
      <c r="D578" s="55" t="s">
        <v>66</v>
      </c>
      <c r="E578" s="55" t="s">
        <v>38</v>
      </c>
      <c r="F578" s="748" t="s">
        <v>51</v>
      </c>
      <c r="G578" s="749" t="s">
        <v>41</v>
      </c>
      <c r="H578" s="749" t="s">
        <v>42</v>
      </c>
      <c r="I578" s="750" t="s">
        <v>43</v>
      </c>
      <c r="J578" s="55"/>
      <c r="K578" s="69">
        <f>K579+K583</f>
        <v>30762.1</v>
      </c>
    </row>
    <row r="579" spans="1:12" s="52" customFormat="1" ht="36" customHeight="1" x14ac:dyDescent="0.35">
      <c r="A579" s="56"/>
      <c r="B579" s="665" t="s">
        <v>217</v>
      </c>
      <c r="C579" s="68" t="s">
        <v>306</v>
      </c>
      <c r="D579" s="55" t="s">
        <v>66</v>
      </c>
      <c r="E579" s="55" t="s">
        <v>38</v>
      </c>
      <c r="F579" s="748" t="s">
        <v>51</v>
      </c>
      <c r="G579" s="749" t="s">
        <v>44</v>
      </c>
      <c r="H579" s="749" t="s">
        <v>42</v>
      </c>
      <c r="I579" s="750" t="s">
        <v>43</v>
      </c>
      <c r="J579" s="55"/>
      <c r="K579" s="69">
        <f>K580</f>
        <v>910.6</v>
      </c>
      <c r="L579" s="204"/>
    </row>
    <row r="580" spans="1:12" s="52" customFormat="1" ht="54" customHeight="1" x14ac:dyDescent="0.35">
      <c r="A580" s="56"/>
      <c r="B580" s="616" t="s">
        <v>307</v>
      </c>
      <c r="C580" s="68" t="s">
        <v>306</v>
      </c>
      <c r="D580" s="55" t="s">
        <v>66</v>
      </c>
      <c r="E580" s="55" t="s">
        <v>38</v>
      </c>
      <c r="F580" s="748" t="s">
        <v>51</v>
      </c>
      <c r="G580" s="749" t="s">
        <v>44</v>
      </c>
      <c r="H580" s="749" t="s">
        <v>38</v>
      </c>
      <c r="I580" s="750" t="s">
        <v>43</v>
      </c>
      <c r="J580" s="55"/>
      <c r="K580" s="69">
        <f t="shared" ref="K580" si="66">K581</f>
        <v>910.6</v>
      </c>
      <c r="L580" s="204"/>
    </row>
    <row r="581" spans="1:12" s="52" customFormat="1" ht="54" customHeight="1" x14ac:dyDescent="0.35">
      <c r="A581" s="56"/>
      <c r="B581" s="616" t="s">
        <v>218</v>
      </c>
      <c r="C581" s="68" t="s">
        <v>306</v>
      </c>
      <c r="D581" s="55" t="s">
        <v>66</v>
      </c>
      <c r="E581" s="55" t="s">
        <v>38</v>
      </c>
      <c r="F581" s="748" t="s">
        <v>51</v>
      </c>
      <c r="G581" s="749" t="s">
        <v>44</v>
      </c>
      <c r="H581" s="749" t="s">
        <v>38</v>
      </c>
      <c r="I581" s="750" t="s">
        <v>308</v>
      </c>
      <c r="J581" s="55"/>
      <c r="K581" s="69">
        <f>SUM(K582:K582)</f>
        <v>910.6</v>
      </c>
    </row>
    <row r="582" spans="1:12" s="52" customFormat="1" ht="54" customHeight="1" x14ac:dyDescent="0.35">
      <c r="A582" s="56"/>
      <c r="B582" s="616" t="s">
        <v>54</v>
      </c>
      <c r="C582" s="68" t="s">
        <v>306</v>
      </c>
      <c r="D582" s="55" t="s">
        <v>66</v>
      </c>
      <c r="E582" s="55" t="s">
        <v>38</v>
      </c>
      <c r="F582" s="748" t="s">
        <v>51</v>
      </c>
      <c r="G582" s="749" t="s">
        <v>44</v>
      </c>
      <c r="H582" s="749" t="s">
        <v>38</v>
      </c>
      <c r="I582" s="750" t="s">
        <v>308</v>
      </c>
      <c r="J582" s="55" t="s">
        <v>55</v>
      </c>
      <c r="K582" s="69">
        <v>910.6</v>
      </c>
      <c r="L582" s="204"/>
    </row>
    <row r="583" spans="1:12" s="52" customFormat="1" ht="36" x14ac:dyDescent="0.35">
      <c r="A583" s="56"/>
      <c r="B583" s="616" t="s">
        <v>219</v>
      </c>
      <c r="C583" s="68" t="s">
        <v>306</v>
      </c>
      <c r="D583" s="55" t="s">
        <v>66</v>
      </c>
      <c r="E583" s="55" t="s">
        <v>38</v>
      </c>
      <c r="F583" s="748" t="s">
        <v>51</v>
      </c>
      <c r="G583" s="749" t="s">
        <v>88</v>
      </c>
      <c r="H583" s="749" t="s">
        <v>42</v>
      </c>
      <c r="I583" s="750" t="s">
        <v>43</v>
      </c>
      <c r="J583" s="55"/>
      <c r="K583" s="69">
        <f t="shared" ref="K583:K585" si="67">K584</f>
        <v>29851.5</v>
      </c>
      <c r="L583" s="204"/>
    </row>
    <row r="584" spans="1:12" s="52" customFormat="1" ht="42" customHeight="1" x14ac:dyDescent="0.35">
      <c r="A584" s="56"/>
      <c r="B584" s="616" t="s">
        <v>383</v>
      </c>
      <c r="C584" s="68" t="s">
        <v>306</v>
      </c>
      <c r="D584" s="55" t="s">
        <v>66</v>
      </c>
      <c r="E584" s="55" t="s">
        <v>38</v>
      </c>
      <c r="F584" s="748" t="s">
        <v>51</v>
      </c>
      <c r="G584" s="749" t="s">
        <v>88</v>
      </c>
      <c r="H584" s="749" t="s">
        <v>38</v>
      </c>
      <c r="I584" s="750" t="s">
        <v>43</v>
      </c>
      <c r="J584" s="55"/>
      <c r="K584" s="69">
        <f t="shared" si="67"/>
        <v>29851.5</v>
      </c>
      <c r="L584" s="204"/>
    </row>
    <row r="585" spans="1:12" s="52" customFormat="1" ht="90" x14ac:dyDescent="0.35">
      <c r="A585" s="56"/>
      <c r="B585" s="616" t="s">
        <v>631</v>
      </c>
      <c r="C585" s="68" t="s">
        <v>306</v>
      </c>
      <c r="D585" s="55" t="s">
        <v>66</v>
      </c>
      <c r="E585" s="55" t="s">
        <v>38</v>
      </c>
      <c r="F585" s="748" t="s">
        <v>51</v>
      </c>
      <c r="G585" s="749" t="s">
        <v>88</v>
      </c>
      <c r="H585" s="749" t="s">
        <v>38</v>
      </c>
      <c r="I585" s="750" t="s">
        <v>630</v>
      </c>
      <c r="J585" s="55"/>
      <c r="K585" s="69">
        <f t="shared" si="67"/>
        <v>29851.5</v>
      </c>
      <c r="L585" s="204"/>
    </row>
    <row r="586" spans="1:12" s="52" customFormat="1" ht="54" customHeight="1" x14ac:dyDescent="0.35">
      <c r="A586" s="56"/>
      <c r="B586" s="616" t="s">
        <v>54</v>
      </c>
      <c r="C586" s="68" t="s">
        <v>306</v>
      </c>
      <c r="D586" s="55" t="s">
        <v>66</v>
      </c>
      <c r="E586" s="55" t="s">
        <v>38</v>
      </c>
      <c r="F586" s="748" t="s">
        <v>51</v>
      </c>
      <c r="G586" s="749" t="s">
        <v>88</v>
      </c>
      <c r="H586" s="749" t="s">
        <v>38</v>
      </c>
      <c r="I586" s="750" t="s">
        <v>630</v>
      </c>
      <c r="J586" s="55" t="s">
        <v>55</v>
      </c>
      <c r="K586" s="69">
        <f>26866.2+2985.3</f>
        <v>29851.5</v>
      </c>
      <c r="L586" s="204"/>
    </row>
    <row r="587" spans="1:12" s="52" customFormat="1" ht="18" x14ac:dyDescent="0.35">
      <c r="A587" s="56"/>
      <c r="B587" s="616" t="s">
        <v>623</v>
      </c>
      <c r="C587" s="68" t="s">
        <v>306</v>
      </c>
      <c r="D587" s="55" t="s">
        <v>66</v>
      </c>
      <c r="E587" s="55" t="s">
        <v>62</v>
      </c>
      <c r="F587" s="748"/>
      <c r="G587" s="749"/>
      <c r="H587" s="749"/>
      <c r="I587" s="750"/>
      <c r="J587" s="55"/>
      <c r="K587" s="69">
        <f>K588</f>
        <v>49928.2</v>
      </c>
      <c r="L587" s="204"/>
    </row>
    <row r="588" spans="1:12" s="52" customFormat="1" ht="54" x14ac:dyDescent="0.35">
      <c r="A588" s="56"/>
      <c r="B588" s="616" t="s">
        <v>216</v>
      </c>
      <c r="C588" s="68" t="s">
        <v>306</v>
      </c>
      <c r="D588" s="55" t="s">
        <v>66</v>
      </c>
      <c r="E588" s="55" t="s">
        <v>62</v>
      </c>
      <c r="F588" s="748" t="s">
        <v>51</v>
      </c>
      <c r="G588" s="749" t="s">
        <v>41</v>
      </c>
      <c r="H588" s="749" t="s">
        <v>42</v>
      </c>
      <c r="I588" s="750" t="s">
        <v>43</v>
      </c>
      <c r="J588" s="55"/>
      <c r="K588" s="69">
        <f>K589+K593</f>
        <v>49928.2</v>
      </c>
      <c r="L588" s="204"/>
    </row>
    <row r="589" spans="1:12" s="52" customFormat="1" ht="36" x14ac:dyDescent="0.35">
      <c r="A589" s="56"/>
      <c r="B589" s="665" t="s">
        <v>217</v>
      </c>
      <c r="C589" s="68" t="s">
        <v>306</v>
      </c>
      <c r="D589" s="55" t="s">
        <v>66</v>
      </c>
      <c r="E589" s="55" t="s">
        <v>62</v>
      </c>
      <c r="F589" s="748" t="s">
        <v>51</v>
      </c>
      <c r="G589" s="749" t="s">
        <v>44</v>
      </c>
      <c r="H589" s="749" t="s">
        <v>42</v>
      </c>
      <c r="I589" s="750" t="s">
        <v>43</v>
      </c>
      <c r="J589" s="55"/>
      <c r="K589" s="69">
        <f>K590</f>
        <v>396</v>
      </c>
      <c r="L589" s="204"/>
    </row>
    <row r="590" spans="1:12" s="52" customFormat="1" ht="18" x14ac:dyDescent="0.35">
      <c r="A590" s="56"/>
      <c r="B590" s="616" t="s">
        <v>293</v>
      </c>
      <c r="C590" s="68" t="s">
        <v>306</v>
      </c>
      <c r="D590" s="55" t="s">
        <v>66</v>
      </c>
      <c r="E590" s="55" t="s">
        <v>62</v>
      </c>
      <c r="F590" s="748" t="s">
        <v>51</v>
      </c>
      <c r="G590" s="749" t="s">
        <v>44</v>
      </c>
      <c r="H590" s="749" t="s">
        <v>36</v>
      </c>
      <c r="I590" s="750" t="s">
        <v>43</v>
      </c>
      <c r="J590" s="55"/>
      <c r="K590" s="69">
        <f t="shared" ref="K590:K591" si="68">K591</f>
        <v>396</v>
      </c>
      <c r="L590" s="204"/>
    </row>
    <row r="591" spans="1:12" s="52" customFormat="1" ht="36" x14ac:dyDescent="0.35">
      <c r="A591" s="56"/>
      <c r="B591" s="616" t="s">
        <v>294</v>
      </c>
      <c r="C591" s="68" t="s">
        <v>306</v>
      </c>
      <c r="D591" s="55" t="s">
        <v>66</v>
      </c>
      <c r="E591" s="55" t="s">
        <v>62</v>
      </c>
      <c r="F591" s="748" t="s">
        <v>51</v>
      </c>
      <c r="G591" s="749" t="s">
        <v>44</v>
      </c>
      <c r="H591" s="749" t="s">
        <v>36</v>
      </c>
      <c r="I591" s="750" t="s">
        <v>295</v>
      </c>
      <c r="J591" s="55"/>
      <c r="K591" s="69">
        <f t="shared" si="68"/>
        <v>396</v>
      </c>
      <c r="L591" s="204"/>
    </row>
    <row r="592" spans="1:12" s="52" customFormat="1" ht="36" x14ac:dyDescent="0.35">
      <c r="A592" s="56"/>
      <c r="B592" s="616" t="s">
        <v>119</v>
      </c>
      <c r="C592" s="68" t="s">
        <v>306</v>
      </c>
      <c r="D592" s="55" t="s">
        <v>66</v>
      </c>
      <c r="E592" s="55" t="s">
        <v>62</v>
      </c>
      <c r="F592" s="748" t="s">
        <v>51</v>
      </c>
      <c r="G592" s="749" t="s">
        <v>44</v>
      </c>
      <c r="H592" s="749" t="s">
        <v>36</v>
      </c>
      <c r="I592" s="750" t="s">
        <v>295</v>
      </c>
      <c r="J592" s="55" t="s">
        <v>120</v>
      </c>
      <c r="K592" s="69">
        <v>396</v>
      </c>
      <c r="L592" s="204"/>
    </row>
    <row r="593" spans="1:12" s="52" customFormat="1" ht="36" x14ac:dyDescent="0.35">
      <c r="A593" s="56"/>
      <c r="B593" s="616" t="s">
        <v>219</v>
      </c>
      <c r="C593" s="68" t="s">
        <v>306</v>
      </c>
      <c r="D593" s="55" t="s">
        <v>66</v>
      </c>
      <c r="E593" s="55" t="s">
        <v>62</v>
      </c>
      <c r="F593" s="748" t="s">
        <v>51</v>
      </c>
      <c r="G593" s="749" t="s">
        <v>88</v>
      </c>
      <c r="H593" s="749" t="s">
        <v>42</v>
      </c>
      <c r="I593" s="750" t="s">
        <v>43</v>
      </c>
      <c r="J593" s="55"/>
      <c r="K593" s="69">
        <f>K594</f>
        <v>49532.2</v>
      </c>
      <c r="L593" s="204"/>
    </row>
    <row r="594" spans="1:12" s="52" customFormat="1" ht="18" x14ac:dyDescent="0.35">
      <c r="A594" s="56"/>
      <c r="B594" s="616" t="s">
        <v>383</v>
      </c>
      <c r="C594" s="68" t="s">
        <v>306</v>
      </c>
      <c r="D594" s="55" t="s">
        <v>66</v>
      </c>
      <c r="E594" s="55" t="s">
        <v>62</v>
      </c>
      <c r="F594" s="748" t="s">
        <v>51</v>
      </c>
      <c r="G594" s="749" t="s">
        <v>88</v>
      </c>
      <c r="H594" s="749" t="s">
        <v>38</v>
      </c>
      <c r="I594" s="750" t="s">
        <v>43</v>
      </c>
      <c r="J594" s="55"/>
      <c r="K594" s="69">
        <f>K595+K603+K599+K601</f>
        <v>49532.2</v>
      </c>
      <c r="L594" s="204"/>
    </row>
    <row r="595" spans="1:12" s="52" customFormat="1" ht="36" x14ac:dyDescent="0.35">
      <c r="A595" s="56"/>
      <c r="B595" s="648" t="s">
        <v>487</v>
      </c>
      <c r="C595" s="68" t="s">
        <v>306</v>
      </c>
      <c r="D595" s="55" t="s">
        <v>66</v>
      </c>
      <c r="E595" s="55" t="s">
        <v>62</v>
      </c>
      <c r="F595" s="748" t="s">
        <v>51</v>
      </c>
      <c r="G595" s="749" t="s">
        <v>88</v>
      </c>
      <c r="H595" s="749" t="s">
        <v>38</v>
      </c>
      <c r="I595" s="750" t="s">
        <v>90</v>
      </c>
      <c r="J595" s="55"/>
      <c r="K595" s="69">
        <f>K596+K597+K598</f>
        <v>41163.499999999993</v>
      </c>
      <c r="L595" s="204"/>
    </row>
    <row r="596" spans="1:12" s="52" customFormat="1" ht="108" x14ac:dyDescent="0.35">
      <c r="A596" s="56"/>
      <c r="B596" s="616" t="s">
        <v>48</v>
      </c>
      <c r="C596" s="68" t="s">
        <v>306</v>
      </c>
      <c r="D596" s="55" t="s">
        <v>66</v>
      </c>
      <c r="E596" s="55" t="s">
        <v>62</v>
      </c>
      <c r="F596" s="748" t="s">
        <v>51</v>
      </c>
      <c r="G596" s="749" t="s">
        <v>88</v>
      </c>
      <c r="H596" s="749" t="s">
        <v>38</v>
      </c>
      <c r="I596" s="750" t="s">
        <v>90</v>
      </c>
      <c r="J596" s="55" t="s">
        <v>49</v>
      </c>
      <c r="K596" s="69">
        <v>26739.599999999999</v>
      </c>
      <c r="L596" s="204"/>
    </row>
    <row r="597" spans="1:12" s="52" customFormat="1" ht="54" x14ac:dyDescent="0.35">
      <c r="A597" s="56"/>
      <c r="B597" s="616" t="s">
        <v>54</v>
      </c>
      <c r="C597" s="68" t="s">
        <v>306</v>
      </c>
      <c r="D597" s="55" t="s">
        <v>66</v>
      </c>
      <c r="E597" s="55" t="s">
        <v>62</v>
      </c>
      <c r="F597" s="748" t="s">
        <v>51</v>
      </c>
      <c r="G597" s="749" t="s">
        <v>88</v>
      </c>
      <c r="H597" s="749" t="s">
        <v>38</v>
      </c>
      <c r="I597" s="750" t="s">
        <v>90</v>
      </c>
      <c r="J597" s="55" t="s">
        <v>55</v>
      </c>
      <c r="K597" s="69">
        <v>12667.8</v>
      </c>
      <c r="L597" s="204"/>
    </row>
    <row r="598" spans="1:12" s="52" customFormat="1" ht="18" x14ac:dyDescent="0.35">
      <c r="A598" s="56"/>
      <c r="B598" s="616" t="s">
        <v>56</v>
      </c>
      <c r="C598" s="68" t="s">
        <v>306</v>
      </c>
      <c r="D598" s="55" t="s">
        <v>66</v>
      </c>
      <c r="E598" s="55" t="s">
        <v>62</v>
      </c>
      <c r="F598" s="748" t="s">
        <v>51</v>
      </c>
      <c r="G598" s="749" t="s">
        <v>88</v>
      </c>
      <c r="H598" s="749" t="s">
        <v>38</v>
      </c>
      <c r="I598" s="750" t="s">
        <v>90</v>
      </c>
      <c r="J598" s="55" t="s">
        <v>57</v>
      </c>
      <c r="K598" s="69">
        <v>1756.1</v>
      </c>
      <c r="L598" s="204"/>
    </row>
    <row r="599" spans="1:12" s="52" customFormat="1" ht="54" x14ac:dyDescent="0.35">
      <c r="A599" s="56"/>
      <c r="B599" s="616" t="s">
        <v>218</v>
      </c>
      <c r="C599" s="68" t="s">
        <v>306</v>
      </c>
      <c r="D599" s="55" t="s">
        <v>66</v>
      </c>
      <c r="E599" s="55" t="s">
        <v>62</v>
      </c>
      <c r="F599" s="748" t="s">
        <v>51</v>
      </c>
      <c r="G599" s="749" t="s">
        <v>88</v>
      </c>
      <c r="H599" s="749" t="s">
        <v>38</v>
      </c>
      <c r="I599" s="750" t="s">
        <v>308</v>
      </c>
      <c r="J599" s="55"/>
      <c r="K599" s="69">
        <f>K600</f>
        <v>6160.1</v>
      </c>
      <c r="L599" s="204"/>
    </row>
    <row r="600" spans="1:12" s="52" customFormat="1" ht="54" x14ac:dyDescent="0.35">
      <c r="A600" s="56"/>
      <c r="B600" s="616" t="s">
        <v>54</v>
      </c>
      <c r="C600" s="68" t="s">
        <v>306</v>
      </c>
      <c r="D600" s="55" t="s">
        <v>66</v>
      </c>
      <c r="E600" s="55" t="s">
        <v>62</v>
      </c>
      <c r="F600" s="748" t="s">
        <v>51</v>
      </c>
      <c r="G600" s="749" t="s">
        <v>88</v>
      </c>
      <c r="H600" s="749" t="s">
        <v>38</v>
      </c>
      <c r="I600" s="750" t="s">
        <v>308</v>
      </c>
      <c r="J600" s="55" t="s">
        <v>55</v>
      </c>
      <c r="K600" s="69">
        <v>6160.1</v>
      </c>
      <c r="L600" s="204"/>
    </row>
    <row r="601" spans="1:12" s="52" customFormat="1" ht="180" x14ac:dyDescent="0.35">
      <c r="A601" s="56"/>
      <c r="B601" s="616" t="s">
        <v>458</v>
      </c>
      <c r="C601" s="68" t="s">
        <v>306</v>
      </c>
      <c r="D601" s="55" t="s">
        <v>66</v>
      </c>
      <c r="E601" s="55" t="s">
        <v>62</v>
      </c>
      <c r="F601" s="748" t="s">
        <v>51</v>
      </c>
      <c r="G601" s="749" t="s">
        <v>88</v>
      </c>
      <c r="H601" s="749" t="s">
        <v>38</v>
      </c>
      <c r="I601" s="750" t="s">
        <v>413</v>
      </c>
      <c r="J601" s="55"/>
      <c r="K601" s="69">
        <f>K602</f>
        <v>93.8</v>
      </c>
      <c r="L601" s="204"/>
    </row>
    <row r="602" spans="1:12" s="52" customFormat="1" ht="108" x14ac:dyDescent="0.35">
      <c r="A602" s="56"/>
      <c r="B602" s="616" t="s">
        <v>48</v>
      </c>
      <c r="C602" s="68" t="s">
        <v>306</v>
      </c>
      <c r="D602" s="55" t="s">
        <v>66</v>
      </c>
      <c r="E602" s="55" t="s">
        <v>62</v>
      </c>
      <c r="F602" s="748" t="s">
        <v>51</v>
      </c>
      <c r="G602" s="749" t="s">
        <v>88</v>
      </c>
      <c r="H602" s="749" t="s">
        <v>38</v>
      </c>
      <c r="I602" s="750" t="s">
        <v>413</v>
      </c>
      <c r="J602" s="55" t="s">
        <v>49</v>
      </c>
      <c r="K602" s="69">
        <v>93.8</v>
      </c>
      <c r="L602" s="204"/>
    </row>
    <row r="603" spans="1:12" s="52" customFormat="1" ht="54" x14ac:dyDescent="0.35">
      <c r="A603" s="56"/>
      <c r="B603" s="616" t="s">
        <v>462</v>
      </c>
      <c r="C603" s="68" t="s">
        <v>306</v>
      </c>
      <c r="D603" s="55" t="s">
        <v>66</v>
      </c>
      <c r="E603" s="55" t="s">
        <v>62</v>
      </c>
      <c r="F603" s="748" t="s">
        <v>51</v>
      </c>
      <c r="G603" s="749" t="s">
        <v>88</v>
      </c>
      <c r="H603" s="749" t="s">
        <v>38</v>
      </c>
      <c r="I603" s="750" t="s">
        <v>433</v>
      </c>
      <c r="J603" s="55"/>
      <c r="K603" s="69">
        <f>K604</f>
        <v>2114.8000000000002</v>
      </c>
      <c r="L603" s="204"/>
    </row>
    <row r="604" spans="1:12" s="52" customFormat="1" ht="108" x14ac:dyDescent="0.35">
      <c r="A604" s="56"/>
      <c r="B604" s="616" t="s">
        <v>48</v>
      </c>
      <c r="C604" s="68" t="s">
        <v>306</v>
      </c>
      <c r="D604" s="55" t="s">
        <v>66</v>
      </c>
      <c r="E604" s="55" t="s">
        <v>62</v>
      </c>
      <c r="F604" s="748" t="s">
        <v>51</v>
      </c>
      <c r="G604" s="749" t="s">
        <v>88</v>
      </c>
      <c r="H604" s="749" t="s">
        <v>38</v>
      </c>
      <c r="I604" s="750" t="s">
        <v>433</v>
      </c>
      <c r="J604" s="55" t="s">
        <v>49</v>
      </c>
      <c r="K604" s="69">
        <v>2114.8000000000002</v>
      </c>
      <c r="L604" s="204"/>
    </row>
    <row r="605" spans="1:12" s="52" customFormat="1" ht="36" customHeight="1" x14ac:dyDescent="0.35">
      <c r="A605" s="56"/>
      <c r="B605" s="665" t="s">
        <v>198</v>
      </c>
      <c r="C605" s="68" t="s">
        <v>306</v>
      </c>
      <c r="D605" s="55" t="s">
        <v>66</v>
      </c>
      <c r="E605" s="55" t="s">
        <v>64</v>
      </c>
      <c r="F605" s="748"/>
      <c r="G605" s="749"/>
      <c r="H605" s="749"/>
      <c r="I605" s="750"/>
      <c r="J605" s="55"/>
      <c r="K605" s="69">
        <f t="shared" ref="K605:K608" si="69">K606</f>
        <v>3088.7000000000003</v>
      </c>
      <c r="L605" s="204"/>
    </row>
    <row r="606" spans="1:12" s="52" customFormat="1" ht="54" customHeight="1" x14ac:dyDescent="0.35">
      <c r="A606" s="56"/>
      <c r="B606" s="616" t="s">
        <v>216</v>
      </c>
      <c r="C606" s="68" t="s">
        <v>306</v>
      </c>
      <c r="D606" s="55" t="s">
        <v>66</v>
      </c>
      <c r="E606" s="55" t="s">
        <v>64</v>
      </c>
      <c r="F606" s="748" t="s">
        <v>51</v>
      </c>
      <c r="G606" s="749" t="s">
        <v>41</v>
      </c>
      <c r="H606" s="749" t="s">
        <v>42</v>
      </c>
      <c r="I606" s="750" t="s">
        <v>43</v>
      </c>
      <c r="J606" s="55"/>
      <c r="K606" s="69">
        <f t="shared" si="69"/>
        <v>3088.7000000000003</v>
      </c>
      <c r="L606" s="204"/>
    </row>
    <row r="607" spans="1:12" s="52" customFormat="1" ht="36" customHeight="1" x14ac:dyDescent="0.35">
      <c r="A607" s="56"/>
      <c r="B607" s="623" t="s">
        <v>219</v>
      </c>
      <c r="C607" s="68" t="s">
        <v>306</v>
      </c>
      <c r="D607" s="55" t="s">
        <v>66</v>
      </c>
      <c r="E607" s="55" t="s">
        <v>64</v>
      </c>
      <c r="F607" s="748" t="s">
        <v>51</v>
      </c>
      <c r="G607" s="749" t="s">
        <v>88</v>
      </c>
      <c r="H607" s="749" t="s">
        <v>42</v>
      </c>
      <c r="I607" s="750" t="s">
        <v>43</v>
      </c>
      <c r="J607" s="55"/>
      <c r="K607" s="69">
        <f t="shared" si="69"/>
        <v>3088.7000000000003</v>
      </c>
      <c r="L607" s="204"/>
    </row>
    <row r="608" spans="1:12" s="52" customFormat="1" ht="36" customHeight="1" x14ac:dyDescent="0.35">
      <c r="A608" s="56"/>
      <c r="B608" s="616" t="s">
        <v>298</v>
      </c>
      <c r="C608" s="68" t="s">
        <v>306</v>
      </c>
      <c r="D608" s="55" t="s">
        <v>66</v>
      </c>
      <c r="E608" s="55" t="s">
        <v>64</v>
      </c>
      <c r="F608" s="748" t="s">
        <v>51</v>
      </c>
      <c r="G608" s="749" t="s">
        <v>88</v>
      </c>
      <c r="H608" s="749" t="s">
        <v>36</v>
      </c>
      <c r="I608" s="750" t="s">
        <v>43</v>
      </c>
      <c r="J608" s="55"/>
      <c r="K608" s="69">
        <f t="shared" si="69"/>
        <v>3088.7000000000003</v>
      </c>
      <c r="L608" s="204"/>
    </row>
    <row r="609" spans="1:12" s="52" customFormat="1" ht="36" customHeight="1" x14ac:dyDescent="0.35">
      <c r="A609" s="56"/>
      <c r="B609" s="616" t="s">
        <v>46</v>
      </c>
      <c r="C609" s="68" t="s">
        <v>306</v>
      </c>
      <c r="D609" s="55" t="s">
        <v>66</v>
      </c>
      <c r="E609" s="55" t="s">
        <v>64</v>
      </c>
      <c r="F609" s="748" t="s">
        <v>51</v>
      </c>
      <c r="G609" s="749" t="s">
        <v>88</v>
      </c>
      <c r="H609" s="749" t="s">
        <v>36</v>
      </c>
      <c r="I609" s="750" t="s">
        <v>47</v>
      </c>
      <c r="J609" s="55"/>
      <c r="K609" s="69">
        <f>K610+K611+K612</f>
        <v>3088.7000000000003</v>
      </c>
      <c r="L609" s="204"/>
    </row>
    <row r="610" spans="1:12" s="52" customFormat="1" ht="108" customHeight="1" x14ac:dyDescent="0.35">
      <c r="A610" s="56"/>
      <c r="B610" s="616" t="s">
        <v>48</v>
      </c>
      <c r="C610" s="68" t="s">
        <v>306</v>
      </c>
      <c r="D610" s="55" t="s">
        <v>66</v>
      </c>
      <c r="E610" s="55" t="s">
        <v>64</v>
      </c>
      <c r="F610" s="748" t="s">
        <v>51</v>
      </c>
      <c r="G610" s="749" t="s">
        <v>88</v>
      </c>
      <c r="H610" s="749" t="s">
        <v>36</v>
      </c>
      <c r="I610" s="750" t="s">
        <v>47</v>
      </c>
      <c r="J610" s="55" t="s">
        <v>49</v>
      </c>
      <c r="K610" s="69">
        <v>3027.5</v>
      </c>
      <c r="L610" s="204"/>
    </row>
    <row r="611" spans="1:12" s="52" customFormat="1" ht="54" customHeight="1" x14ac:dyDescent="0.35">
      <c r="A611" s="56"/>
      <c r="B611" s="616" t="s">
        <v>54</v>
      </c>
      <c r="C611" s="68" t="s">
        <v>306</v>
      </c>
      <c r="D611" s="55" t="s">
        <v>66</v>
      </c>
      <c r="E611" s="55" t="s">
        <v>64</v>
      </c>
      <c r="F611" s="748" t="s">
        <v>51</v>
      </c>
      <c r="G611" s="749" t="s">
        <v>88</v>
      </c>
      <c r="H611" s="749" t="s">
        <v>36</v>
      </c>
      <c r="I611" s="750" t="s">
        <v>47</v>
      </c>
      <c r="J611" s="55" t="s">
        <v>55</v>
      </c>
      <c r="K611" s="69">
        <v>59.4</v>
      </c>
      <c r="L611" s="204"/>
    </row>
    <row r="612" spans="1:12" s="52" customFormat="1" ht="18" customHeight="1" x14ac:dyDescent="0.35">
      <c r="A612" s="56"/>
      <c r="B612" s="616" t="s">
        <v>56</v>
      </c>
      <c r="C612" s="68" t="s">
        <v>306</v>
      </c>
      <c r="D612" s="55" t="s">
        <v>66</v>
      </c>
      <c r="E612" s="55" t="s">
        <v>64</v>
      </c>
      <c r="F612" s="748" t="s">
        <v>51</v>
      </c>
      <c r="G612" s="749" t="s">
        <v>88</v>
      </c>
      <c r="H612" s="749" t="s">
        <v>36</v>
      </c>
      <c r="I612" s="750" t="s">
        <v>47</v>
      </c>
      <c r="J612" s="55" t="s">
        <v>57</v>
      </c>
      <c r="K612" s="69">
        <v>1.8</v>
      </c>
      <c r="L612" s="204"/>
    </row>
    <row r="613" spans="1:12" s="52" customFormat="1" ht="18" customHeight="1" x14ac:dyDescent="0.35">
      <c r="A613" s="56"/>
      <c r="B613" s="616"/>
      <c r="C613" s="68"/>
      <c r="D613" s="55"/>
      <c r="E613" s="55"/>
      <c r="F613" s="748"/>
      <c r="G613" s="749"/>
      <c r="H613" s="749"/>
      <c r="I613" s="750"/>
      <c r="J613" s="55"/>
      <c r="K613" s="69"/>
      <c r="L613" s="204"/>
    </row>
    <row r="614" spans="1:12" s="163" customFormat="1" ht="52.2" customHeight="1" x14ac:dyDescent="0.3">
      <c r="A614" s="162">
        <v>8</v>
      </c>
      <c r="B614" s="662" t="s">
        <v>11</v>
      </c>
      <c r="C614" s="63" t="s">
        <v>302</v>
      </c>
      <c r="D614" s="64"/>
      <c r="E614" s="64"/>
      <c r="F614" s="65"/>
      <c r="G614" s="66"/>
      <c r="H614" s="66"/>
      <c r="I614" s="67"/>
      <c r="J614" s="64"/>
      <c r="K614" s="77">
        <f>K631+K615</f>
        <v>9176.5999999999985</v>
      </c>
    </row>
    <row r="615" spans="1:12" s="163" customFormat="1" ht="18" customHeight="1" x14ac:dyDescent="0.35">
      <c r="A615" s="162"/>
      <c r="B615" s="616" t="s">
        <v>35</v>
      </c>
      <c r="C615" s="68" t="s">
        <v>302</v>
      </c>
      <c r="D615" s="55" t="s">
        <v>36</v>
      </c>
      <c r="E615" s="55"/>
      <c r="F615" s="748"/>
      <c r="G615" s="749"/>
      <c r="H615" s="749"/>
      <c r="I615" s="750"/>
      <c r="J615" s="55"/>
      <c r="K615" s="261">
        <f t="shared" ref="K615:K617" si="70">K616</f>
        <v>155.79999999999998</v>
      </c>
    </row>
    <row r="616" spans="1:12" s="163" customFormat="1" ht="18" customHeight="1" x14ac:dyDescent="0.35">
      <c r="A616" s="162"/>
      <c r="B616" s="616" t="s">
        <v>69</v>
      </c>
      <c r="C616" s="68" t="s">
        <v>302</v>
      </c>
      <c r="D616" s="55" t="s">
        <v>36</v>
      </c>
      <c r="E616" s="55" t="s">
        <v>70</v>
      </c>
      <c r="F616" s="748"/>
      <c r="G616" s="749"/>
      <c r="H616" s="749"/>
      <c r="I616" s="750"/>
      <c r="J616" s="55"/>
      <c r="K616" s="261">
        <f>K617</f>
        <v>155.79999999999998</v>
      </c>
    </row>
    <row r="617" spans="1:12" s="163" customFormat="1" ht="54" customHeight="1" x14ac:dyDescent="0.35">
      <c r="A617" s="162"/>
      <c r="B617" s="616" t="s">
        <v>220</v>
      </c>
      <c r="C617" s="68" t="s">
        <v>302</v>
      </c>
      <c r="D617" s="55" t="s">
        <v>36</v>
      </c>
      <c r="E617" s="55" t="s">
        <v>70</v>
      </c>
      <c r="F617" s="748" t="s">
        <v>64</v>
      </c>
      <c r="G617" s="749" t="s">
        <v>41</v>
      </c>
      <c r="H617" s="749" t="s">
        <v>42</v>
      </c>
      <c r="I617" s="750" t="s">
        <v>43</v>
      </c>
      <c r="J617" s="55"/>
      <c r="K617" s="261">
        <f t="shared" si="70"/>
        <v>155.79999999999998</v>
      </c>
    </row>
    <row r="618" spans="1:12" s="163" customFormat="1" ht="36" customHeight="1" x14ac:dyDescent="0.35">
      <c r="A618" s="162"/>
      <c r="B618" s="616" t="s">
        <v>219</v>
      </c>
      <c r="C618" s="68" t="s">
        <v>302</v>
      </c>
      <c r="D618" s="55" t="s">
        <v>36</v>
      </c>
      <c r="E618" s="55" t="s">
        <v>70</v>
      </c>
      <c r="F618" s="748" t="s">
        <v>64</v>
      </c>
      <c r="G618" s="749" t="s">
        <v>88</v>
      </c>
      <c r="H618" s="749" t="s">
        <v>42</v>
      </c>
      <c r="I618" s="750" t="s">
        <v>43</v>
      </c>
      <c r="J618" s="55"/>
      <c r="K618" s="261">
        <f>K622+K625+K628+K619</f>
        <v>155.79999999999998</v>
      </c>
    </row>
    <row r="619" spans="1:12" s="163" customFormat="1" ht="36" x14ac:dyDescent="0.35">
      <c r="A619" s="162"/>
      <c r="B619" s="616" t="s">
        <v>298</v>
      </c>
      <c r="C619" s="795" t="s">
        <v>302</v>
      </c>
      <c r="D619" s="796" t="s">
        <v>36</v>
      </c>
      <c r="E619" s="796" t="s">
        <v>70</v>
      </c>
      <c r="F619" s="797" t="s">
        <v>64</v>
      </c>
      <c r="G619" s="798" t="s">
        <v>88</v>
      </c>
      <c r="H619" s="798" t="s">
        <v>36</v>
      </c>
      <c r="I619" s="828" t="s">
        <v>43</v>
      </c>
      <c r="J619" s="73"/>
      <c r="K619" s="261">
        <f>K620</f>
        <v>6.6</v>
      </c>
    </row>
    <row r="620" spans="1:12" s="163" customFormat="1" ht="54" customHeight="1" x14ac:dyDescent="0.35">
      <c r="A620" s="162"/>
      <c r="B620" s="829" t="s">
        <v>403</v>
      </c>
      <c r="C620" s="795" t="s">
        <v>302</v>
      </c>
      <c r="D620" s="796" t="s">
        <v>36</v>
      </c>
      <c r="E620" s="796" t="s">
        <v>70</v>
      </c>
      <c r="F620" s="797" t="s">
        <v>64</v>
      </c>
      <c r="G620" s="798" t="s">
        <v>88</v>
      </c>
      <c r="H620" s="798" t="s">
        <v>36</v>
      </c>
      <c r="I620" s="799" t="s">
        <v>402</v>
      </c>
      <c r="J620" s="830"/>
      <c r="K620" s="831">
        <f>K621</f>
        <v>6.6</v>
      </c>
    </row>
    <row r="621" spans="1:12" s="163" customFormat="1" ht="54" customHeight="1" x14ac:dyDescent="0.35">
      <c r="A621" s="162"/>
      <c r="B621" s="829" t="s">
        <v>54</v>
      </c>
      <c r="C621" s="795" t="s">
        <v>302</v>
      </c>
      <c r="D621" s="796" t="s">
        <v>36</v>
      </c>
      <c r="E621" s="796" t="s">
        <v>70</v>
      </c>
      <c r="F621" s="797" t="s">
        <v>64</v>
      </c>
      <c r="G621" s="798" t="s">
        <v>88</v>
      </c>
      <c r="H621" s="798" t="s">
        <v>36</v>
      </c>
      <c r="I621" s="799" t="s">
        <v>402</v>
      </c>
      <c r="J621" s="830" t="s">
        <v>55</v>
      </c>
      <c r="K621" s="261">
        <v>6.6</v>
      </c>
    </row>
    <row r="622" spans="1:12" s="163" customFormat="1" ht="36" customHeight="1" x14ac:dyDescent="0.35">
      <c r="A622" s="162"/>
      <c r="B622" s="687" t="s">
        <v>373</v>
      </c>
      <c r="C622" s="68" t="s">
        <v>302</v>
      </c>
      <c r="D622" s="55" t="s">
        <v>36</v>
      </c>
      <c r="E622" s="55" t="s">
        <v>70</v>
      </c>
      <c r="F622" s="748" t="s">
        <v>64</v>
      </c>
      <c r="G622" s="749" t="s">
        <v>88</v>
      </c>
      <c r="H622" s="749" t="s">
        <v>38</v>
      </c>
      <c r="I622" s="750" t="s">
        <v>43</v>
      </c>
      <c r="J622" s="55"/>
      <c r="K622" s="261">
        <f t="shared" ref="K622:K623" si="71">K623</f>
        <v>87.3</v>
      </c>
    </row>
    <row r="623" spans="1:12" s="163" customFormat="1" ht="54" customHeight="1" x14ac:dyDescent="0.35">
      <c r="A623" s="162"/>
      <c r="B623" s="687" t="s">
        <v>374</v>
      </c>
      <c r="C623" s="68" t="s">
        <v>302</v>
      </c>
      <c r="D623" s="55" t="s">
        <v>36</v>
      </c>
      <c r="E623" s="55" t="s">
        <v>70</v>
      </c>
      <c r="F623" s="748" t="s">
        <v>64</v>
      </c>
      <c r="G623" s="749" t="s">
        <v>88</v>
      </c>
      <c r="H623" s="749" t="s">
        <v>38</v>
      </c>
      <c r="I623" s="750" t="s">
        <v>104</v>
      </c>
      <c r="J623" s="55"/>
      <c r="K623" s="261">
        <f t="shared" si="71"/>
        <v>87.3</v>
      </c>
    </row>
    <row r="624" spans="1:12" s="163" customFormat="1" ht="54" customHeight="1" x14ac:dyDescent="0.35">
      <c r="A624" s="162"/>
      <c r="B624" s="687" t="s">
        <v>54</v>
      </c>
      <c r="C624" s="68" t="s">
        <v>302</v>
      </c>
      <c r="D624" s="55" t="s">
        <v>36</v>
      </c>
      <c r="E624" s="55" t="s">
        <v>70</v>
      </c>
      <c r="F624" s="748" t="s">
        <v>64</v>
      </c>
      <c r="G624" s="749" t="s">
        <v>88</v>
      </c>
      <c r="H624" s="749" t="s">
        <v>38</v>
      </c>
      <c r="I624" s="750" t="s">
        <v>104</v>
      </c>
      <c r="J624" s="55" t="s">
        <v>55</v>
      </c>
      <c r="K624" s="261">
        <v>87.3</v>
      </c>
    </row>
    <row r="625" spans="1:11" s="163" customFormat="1" ht="36" customHeight="1" x14ac:dyDescent="0.35">
      <c r="A625" s="162"/>
      <c r="B625" s="616" t="s">
        <v>491</v>
      </c>
      <c r="C625" s="68" t="s">
        <v>302</v>
      </c>
      <c r="D625" s="55" t="s">
        <v>36</v>
      </c>
      <c r="E625" s="55" t="s">
        <v>70</v>
      </c>
      <c r="F625" s="748" t="s">
        <v>64</v>
      </c>
      <c r="G625" s="749" t="s">
        <v>88</v>
      </c>
      <c r="H625" s="749" t="s">
        <v>62</v>
      </c>
      <c r="I625" s="750" t="s">
        <v>43</v>
      </c>
      <c r="J625" s="55"/>
      <c r="K625" s="261">
        <f t="shared" ref="K625:K626" si="72">K626</f>
        <v>15.4</v>
      </c>
    </row>
    <row r="626" spans="1:11" s="163" customFormat="1" ht="18" customHeight="1" x14ac:dyDescent="0.35">
      <c r="A626" s="162"/>
      <c r="B626" s="616" t="s">
        <v>489</v>
      </c>
      <c r="C626" s="68" t="s">
        <v>302</v>
      </c>
      <c r="D626" s="55" t="s">
        <v>36</v>
      </c>
      <c r="E626" s="55" t="s">
        <v>70</v>
      </c>
      <c r="F626" s="748" t="s">
        <v>64</v>
      </c>
      <c r="G626" s="749" t="s">
        <v>88</v>
      </c>
      <c r="H626" s="749" t="s">
        <v>62</v>
      </c>
      <c r="I626" s="750" t="s">
        <v>490</v>
      </c>
      <c r="J626" s="55"/>
      <c r="K626" s="261">
        <f t="shared" si="72"/>
        <v>15.4</v>
      </c>
    </row>
    <row r="627" spans="1:11" s="163" customFormat="1" ht="54" customHeight="1" x14ac:dyDescent="0.35">
      <c r="A627" s="162"/>
      <c r="B627" s="687" t="s">
        <v>54</v>
      </c>
      <c r="C627" s="68" t="s">
        <v>302</v>
      </c>
      <c r="D627" s="55" t="s">
        <v>36</v>
      </c>
      <c r="E627" s="55" t="s">
        <v>70</v>
      </c>
      <c r="F627" s="748" t="s">
        <v>64</v>
      </c>
      <c r="G627" s="749" t="s">
        <v>88</v>
      </c>
      <c r="H627" s="749" t="s">
        <v>62</v>
      </c>
      <c r="I627" s="750" t="s">
        <v>490</v>
      </c>
      <c r="J627" s="73" t="s">
        <v>55</v>
      </c>
      <c r="K627" s="261">
        <v>15.4</v>
      </c>
    </row>
    <row r="628" spans="1:11" s="163" customFormat="1" ht="36" customHeight="1" x14ac:dyDescent="0.35">
      <c r="A628" s="162"/>
      <c r="B628" s="687" t="s">
        <v>494</v>
      </c>
      <c r="C628" s="68" t="s">
        <v>302</v>
      </c>
      <c r="D628" s="55" t="s">
        <v>36</v>
      </c>
      <c r="E628" s="55" t="s">
        <v>70</v>
      </c>
      <c r="F628" s="748" t="s">
        <v>64</v>
      </c>
      <c r="G628" s="749" t="s">
        <v>88</v>
      </c>
      <c r="H628" s="749" t="s">
        <v>51</v>
      </c>
      <c r="I628" s="750" t="s">
        <v>43</v>
      </c>
      <c r="J628" s="64"/>
      <c r="K628" s="261">
        <f t="shared" ref="K628:K629" si="73">K629</f>
        <v>46.5</v>
      </c>
    </row>
    <row r="629" spans="1:11" s="163" customFormat="1" ht="36" customHeight="1" x14ac:dyDescent="0.35">
      <c r="A629" s="162"/>
      <c r="B629" s="688" t="s">
        <v>126</v>
      </c>
      <c r="C629" s="68" t="s">
        <v>302</v>
      </c>
      <c r="D629" s="55" t="s">
        <v>36</v>
      </c>
      <c r="E629" s="55" t="s">
        <v>70</v>
      </c>
      <c r="F629" s="748" t="s">
        <v>64</v>
      </c>
      <c r="G629" s="749" t="s">
        <v>88</v>
      </c>
      <c r="H629" s="749" t="s">
        <v>51</v>
      </c>
      <c r="I629" s="750" t="s">
        <v>89</v>
      </c>
      <c r="J629" s="64"/>
      <c r="K629" s="261">
        <f t="shared" si="73"/>
        <v>46.5</v>
      </c>
    </row>
    <row r="630" spans="1:11" s="163" customFormat="1" ht="54" customHeight="1" x14ac:dyDescent="0.35">
      <c r="A630" s="162"/>
      <c r="B630" s="687" t="s">
        <v>54</v>
      </c>
      <c r="C630" s="68" t="s">
        <v>302</v>
      </c>
      <c r="D630" s="55" t="s">
        <v>36</v>
      </c>
      <c r="E630" s="55" t="s">
        <v>70</v>
      </c>
      <c r="F630" s="748" t="s">
        <v>64</v>
      </c>
      <c r="G630" s="749" t="s">
        <v>88</v>
      </c>
      <c r="H630" s="749" t="s">
        <v>51</v>
      </c>
      <c r="I630" s="750" t="s">
        <v>89</v>
      </c>
      <c r="J630" s="73" t="s">
        <v>55</v>
      </c>
      <c r="K630" s="261">
        <v>46.5</v>
      </c>
    </row>
    <row r="631" spans="1:11" s="52" customFormat="1" ht="18" customHeight="1" x14ac:dyDescent="0.35">
      <c r="A631" s="162"/>
      <c r="B631" s="616" t="s">
        <v>178</v>
      </c>
      <c r="C631" s="68" t="s">
        <v>302</v>
      </c>
      <c r="D631" s="55" t="s">
        <v>223</v>
      </c>
      <c r="E631" s="55"/>
      <c r="F631" s="748"/>
      <c r="G631" s="749"/>
      <c r="H631" s="749"/>
      <c r="I631" s="750"/>
      <c r="J631" s="55"/>
      <c r="K631" s="69">
        <f>K632+K642</f>
        <v>9020.7999999999993</v>
      </c>
    </row>
    <row r="632" spans="1:11" s="163" customFormat="1" ht="18" customHeight="1" x14ac:dyDescent="0.35">
      <c r="A632" s="162"/>
      <c r="B632" s="616" t="s">
        <v>372</v>
      </c>
      <c r="C632" s="68" t="s">
        <v>302</v>
      </c>
      <c r="D632" s="55" t="s">
        <v>223</v>
      </c>
      <c r="E632" s="55" t="s">
        <v>223</v>
      </c>
      <c r="F632" s="748"/>
      <c r="G632" s="749"/>
      <c r="H632" s="749"/>
      <c r="I632" s="750"/>
      <c r="J632" s="55"/>
      <c r="K632" s="69">
        <f t="shared" ref="K632:K634" si="74">K633</f>
        <v>5362.4</v>
      </c>
    </row>
    <row r="633" spans="1:11" s="163" customFormat="1" ht="54" customHeight="1" x14ac:dyDescent="0.35">
      <c r="A633" s="162"/>
      <c r="B633" s="616" t="s">
        <v>220</v>
      </c>
      <c r="C633" s="68" t="s">
        <v>302</v>
      </c>
      <c r="D633" s="55" t="s">
        <v>223</v>
      </c>
      <c r="E633" s="55" t="s">
        <v>223</v>
      </c>
      <c r="F633" s="748" t="s">
        <v>64</v>
      </c>
      <c r="G633" s="749" t="s">
        <v>41</v>
      </c>
      <c r="H633" s="749" t="s">
        <v>42</v>
      </c>
      <c r="I633" s="750" t="s">
        <v>43</v>
      </c>
      <c r="J633" s="55"/>
      <c r="K633" s="69">
        <f t="shared" si="74"/>
        <v>5362.4</v>
      </c>
    </row>
    <row r="634" spans="1:11" s="163" customFormat="1" ht="18" customHeight="1" x14ac:dyDescent="0.35">
      <c r="A634" s="162"/>
      <c r="B634" s="616" t="s">
        <v>221</v>
      </c>
      <c r="C634" s="68" t="s">
        <v>302</v>
      </c>
      <c r="D634" s="55" t="s">
        <v>223</v>
      </c>
      <c r="E634" s="55" t="s">
        <v>223</v>
      </c>
      <c r="F634" s="748" t="s">
        <v>64</v>
      </c>
      <c r="G634" s="749" t="s">
        <v>44</v>
      </c>
      <c r="H634" s="749" t="s">
        <v>42</v>
      </c>
      <c r="I634" s="750" t="s">
        <v>43</v>
      </c>
      <c r="J634" s="55"/>
      <c r="K634" s="69">
        <f t="shared" si="74"/>
        <v>5362.4</v>
      </c>
    </row>
    <row r="635" spans="1:11" s="163" customFormat="1" ht="84" customHeight="1" x14ac:dyDescent="0.35">
      <c r="A635" s="162"/>
      <c r="B635" s="616" t="s">
        <v>303</v>
      </c>
      <c r="C635" s="68" t="s">
        <v>302</v>
      </c>
      <c r="D635" s="55" t="s">
        <v>223</v>
      </c>
      <c r="E635" s="55" t="s">
        <v>223</v>
      </c>
      <c r="F635" s="748" t="s">
        <v>64</v>
      </c>
      <c r="G635" s="749" t="s">
        <v>44</v>
      </c>
      <c r="H635" s="749" t="s">
        <v>36</v>
      </c>
      <c r="I635" s="750" t="s">
        <v>43</v>
      </c>
      <c r="J635" s="55"/>
      <c r="K635" s="69">
        <f>K636+K640</f>
        <v>5362.4</v>
      </c>
    </row>
    <row r="636" spans="1:11" s="163" customFormat="1" ht="51" customHeight="1" x14ac:dyDescent="0.35">
      <c r="A636" s="162"/>
      <c r="B636" s="648" t="s">
        <v>487</v>
      </c>
      <c r="C636" s="68" t="s">
        <v>302</v>
      </c>
      <c r="D636" s="55" t="s">
        <v>223</v>
      </c>
      <c r="E636" s="55" t="s">
        <v>223</v>
      </c>
      <c r="F636" s="748" t="s">
        <v>64</v>
      </c>
      <c r="G636" s="749" t="s">
        <v>44</v>
      </c>
      <c r="H636" s="749" t="s">
        <v>36</v>
      </c>
      <c r="I636" s="750" t="s">
        <v>90</v>
      </c>
      <c r="J636" s="55"/>
      <c r="K636" s="69">
        <f>K637+K638+K639</f>
        <v>4406.8999999999996</v>
      </c>
    </row>
    <row r="637" spans="1:11" s="163" customFormat="1" ht="108" customHeight="1" x14ac:dyDescent="0.35">
      <c r="A637" s="56"/>
      <c r="B637" s="616" t="s">
        <v>48</v>
      </c>
      <c r="C637" s="68" t="s">
        <v>302</v>
      </c>
      <c r="D637" s="55" t="s">
        <v>223</v>
      </c>
      <c r="E637" s="55" t="s">
        <v>223</v>
      </c>
      <c r="F637" s="748" t="s">
        <v>64</v>
      </c>
      <c r="G637" s="749" t="s">
        <v>44</v>
      </c>
      <c r="H637" s="749" t="s">
        <v>36</v>
      </c>
      <c r="I637" s="750" t="s">
        <v>90</v>
      </c>
      <c r="J637" s="55" t="s">
        <v>49</v>
      </c>
      <c r="K637" s="69">
        <v>4032.7</v>
      </c>
    </row>
    <row r="638" spans="1:11" s="52" customFormat="1" ht="54" customHeight="1" x14ac:dyDescent="0.35">
      <c r="A638" s="56"/>
      <c r="B638" s="616" t="s">
        <v>54</v>
      </c>
      <c r="C638" s="68" t="s">
        <v>302</v>
      </c>
      <c r="D638" s="55" t="s">
        <v>223</v>
      </c>
      <c r="E638" s="55" t="s">
        <v>223</v>
      </c>
      <c r="F638" s="748" t="s">
        <v>64</v>
      </c>
      <c r="G638" s="749" t="s">
        <v>44</v>
      </c>
      <c r="H638" s="749" t="s">
        <v>36</v>
      </c>
      <c r="I638" s="750" t="s">
        <v>90</v>
      </c>
      <c r="J638" s="55" t="s">
        <v>55</v>
      </c>
      <c r="K638" s="69">
        <v>371.5</v>
      </c>
    </row>
    <row r="639" spans="1:11" s="52" customFormat="1" ht="18" customHeight="1" x14ac:dyDescent="0.35">
      <c r="A639" s="56"/>
      <c r="B639" s="616" t="s">
        <v>56</v>
      </c>
      <c r="C639" s="68" t="s">
        <v>302</v>
      </c>
      <c r="D639" s="55" t="s">
        <v>223</v>
      </c>
      <c r="E639" s="55" t="s">
        <v>223</v>
      </c>
      <c r="F639" s="748" t="s">
        <v>64</v>
      </c>
      <c r="G639" s="749" t="s">
        <v>44</v>
      </c>
      <c r="H639" s="749" t="s">
        <v>36</v>
      </c>
      <c r="I639" s="750" t="s">
        <v>90</v>
      </c>
      <c r="J639" s="55" t="s">
        <v>57</v>
      </c>
      <c r="K639" s="69">
        <v>2.7</v>
      </c>
    </row>
    <row r="640" spans="1:11" s="52" customFormat="1" ht="36" customHeight="1" x14ac:dyDescent="0.35">
      <c r="A640" s="56"/>
      <c r="B640" s="847" t="s">
        <v>304</v>
      </c>
      <c r="C640" s="848" t="s">
        <v>302</v>
      </c>
      <c r="D640" s="849" t="s">
        <v>223</v>
      </c>
      <c r="E640" s="849" t="s">
        <v>223</v>
      </c>
      <c r="F640" s="850" t="s">
        <v>64</v>
      </c>
      <c r="G640" s="851" t="s">
        <v>44</v>
      </c>
      <c r="H640" s="851" t="s">
        <v>36</v>
      </c>
      <c r="I640" s="852" t="s">
        <v>305</v>
      </c>
      <c r="J640" s="849"/>
      <c r="K640" s="853">
        <f>K641</f>
        <v>955.5</v>
      </c>
    </row>
    <row r="641" spans="1:12" s="52" customFormat="1" ht="54" customHeight="1" x14ac:dyDescent="0.35">
      <c r="A641" s="56"/>
      <c r="B641" s="847" t="s">
        <v>54</v>
      </c>
      <c r="C641" s="848" t="s">
        <v>302</v>
      </c>
      <c r="D641" s="849" t="s">
        <v>223</v>
      </c>
      <c r="E641" s="849" t="s">
        <v>223</v>
      </c>
      <c r="F641" s="850" t="s">
        <v>64</v>
      </c>
      <c r="G641" s="851" t="s">
        <v>44</v>
      </c>
      <c r="H641" s="851" t="s">
        <v>36</v>
      </c>
      <c r="I641" s="852" t="s">
        <v>305</v>
      </c>
      <c r="J641" s="849" t="s">
        <v>55</v>
      </c>
      <c r="K641" s="69">
        <v>955.5</v>
      </c>
    </row>
    <row r="642" spans="1:12" s="52" customFormat="1" ht="18" customHeight="1" x14ac:dyDescent="0.35">
      <c r="A642" s="56"/>
      <c r="B642" s="616" t="s">
        <v>185</v>
      </c>
      <c r="C642" s="195" t="s">
        <v>302</v>
      </c>
      <c r="D642" s="55" t="s">
        <v>223</v>
      </c>
      <c r="E642" s="55" t="s">
        <v>78</v>
      </c>
      <c r="F642" s="748"/>
      <c r="G642" s="749"/>
      <c r="H642" s="749"/>
      <c r="I642" s="750"/>
      <c r="J642" s="55"/>
      <c r="K642" s="69">
        <f t="shared" ref="K642:K644" si="75">K643</f>
        <v>3658.4</v>
      </c>
      <c r="L642" s="204"/>
    </row>
    <row r="643" spans="1:12" s="52" customFormat="1" ht="54" customHeight="1" x14ac:dyDescent="0.35">
      <c r="A643" s="56"/>
      <c r="B643" s="616" t="s">
        <v>220</v>
      </c>
      <c r="C643" s="195" t="s">
        <v>302</v>
      </c>
      <c r="D643" s="55" t="s">
        <v>223</v>
      </c>
      <c r="E643" s="55" t="s">
        <v>78</v>
      </c>
      <c r="F643" s="748" t="s">
        <v>64</v>
      </c>
      <c r="G643" s="749" t="s">
        <v>41</v>
      </c>
      <c r="H643" s="749" t="s">
        <v>42</v>
      </c>
      <c r="I643" s="750" t="s">
        <v>43</v>
      </c>
      <c r="J643" s="55"/>
      <c r="K643" s="69">
        <f t="shared" si="75"/>
        <v>3658.4</v>
      </c>
      <c r="L643" s="204"/>
    </row>
    <row r="644" spans="1:12" s="52" customFormat="1" ht="36" customHeight="1" x14ac:dyDescent="0.35">
      <c r="A644" s="56"/>
      <c r="B644" s="616" t="s">
        <v>219</v>
      </c>
      <c r="C644" s="68" t="s">
        <v>302</v>
      </c>
      <c r="D644" s="55" t="s">
        <v>223</v>
      </c>
      <c r="E644" s="55" t="s">
        <v>78</v>
      </c>
      <c r="F644" s="748" t="s">
        <v>64</v>
      </c>
      <c r="G644" s="749" t="s">
        <v>88</v>
      </c>
      <c r="H644" s="749" t="s">
        <v>42</v>
      </c>
      <c r="I644" s="750" t="s">
        <v>43</v>
      </c>
      <c r="J644" s="55"/>
      <c r="K644" s="69">
        <f t="shared" si="75"/>
        <v>3658.4</v>
      </c>
    </row>
    <row r="645" spans="1:12" s="163" customFormat="1" ht="36" customHeight="1" x14ac:dyDescent="0.35">
      <c r="A645" s="56"/>
      <c r="B645" s="616" t="s">
        <v>298</v>
      </c>
      <c r="C645" s="68" t="s">
        <v>302</v>
      </c>
      <c r="D645" s="55" t="s">
        <v>223</v>
      </c>
      <c r="E645" s="55" t="s">
        <v>78</v>
      </c>
      <c r="F645" s="748" t="s">
        <v>64</v>
      </c>
      <c r="G645" s="749" t="s">
        <v>88</v>
      </c>
      <c r="H645" s="749" t="s">
        <v>36</v>
      </c>
      <c r="I645" s="750" t="s">
        <v>43</v>
      </c>
      <c r="J645" s="55"/>
      <c r="K645" s="69">
        <f>K646</f>
        <v>3658.4</v>
      </c>
    </row>
    <row r="646" spans="1:12" s="52" customFormat="1" ht="36" customHeight="1" x14ac:dyDescent="0.35">
      <c r="A646" s="56"/>
      <c r="B646" s="616" t="s">
        <v>46</v>
      </c>
      <c r="C646" s="68" t="s">
        <v>302</v>
      </c>
      <c r="D646" s="55" t="s">
        <v>223</v>
      </c>
      <c r="E646" s="55" t="s">
        <v>78</v>
      </c>
      <c r="F646" s="748" t="s">
        <v>64</v>
      </c>
      <c r="G646" s="749" t="s">
        <v>88</v>
      </c>
      <c r="H646" s="749" t="s">
        <v>36</v>
      </c>
      <c r="I646" s="750" t="s">
        <v>47</v>
      </c>
      <c r="J646" s="55"/>
      <c r="K646" s="69">
        <f>K647+K648+K649</f>
        <v>3658.4</v>
      </c>
    </row>
    <row r="647" spans="1:12" s="52" customFormat="1" ht="108" customHeight="1" x14ac:dyDescent="0.35">
      <c r="A647" s="56"/>
      <c r="B647" s="616" t="s">
        <v>48</v>
      </c>
      <c r="C647" s="68" t="s">
        <v>302</v>
      </c>
      <c r="D647" s="55" t="s">
        <v>223</v>
      </c>
      <c r="E647" s="55" t="s">
        <v>78</v>
      </c>
      <c r="F647" s="748" t="s">
        <v>64</v>
      </c>
      <c r="G647" s="749" t="s">
        <v>88</v>
      </c>
      <c r="H647" s="749" t="s">
        <v>36</v>
      </c>
      <c r="I647" s="750" t="s">
        <v>47</v>
      </c>
      <c r="J647" s="55" t="s">
        <v>49</v>
      </c>
      <c r="K647" s="69">
        <v>3294.3</v>
      </c>
      <c r="L647" s="204"/>
    </row>
    <row r="648" spans="1:12" s="52" customFormat="1" ht="54" customHeight="1" x14ac:dyDescent="0.35">
      <c r="A648" s="56"/>
      <c r="B648" s="616" t="s">
        <v>54</v>
      </c>
      <c r="C648" s="195" t="s">
        <v>302</v>
      </c>
      <c r="D648" s="140" t="s">
        <v>223</v>
      </c>
      <c r="E648" s="140" t="s">
        <v>78</v>
      </c>
      <c r="F648" s="748" t="s">
        <v>64</v>
      </c>
      <c r="G648" s="749" t="s">
        <v>88</v>
      </c>
      <c r="H648" s="749" t="s">
        <v>36</v>
      </c>
      <c r="I648" s="750" t="s">
        <v>47</v>
      </c>
      <c r="J648" s="55" t="s">
        <v>55</v>
      </c>
      <c r="K648" s="69">
        <v>362.9</v>
      </c>
    </row>
    <row r="649" spans="1:12" s="52" customFormat="1" ht="18" customHeight="1" x14ac:dyDescent="0.35">
      <c r="A649" s="56"/>
      <c r="B649" s="616" t="s">
        <v>56</v>
      </c>
      <c r="C649" s="195" t="s">
        <v>302</v>
      </c>
      <c r="D649" s="140" t="s">
        <v>223</v>
      </c>
      <c r="E649" s="140" t="s">
        <v>78</v>
      </c>
      <c r="F649" s="748" t="s">
        <v>64</v>
      </c>
      <c r="G649" s="749" t="s">
        <v>88</v>
      </c>
      <c r="H649" s="749" t="s">
        <v>36</v>
      </c>
      <c r="I649" s="750" t="s">
        <v>47</v>
      </c>
      <c r="J649" s="55" t="s">
        <v>57</v>
      </c>
      <c r="K649" s="69">
        <v>1.2</v>
      </c>
      <c r="L649" s="204"/>
    </row>
    <row r="650" spans="1:12" s="52" customFormat="1" ht="18" customHeight="1" x14ac:dyDescent="0.35">
      <c r="A650" s="56"/>
      <c r="B650" s="616"/>
      <c r="C650" s="195"/>
      <c r="D650" s="140"/>
      <c r="E650" s="140"/>
      <c r="F650" s="748"/>
      <c r="G650" s="749"/>
      <c r="H650" s="749"/>
      <c r="I650" s="750"/>
      <c r="J650" s="55"/>
      <c r="K650" s="69"/>
      <c r="L650" s="204"/>
    </row>
    <row r="651" spans="1:12" s="163" customFormat="1" ht="52.2" customHeight="1" x14ac:dyDescent="0.3">
      <c r="A651" s="162">
        <v>9</v>
      </c>
      <c r="B651" s="662" t="s">
        <v>12</v>
      </c>
      <c r="C651" s="63" t="s">
        <v>310</v>
      </c>
      <c r="D651" s="64"/>
      <c r="E651" s="64"/>
      <c r="F651" s="65"/>
      <c r="G651" s="66"/>
      <c r="H651" s="66"/>
      <c r="I651" s="67"/>
      <c r="J651" s="64"/>
      <c r="K651" s="77">
        <f>K652</f>
        <v>73376.7</v>
      </c>
    </row>
    <row r="652" spans="1:12" s="52" customFormat="1" ht="18" customHeight="1" x14ac:dyDescent="0.35">
      <c r="A652" s="56"/>
      <c r="B652" s="665" t="s">
        <v>118</v>
      </c>
      <c r="C652" s="68" t="s">
        <v>310</v>
      </c>
      <c r="D652" s="55" t="s">
        <v>103</v>
      </c>
      <c r="E652" s="55"/>
      <c r="F652" s="748"/>
      <c r="G652" s="749"/>
      <c r="H652" s="749"/>
      <c r="I652" s="750"/>
      <c r="J652" s="55"/>
      <c r="K652" s="69">
        <f>K653+K669</f>
        <v>73376.7</v>
      </c>
    </row>
    <row r="653" spans="1:12" s="52" customFormat="1" ht="18" customHeight="1" x14ac:dyDescent="0.35">
      <c r="A653" s="56"/>
      <c r="B653" s="616" t="s">
        <v>192</v>
      </c>
      <c r="C653" s="68" t="s">
        <v>310</v>
      </c>
      <c r="D653" s="55" t="s">
        <v>103</v>
      </c>
      <c r="E653" s="55" t="s">
        <v>51</v>
      </c>
      <c r="F653" s="748"/>
      <c r="G653" s="749"/>
      <c r="H653" s="749"/>
      <c r="I653" s="750"/>
      <c r="J653" s="55"/>
      <c r="K653" s="69">
        <f t="shared" ref="K653:K654" si="76">K654</f>
        <v>64363.399999999994</v>
      </c>
    </row>
    <row r="654" spans="1:12" s="52" customFormat="1" ht="54" customHeight="1" x14ac:dyDescent="0.35">
      <c r="A654" s="56"/>
      <c r="B654" s="623" t="s">
        <v>229</v>
      </c>
      <c r="C654" s="68" t="s">
        <v>310</v>
      </c>
      <c r="D654" s="55" t="s">
        <v>103</v>
      </c>
      <c r="E654" s="55" t="s">
        <v>51</v>
      </c>
      <c r="F654" s="748" t="s">
        <v>78</v>
      </c>
      <c r="G654" s="749" t="s">
        <v>41</v>
      </c>
      <c r="H654" s="749" t="s">
        <v>42</v>
      </c>
      <c r="I654" s="750" t="s">
        <v>43</v>
      </c>
      <c r="J654" s="55"/>
      <c r="K654" s="69">
        <f t="shared" si="76"/>
        <v>64363.399999999994</v>
      </c>
    </row>
    <row r="655" spans="1:12" s="52" customFormat="1" ht="36" customHeight="1" x14ac:dyDescent="0.35">
      <c r="A655" s="56"/>
      <c r="B655" s="616" t="s">
        <v>361</v>
      </c>
      <c r="C655" s="68" t="s">
        <v>310</v>
      </c>
      <c r="D655" s="55" t="s">
        <v>103</v>
      </c>
      <c r="E655" s="55" t="s">
        <v>51</v>
      </c>
      <c r="F655" s="748" t="s">
        <v>78</v>
      </c>
      <c r="G655" s="749" t="s">
        <v>44</v>
      </c>
      <c r="H655" s="749" t="s">
        <v>42</v>
      </c>
      <c r="I655" s="750" t="s">
        <v>43</v>
      </c>
      <c r="J655" s="55"/>
      <c r="K655" s="69">
        <f>K656</f>
        <v>64363.399999999994</v>
      </c>
    </row>
    <row r="656" spans="1:12" s="163" customFormat="1" ht="36" customHeight="1" x14ac:dyDescent="0.35">
      <c r="A656" s="56"/>
      <c r="B656" s="616" t="s">
        <v>301</v>
      </c>
      <c r="C656" s="68" t="s">
        <v>310</v>
      </c>
      <c r="D656" s="55" t="s">
        <v>103</v>
      </c>
      <c r="E656" s="55" t="s">
        <v>51</v>
      </c>
      <c r="F656" s="748" t="s">
        <v>78</v>
      </c>
      <c r="G656" s="749" t="s">
        <v>44</v>
      </c>
      <c r="H656" s="749" t="s">
        <v>36</v>
      </c>
      <c r="I656" s="750" t="s">
        <v>43</v>
      </c>
      <c r="J656" s="55"/>
      <c r="K656" s="69">
        <f>K657+K660+K663+K666</f>
        <v>64363.399999999994</v>
      </c>
    </row>
    <row r="657" spans="1:11" s="163" customFormat="1" ht="158.25" customHeight="1" x14ac:dyDescent="0.35">
      <c r="A657" s="56"/>
      <c r="B657" s="689" t="s">
        <v>379</v>
      </c>
      <c r="C657" s="68" t="s">
        <v>310</v>
      </c>
      <c r="D657" s="55" t="s">
        <v>103</v>
      </c>
      <c r="E657" s="55" t="s">
        <v>51</v>
      </c>
      <c r="F657" s="748" t="s">
        <v>78</v>
      </c>
      <c r="G657" s="749" t="s">
        <v>44</v>
      </c>
      <c r="H657" s="749" t="s">
        <v>36</v>
      </c>
      <c r="I657" s="750" t="s">
        <v>556</v>
      </c>
      <c r="J657" s="55"/>
      <c r="K657" s="69">
        <f>SUM(K658:K659)</f>
        <v>37134.699999999997</v>
      </c>
    </row>
    <row r="658" spans="1:11" s="163" customFormat="1" ht="54" customHeight="1" x14ac:dyDescent="0.35">
      <c r="A658" s="56"/>
      <c r="B658" s="616" t="s">
        <v>54</v>
      </c>
      <c r="C658" s="68" t="s">
        <v>310</v>
      </c>
      <c r="D658" s="55" t="s">
        <v>103</v>
      </c>
      <c r="E658" s="55" t="s">
        <v>51</v>
      </c>
      <c r="F658" s="748" t="s">
        <v>78</v>
      </c>
      <c r="G658" s="749" t="s">
        <v>44</v>
      </c>
      <c r="H658" s="749" t="s">
        <v>36</v>
      </c>
      <c r="I658" s="750" t="s">
        <v>556</v>
      </c>
      <c r="J658" s="55" t="s">
        <v>55</v>
      </c>
      <c r="K658" s="69">
        <v>185.7</v>
      </c>
    </row>
    <row r="659" spans="1:11" s="163" customFormat="1" ht="36" customHeight="1" x14ac:dyDescent="0.35">
      <c r="A659" s="56"/>
      <c r="B659" s="616" t="s">
        <v>119</v>
      </c>
      <c r="C659" s="68" t="s">
        <v>310</v>
      </c>
      <c r="D659" s="55" t="s">
        <v>103</v>
      </c>
      <c r="E659" s="55" t="s">
        <v>51</v>
      </c>
      <c r="F659" s="748" t="s">
        <v>78</v>
      </c>
      <c r="G659" s="749" t="s">
        <v>44</v>
      </c>
      <c r="H659" s="749" t="s">
        <v>36</v>
      </c>
      <c r="I659" s="750" t="s">
        <v>556</v>
      </c>
      <c r="J659" s="55" t="s">
        <v>120</v>
      </c>
      <c r="K659" s="69">
        <v>36949</v>
      </c>
    </row>
    <row r="660" spans="1:11" s="163" customFormat="1" ht="90" customHeight="1" x14ac:dyDescent="0.35">
      <c r="A660" s="56"/>
      <c r="B660" s="616" t="s">
        <v>381</v>
      </c>
      <c r="C660" s="68" t="s">
        <v>310</v>
      </c>
      <c r="D660" s="55" t="s">
        <v>103</v>
      </c>
      <c r="E660" s="55" t="s">
        <v>51</v>
      </c>
      <c r="F660" s="748" t="s">
        <v>78</v>
      </c>
      <c r="G660" s="749" t="s">
        <v>44</v>
      </c>
      <c r="H660" s="749" t="s">
        <v>36</v>
      </c>
      <c r="I660" s="750" t="s">
        <v>558</v>
      </c>
      <c r="J660" s="55"/>
      <c r="K660" s="69">
        <f>SUM(K661:K662)</f>
        <v>187.70000000000002</v>
      </c>
    </row>
    <row r="661" spans="1:11" s="163" customFormat="1" ht="54" customHeight="1" x14ac:dyDescent="0.35">
      <c r="A661" s="56"/>
      <c r="B661" s="616" t="s">
        <v>54</v>
      </c>
      <c r="C661" s="68" t="s">
        <v>310</v>
      </c>
      <c r="D661" s="55" t="s">
        <v>103</v>
      </c>
      <c r="E661" s="55" t="s">
        <v>51</v>
      </c>
      <c r="F661" s="748" t="s">
        <v>78</v>
      </c>
      <c r="G661" s="749" t="s">
        <v>44</v>
      </c>
      <c r="H661" s="749" t="s">
        <v>36</v>
      </c>
      <c r="I661" s="750" t="s">
        <v>558</v>
      </c>
      <c r="J661" s="55" t="s">
        <v>55</v>
      </c>
      <c r="K661" s="69">
        <v>0.9</v>
      </c>
    </row>
    <row r="662" spans="1:11" s="163" customFormat="1" ht="36" customHeight="1" x14ac:dyDescent="0.35">
      <c r="A662" s="56"/>
      <c r="B662" s="616" t="s">
        <v>119</v>
      </c>
      <c r="C662" s="68" t="s">
        <v>310</v>
      </c>
      <c r="D662" s="55" t="s">
        <v>103</v>
      </c>
      <c r="E662" s="55" t="s">
        <v>51</v>
      </c>
      <c r="F662" s="748" t="s">
        <v>78</v>
      </c>
      <c r="G662" s="749" t="s">
        <v>44</v>
      </c>
      <c r="H662" s="749" t="s">
        <v>36</v>
      </c>
      <c r="I662" s="750" t="s">
        <v>558</v>
      </c>
      <c r="J662" s="55" t="s">
        <v>120</v>
      </c>
      <c r="K662" s="69">
        <v>186.8</v>
      </c>
    </row>
    <row r="663" spans="1:11" s="163" customFormat="1" ht="90" customHeight="1" x14ac:dyDescent="0.35">
      <c r="A663" s="56"/>
      <c r="B663" s="616" t="s">
        <v>380</v>
      </c>
      <c r="C663" s="68" t="s">
        <v>310</v>
      </c>
      <c r="D663" s="55" t="s">
        <v>103</v>
      </c>
      <c r="E663" s="55" t="s">
        <v>51</v>
      </c>
      <c r="F663" s="748" t="s">
        <v>78</v>
      </c>
      <c r="G663" s="749" t="s">
        <v>44</v>
      </c>
      <c r="H663" s="749" t="s">
        <v>36</v>
      </c>
      <c r="I663" s="750" t="s">
        <v>557</v>
      </c>
      <c r="J663" s="55"/>
      <c r="K663" s="69">
        <f>SUM(K664:K665)</f>
        <v>26856.5</v>
      </c>
    </row>
    <row r="664" spans="1:11" s="163" customFormat="1" ht="54" customHeight="1" x14ac:dyDescent="0.35">
      <c r="A664" s="56"/>
      <c r="B664" s="616" t="s">
        <v>54</v>
      </c>
      <c r="C664" s="68" t="s">
        <v>310</v>
      </c>
      <c r="D664" s="55" t="s">
        <v>103</v>
      </c>
      <c r="E664" s="55" t="s">
        <v>51</v>
      </c>
      <c r="F664" s="748" t="s">
        <v>78</v>
      </c>
      <c r="G664" s="749" t="s">
        <v>44</v>
      </c>
      <c r="H664" s="749" t="s">
        <v>36</v>
      </c>
      <c r="I664" s="750" t="s">
        <v>557</v>
      </c>
      <c r="J664" s="55" t="s">
        <v>55</v>
      </c>
      <c r="K664" s="69">
        <v>134.30000000000001</v>
      </c>
    </row>
    <row r="665" spans="1:11" s="163" customFormat="1" ht="36" customHeight="1" x14ac:dyDescent="0.35">
      <c r="A665" s="56"/>
      <c r="B665" s="616" t="s">
        <v>119</v>
      </c>
      <c r="C665" s="68" t="s">
        <v>310</v>
      </c>
      <c r="D665" s="55" t="s">
        <v>103</v>
      </c>
      <c r="E665" s="55" t="s">
        <v>51</v>
      </c>
      <c r="F665" s="748" t="s">
        <v>78</v>
      </c>
      <c r="G665" s="749" t="s">
        <v>44</v>
      </c>
      <c r="H665" s="749" t="s">
        <v>36</v>
      </c>
      <c r="I665" s="750" t="s">
        <v>557</v>
      </c>
      <c r="J665" s="55" t="s">
        <v>120</v>
      </c>
      <c r="K665" s="69">
        <v>26722.2</v>
      </c>
    </row>
    <row r="666" spans="1:11" s="163" customFormat="1" ht="108" customHeight="1" x14ac:dyDescent="0.35">
      <c r="A666" s="56"/>
      <c r="B666" s="616" t="s">
        <v>387</v>
      </c>
      <c r="C666" s="68" t="s">
        <v>310</v>
      </c>
      <c r="D666" s="55" t="s">
        <v>103</v>
      </c>
      <c r="E666" s="55" t="s">
        <v>51</v>
      </c>
      <c r="F666" s="748" t="s">
        <v>78</v>
      </c>
      <c r="G666" s="749" t="s">
        <v>44</v>
      </c>
      <c r="H666" s="749" t="s">
        <v>36</v>
      </c>
      <c r="I666" s="750" t="s">
        <v>559</v>
      </c>
      <c r="J666" s="55"/>
      <c r="K666" s="69">
        <f>SUM(K667:K668)</f>
        <v>184.5</v>
      </c>
    </row>
    <row r="667" spans="1:11" s="163" customFormat="1" ht="54" customHeight="1" x14ac:dyDescent="0.35">
      <c r="A667" s="56"/>
      <c r="B667" s="616" t="s">
        <v>54</v>
      </c>
      <c r="C667" s="68" t="s">
        <v>310</v>
      </c>
      <c r="D667" s="55" t="s">
        <v>103</v>
      </c>
      <c r="E667" s="55" t="s">
        <v>51</v>
      </c>
      <c r="F667" s="748" t="s">
        <v>78</v>
      </c>
      <c r="G667" s="749" t="s">
        <v>44</v>
      </c>
      <c r="H667" s="749" t="s">
        <v>36</v>
      </c>
      <c r="I667" s="750" t="s">
        <v>559</v>
      </c>
      <c r="J667" s="55" t="s">
        <v>55</v>
      </c>
      <c r="K667" s="69">
        <v>0.9</v>
      </c>
    </row>
    <row r="668" spans="1:11" s="163" customFormat="1" ht="36" customHeight="1" x14ac:dyDescent="0.35">
      <c r="A668" s="56"/>
      <c r="B668" s="616" t="s">
        <v>119</v>
      </c>
      <c r="C668" s="68" t="s">
        <v>310</v>
      </c>
      <c r="D668" s="55" t="s">
        <v>103</v>
      </c>
      <c r="E668" s="55" t="s">
        <v>51</v>
      </c>
      <c r="F668" s="748" t="s">
        <v>78</v>
      </c>
      <c r="G668" s="749" t="s">
        <v>44</v>
      </c>
      <c r="H668" s="749" t="s">
        <v>36</v>
      </c>
      <c r="I668" s="750" t="s">
        <v>559</v>
      </c>
      <c r="J668" s="55" t="s">
        <v>120</v>
      </c>
      <c r="K668" s="69">
        <v>183.6</v>
      </c>
    </row>
    <row r="669" spans="1:11" s="52" customFormat="1" ht="36" customHeight="1" x14ac:dyDescent="0.35">
      <c r="A669" s="56"/>
      <c r="B669" s="616" t="s">
        <v>312</v>
      </c>
      <c r="C669" s="68" t="s">
        <v>310</v>
      </c>
      <c r="D669" s="55" t="s">
        <v>103</v>
      </c>
      <c r="E669" s="55" t="s">
        <v>80</v>
      </c>
      <c r="F669" s="748"/>
      <c r="G669" s="749"/>
      <c r="H669" s="749"/>
      <c r="I669" s="750"/>
      <c r="J669" s="55"/>
      <c r="K669" s="69">
        <f>K670</f>
        <v>9013.2999999999993</v>
      </c>
    </row>
    <row r="670" spans="1:11" s="52" customFormat="1" ht="54" customHeight="1" x14ac:dyDescent="0.35">
      <c r="A670" s="56"/>
      <c r="B670" s="623" t="s">
        <v>229</v>
      </c>
      <c r="C670" s="68" t="s">
        <v>310</v>
      </c>
      <c r="D670" s="55" t="s">
        <v>103</v>
      </c>
      <c r="E670" s="55" t="s">
        <v>80</v>
      </c>
      <c r="F670" s="748" t="s">
        <v>78</v>
      </c>
      <c r="G670" s="749" t="s">
        <v>41</v>
      </c>
      <c r="H670" s="749" t="s">
        <v>42</v>
      </c>
      <c r="I670" s="750" t="s">
        <v>43</v>
      </c>
      <c r="J670" s="55"/>
      <c r="K670" s="69">
        <f t="shared" ref="K670:K671" si="77">K671</f>
        <v>9013.2999999999993</v>
      </c>
    </row>
    <row r="671" spans="1:11" s="52" customFormat="1" ht="36" customHeight="1" x14ac:dyDescent="0.35">
      <c r="A671" s="56"/>
      <c r="B671" s="616" t="s">
        <v>361</v>
      </c>
      <c r="C671" s="68" t="s">
        <v>310</v>
      </c>
      <c r="D671" s="55" t="s">
        <v>103</v>
      </c>
      <c r="E671" s="55" t="s">
        <v>80</v>
      </c>
      <c r="F671" s="748" t="s">
        <v>78</v>
      </c>
      <c r="G671" s="749" t="s">
        <v>44</v>
      </c>
      <c r="H671" s="749" t="s">
        <v>42</v>
      </c>
      <c r="I671" s="750" t="s">
        <v>43</v>
      </c>
      <c r="J671" s="55"/>
      <c r="K671" s="69">
        <f t="shared" si="77"/>
        <v>9013.2999999999993</v>
      </c>
    </row>
    <row r="672" spans="1:11" s="163" customFormat="1" ht="36" customHeight="1" x14ac:dyDescent="0.35">
      <c r="A672" s="56"/>
      <c r="B672" s="616" t="s">
        <v>228</v>
      </c>
      <c r="C672" s="68" t="s">
        <v>310</v>
      </c>
      <c r="D672" s="55" t="s">
        <v>103</v>
      </c>
      <c r="E672" s="55" t="s">
        <v>80</v>
      </c>
      <c r="F672" s="748" t="s">
        <v>78</v>
      </c>
      <c r="G672" s="749" t="s">
        <v>44</v>
      </c>
      <c r="H672" s="749" t="s">
        <v>62</v>
      </c>
      <c r="I672" s="750" t="s">
        <v>43</v>
      </c>
      <c r="J672" s="55"/>
      <c r="K672" s="69">
        <f>K673+K676+K679</f>
        <v>9013.2999999999993</v>
      </c>
    </row>
    <row r="673" spans="1:13" s="163" customFormat="1" ht="272.25" customHeight="1" x14ac:dyDescent="0.35">
      <c r="A673" s="56"/>
      <c r="B673" s="690" t="s">
        <v>231</v>
      </c>
      <c r="C673" s="68" t="s">
        <v>310</v>
      </c>
      <c r="D673" s="55" t="s">
        <v>103</v>
      </c>
      <c r="E673" s="55" t="s">
        <v>80</v>
      </c>
      <c r="F673" s="748" t="s">
        <v>78</v>
      </c>
      <c r="G673" s="749" t="s">
        <v>44</v>
      </c>
      <c r="H673" s="749" t="s">
        <v>62</v>
      </c>
      <c r="I673" s="750" t="s">
        <v>560</v>
      </c>
      <c r="J673" s="55"/>
      <c r="K673" s="69">
        <f>K674+K675</f>
        <v>1025.8</v>
      </c>
    </row>
    <row r="674" spans="1:13" s="163" customFormat="1" ht="108" customHeight="1" x14ac:dyDescent="0.35">
      <c r="A674" s="56"/>
      <c r="B674" s="616" t="s">
        <v>48</v>
      </c>
      <c r="C674" s="68" t="s">
        <v>310</v>
      </c>
      <c r="D674" s="55" t="s">
        <v>103</v>
      </c>
      <c r="E674" s="55" t="s">
        <v>80</v>
      </c>
      <c r="F674" s="748" t="s">
        <v>78</v>
      </c>
      <c r="G674" s="749" t="s">
        <v>44</v>
      </c>
      <c r="H674" s="749" t="s">
        <v>62</v>
      </c>
      <c r="I674" s="750" t="s">
        <v>560</v>
      </c>
      <c r="J674" s="55" t="s">
        <v>49</v>
      </c>
      <c r="K674" s="69">
        <v>863.8</v>
      </c>
    </row>
    <row r="675" spans="1:13" s="163" customFormat="1" ht="54" customHeight="1" x14ac:dyDescent="0.35">
      <c r="A675" s="56"/>
      <c r="B675" s="616" t="s">
        <v>54</v>
      </c>
      <c r="C675" s="68" t="s">
        <v>310</v>
      </c>
      <c r="D675" s="55" t="s">
        <v>103</v>
      </c>
      <c r="E675" s="55" t="s">
        <v>80</v>
      </c>
      <c r="F675" s="748" t="s">
        <v>78</v>
      </c>
      <c r="G675" s="749" t="s">
        <v>44</v>
      </c>
      <c r="H675" s="749" t="s">
        <v>62</v>
      </c>
      <c r="I675" s="750" t="s">
        <v>560</v>
      </c>
      <c r="J675" s="55" t="s">
        <v>55</v>
      </c>
      <c r="K675" s="69">
        <v>162</v>
      </c>
    </row>
    <row r="676" spans="1:13" s="163" customFormat="1" ht="108" customHeight="1" x14ac:dyDescent="0.35">
      <c r="A676" s="56"/>
      <c r="B676" s="616" t="s">
        <v>482</v>
      </c>
      <c r="C676" s="68" t="s">
        <v>310</v>
      </c>
      <c r="D676" s="55" t="s">
        <v>103</v>
      </c>
      <c r="E676" s="55" t="s">
        <v>80</v>
      </c>
      <c r="F676" s="748" t="s">
        <v>78</v>
      </c>
      <c r="G676" s="749" t="s">
        <v>44</v>
      </c>
      <c r="H676" s="749" t="s">
        <v>62</v>
      </c>
      <c r="I676" s="750" t="s">
        <v>554</v>
      </c>
      <c r="J676" s="55"/>
      <c r="K676" s="69">
        <f>K677+K678</f>
        <v>756</v>
      </c>
    </row>
    <row r="677" spans="1:13" s="163" customFormat="1" ht="108" customHeight="1" x14ac:dyDescent="0.35">
      <c r="A677" s="56"/>
      <c r="B677" s="616" t="s">
        <v>48</v>
      </c>
      <c r="C677" s="68" t="s">
        <v>310</v>
      </c>
      <c r="D677" s="55" t="s">
        <v>103</v>
      </c>
      <c r="E677" s="55" t="s">
        <v>80</v>
      </c>
      <c r="F677" s="748" t="s">
        <v>78</v>
      </c>
      <c r="G677" s="749" t="s">
        <v>44</v>
      </c>
      <c r="H677" s="749" t="s">
        <v>62</v>
      </c>
      <c r="I677" s="750" t="s">
        <v>554</v>
      </c>
      <c r="J677" s="55" t="s">
        <v>49</v>
      </c>
      <c r="K677" s="69">
        <v>675</v>
      </c>
    </row>
    <row r="678" spans="1:13" s="163" customFormat="1" ht="54" customHeight="1" x14ac:dyDescent="0.35">
      <c r="A678" s="56"/>
      <c r="B678" s="616" t="s">
        <v>54</v>
      </c>
      <c r="C678" s="68" t="s">
        <v>310</v>
      </c>
      <c r="D678" s="55" t="s">
        <v>103</v>
      </c>
      <c r="E678" s="55" t="s">
        <v>80</v>
      </c>
      <c r="F678" s="748" t="s">
        <v>78</v>
      </c>
      <c r="G678" s="749" t="s">
        <v>44</v>
      </c>
      <c r="H678" s="749" t="s">
        <v>62</v>
      </c>
      <c r="I678" s="750" t="s">
        <v>554</v>
      </c>
      <c r="J678" s="55" t="s">
        <v>55</v>
      </c>
      <c r="K678" s="69">
        <v>81</v>
      </c>
    </row>
    <row r="679" spans="1:13" s="163" customFormat="1" ht="72" customHeight="1" x14ac:dyDescent="0.35">
      <c r="A679" s="56"/>
      <c r="B679" s="616" t="s">
        <v>230</v>
      </c>
      <c r="C679" s="68" t="s">
        <v>310</v>
      </c>
      <c r="D679" s="55" t="s">
        <v>103</v>
      </c>
      <c r="E679" s="55" t="s">
        <v>80</v>
      </c>
      <c r="F679" s="748" t="s">
        <v>78</v>
      </c>
      <c r="G679" s="749" t="s">
        <v>44</v>
      </c>
      <c r="H679" s="749" t="s">
        <v>62</v>
      </c>
      <c r="I679" s="750" t="s">
        <v>555</v>
      </c>
      <c r="J679" s="55"/>
      <c r="K679" s="69">
        <f>K680+K681</f>
        <v>7231.5</v>
      </c>
    </row>
    <row r="680" spans="1:13" s="163" customFormat="1" ht="108" customHeight="1" x14ac:dyDescent="0.35">
      <c r="A680" s="56"/>
      <c r="B680" s="616" t="s">
        <v>48</v>
      </c>
      <c r="C680" s="68" t="s">
        <v>310</v>
      </c>
      <c r="D680" s="55" t="s">
        <v>103</v>
      </c>
      <c r="E680" s="55" t="s">
        <v>80</v>
      </c>
      <c r="F680" s="748" t="s">
        <v>78</v>
      </c>
      <c r="G680" s="749" t="s">
        <v>44</v>
      </c>
      <c r="H680" s="749" t="s">
        <v>62</v>
      </c>
      <c r="I680" s="750" t="s">
        <v>555</v>
      </c>
      <c r="J680" s="55" t="s">
        <v>49</v>
      </c>
      <c r="K680" s="69">
        <v>6502.5</v>
      </c>
    </row>
    <row r="681" spans="1:13" s="163" customFormat="1" ht="54" customHeight="1" x14ac:dyDescent="0.35">
      <c r="A681" s="56"/>
      <c r="B681" s="616" t="s">
        <v>54</v>
      </c>
      <c r="C681" s="68" t="s">
        <v>310</v>
      </c>
      <c r="D681" s="55" t="s">
        <v>103</v>
      </c>
      <c r="E681" s="55" t="s">
        <v>80</v>
      </c>
      <c r="F681" s="748" t="s">
        <v>78</v>
      </c>
      <c r="G681" s="749" t="s">
        <v>44</v>
      </c>
      <c r="H681" s="749" t="s">
        <v>62</v>
      </c>
      <c r="I681" s="750" t="s">
        <v>555</v>
      </c>
      <c r="J681" s="55" t="s">
        <v>55</v>
      </c>
      <c r="K681" s="69">
        <v>729</v>
      </c>
    </row>
    <row r="682" spans="1:13" s="163" customFormat="1" ht="18" customHeight="1" x14ac:dyDescent="0.35">
      <c r="A682" s="228"/>
      <c r="B682" s="609"/>
      <c r="C682" s="229"/>
      <c r="D682" s="154"/>
      <c r="E682" s="154"/>
      <c r="F682" s="154"/>
      <c r="G682" s="154"/>
      <c r="H682" s="154"/>
      <c r="I682" s="154"/>
      <c r="J682" s="154"/>
      <c r="K682" s="230"/>
    </row>
    <row r="683" spans="1:13" s="163" customFormat="1" ht="18" customHeight="1" x14ac:dyDescent="0.35">
      <c r="A683" s="228"/>
      <c r="B683" s="609"/>
      <c r="C683" s="229"/>
      <c r="D683" s="154"/>
      <c r="E683" s="154"/>
      <c r="F683" s="154"/>
      <c r="G683" s="154"/>
      <c r="H683" s="154"/>
      <c r="I683" s="154"/>
      <c r="J683" s="154"/>
      <c r="K683" s="230"/>
    </row>
    <row r="684" spans="1:13" s="125" customFormat="1" ht="18" customHeight="1" x14ac:dyDescent="0.35">
      <c r="A684" s="762" t="s">
        <v>398</v>
      </c>
      <c r="B684" s="126"/>
      <c r="C684" s="127"/>
      <c r="D684" s="127"/>
      <c r="E684" s="127"/>
      <c r="F684" s="87"/>
      <c r="G684" s="155"/>
      <c r="H684" s="196"/>
      <c r="M684" s="577"/>
    </row>
    <row r="685" spans="1:13" s="125" customFormat="1" ht="18" customHeight="1" x14ac:dyDescent="0.35">
      <c r="A685" s="762" t="s">
        <v>399</v>
      </c>
      <c r="B685" s="126"/>
      <c r="C685" s="127"/>
      <c r="D685" s="127"/>
      <c r="E685" s="127"/>
      <c r="F685" s="87"/>
      <c r="G685" s="155"/>
      <c r="H685" s="196"/>
      <c r="M685" s="577"/>
    </row>
    <row r="686" spans="1:13" s="125" customFormat="1" ht="18" customHeight="1" x14ac:dyDescent="0.35">
      <c r="A686" s="763" t="s">
        <v>400</v>
      </c>
      <c r="B686" s="126"/>
      <c r="E686" s="127"/>
      <c r="F686" s="87"/>
      <c r="K686" s="784" t="s">
        <v>411</v>
      </c>
    </row>
    <row r="687" spans="1:13" s="231" customFormat="1" ht="18" customHeight="1" x14ac:dyDescent="0.35">
      <c r="A687" s="740"/>
      <c r="B687" s="609"/>
      <c r="C687" s="229"/>
      <c r="D687" s="154"/>
      <c r="E687" s="154"/>
      <c r="F687" s="154"/>
      <c r="G687" s="154"/>
      <c r="H687" s="154"/>
      <c r="I687" s="154"/>
      <c r="J687" s="154"/>
      <c r="K687" s="230"/>
    </row>
    <row r="688" spans="1:13" s="231" customFormat="1" ht="18" customHeight="1" x14ac:dyDescent="0.35">
      <c r="A688" s="228"/>
      <c r="B688" s="609"/>
      <c r="C688" s="229"/>
      <c r="D688" s="154"/>
      <c r="E688" s="154"/>
      <c r="F688" s="154"/>
      <c r="G688" s="154"/>
      <c r="H688" s="154"/>
      <c r="I688" s="154"/>
      <c r="J688" s="154"/>
      <c r="K688" s="230"/>
    </row>
    <row r="689" spans="1:12" s="231" customFormat="1" ht="18" customHeight="1" x14ac:dyDescent="0.35">
      <c r="A689" s="228"/>
      <c r="B689" s="609"/>
      <c r="C689" s="229"/>
      <c r="D689" s="154"/>
      <c r="E689" s="154"/>
      <c r="F689" s="154"/>
      <c r="G689" s="154"/>
      <c r="H689" s="154"/>
      <c r="I689" s="154"/>
      <c r="J689" s="154"/>
      <c r="K689" s="230"/>
    </row>
    <row r="690" spans="1:12" s="231" customFormat="1" ht="18" customHeight="1" x14ac:dyDescent="0.35">
      <c r="A690" s="228"/>
      <c r="B690" s="609"/>
      <c r="C690" s="229"/>
      <c r="D690" s="73" t="s">
        <v>36</v>
      </c>
      <c r="E690" s="73" t="s">
        <v>38</v>
      </c>
      <c r="F690" s="74"/>
      <c r="G690" s="74"/>
      <c r="H690" s="74"/>
      <c r="I690" s="74"/>
      <c r="J690" s="74"/>
      <c r="K690" s="199">
        <f>K14</f>
        <v>2638.4</v>
      </c>
      <c r="L690" s="232"/>
    </row>
    <row r="691" spans="1:12" s="231" customFormat="1" ht="18" customHeight="1" x14ac:dyDescent="0.35">
      <c r="A691" s="228"/>
      <c r="B691" s="609"/>
      <c r="C691" s="229"/>
      <c r="D691" s="73" t="s">
        <v>36</v>
      </c>
      <c r="E691" s="73" t="s">
        <v>51</v>
      </c>
      <c r="F691" s="74"/>
      <c r="G691" s="74"/>
      <c r="H691" s="74"/>
      <c r="I691" s="74"/>
      <c r="J691" s="74"/>
      <c r="K691" s="199">
        <f>K20</f>
        <v>84995.700000000012</v>
      </c>
      <c r="L691" s="232"/>
    </row>
    <row r="692" spans="1:12" s="231" customFormat="1" ht="18" customHeight="1" x14ac:dyDescent="0.35">
      <c r="A692" s="228"/>
      <c r="B692" s="609"/>
      <c r="C692" s="229"/>
      <c r="D692" s="73" t="s">
        <v>36</v>
      </c>
      <c r="E692" s="73" t="s">
        <v>64</v>
      </c>
      <c r="F692" s="74"/>
      <c r="G692" s="74"/>
      <c r="H692" s="74"/>
      <c r="I692" s="74"/>
      <c r="J692" s="74"/>
      <c r="K692" s="199">
        <f>K38</f>
        <v>20.3</v>
      </c>
      <c r="L692" s="232"/>
    </row>
    <row r="693" spans="1:12" s="231" customFormat="1" ht="18" customHeight="1" x14ac:dyDescent="0.35">
      <c r="A693" s="228"/>
      <c r="B693" s="609"/>
      <c r="C693" s="229"/>
      <c r="D693" s="73" t="s">
        <v>36</v>
      </c>
      <c r="E693" s="73" t="s">
        <v>80</v>
      </c>
      <c r="F693" s="74"/>
      <c r="G693" s="74"/>
      <c r="H693" s="74"/>
      <c r="I693" s="74"/>
      <c r="J693" s="74"/>
      <c r="K693" s="199">
        <f>K181+K221</f>
        <v>39332.5</v>
      </c>
      <c r="L693" s="232"/>
    </row>
    <row r="694" spans="1:12" s="231" customFormat="1" ht="18" customHeight="1" x14ac:dyDescent="0.35">
      <c r="A694" s="228"/>
      <c r="B694" s="609"/>
      <c r="C694" s="229"/>
      <c r="D694" s="73" t="s">
        <v>36</v>
      </c>
      <c r="E694" s="73" t="s">
        <v>66</v>
      </c>
      <c r="F694" s="74"/>
      <c r="G694" s="74"/>
      <c r="H694" s="74"/>
      <c r="I694" s="74"/>
      <c r="J694" s="74"/>
      <c r="K694" s="199">
        <f>K44</f>
        <v>37729.199999999997</v>
      </c>
      <c r="L694" s="232"/>
    </row>
    <row r="695" spans="1:12" s="231" customFormat="1" ht="18" customHeight="1" x14ac:dyDescent="0.35">
      <c r="A695" s="228"/>
      <c r="B695" s="609"/>
      <c r="C695" s="229"/>
      <c r="D695" s="73" t="s">
        <v>36</v>
      </c>
      <c r="E695" s="73" t="s">
        <v>70</v>
      </c>
      <c r="F695" s="74"/>
      <c r="G695" s="74"/>
      <c r="H695" s="74"/>
      <c r="I695" s="74"/>
      <c r="J695" s="74"/>
      <c r="K695" s="199">
        <f>K49+K192+K239+K616+K485+K560+K327</f>
        <v>93994.799999999988</v>
      </c>
      <c r="L695" s="232"/>
    </row>
    <row r="696" spans="1:12" ht="18" customHeight="1" x14ac:dyDescent="0.35">
      <c r="D696" s="200" t="s">
        <v>36</v>
      </c>
      <c r="E696" s="200" t="s">
        <v>42</v>
      </c>
      <c r="F696" s="74"/>
      <c r="G696" s="74"/>
      <c r="H696" s="74"/>
      <c r="I696" s="74"/>
      <c r="J696" s="74"/>
      <c r="K696" s="201">
        <f>SUBTOTAL(9,K690:K695)</f>
        <v>258710.9</v>
      </c>
      <c r="L696" s="233"/>
    </row>
    <row r="697" spans="1:12" ht="18" customHeight="1" x14ac:dyDescent="0.35">
      <c r="D697" s="73"/>
      <c r="E697" s="73"/>
      <c r="F697" s="74"/>
      <c r="G697" s="74"/>
      <c r="H697" s="74"/>
      <c r="I697" s="74"/>
      <c r="J697" s="74"/>
      <c r="K697" s="199"/>
      <c r="L697" s="232"/>
    </row>
    <row r="698" spans="1:12" ht="18" customHeight="1" x14ac:dyDescent="0.35">
      <c r="D698" s="73" t="s">
        <v>62</v>
      </c>
      <c r="E698" s="73" t="s">
        <v>103</v>
      </c>
      <c r="F698" s="74"/>
      <c r="G698" s="74"/>
      <c r="H698" s="74"/>
      <c r="I698" s="74"/>
      <c r="J698" s="74"/>
      <c r="K698" s="199">
        <f>K75</f>
        <v>9900.2999999999993</v>
      </c>
      <c r="L698" s="232"/>
    </row>
    <row r="699" spans="1:12" ht="18" customHeight="1" x14ac:dyDescent="0.35">
      <c r="D699" s="73" t="s">
        <v>62</v>
      </c>
      <c r="E699" s="73" t="s">
        <v>87</v>
      </c>
      <c r="F699" s="74"/>
      <c r="G699" s="74"/>
      <c r="H699" s="74"/>
      <c r="I699" s="74"/>
      <c r="J699" s="74"/>
      <c r="K699" s="199">
        <f>K87</f>
        <v>12498.8</v>
      </c>
      <c r="L699" s="232"/>
    </row>
    <row r="700" spans="1:12" ht="18" customHeight="1" x14ac:dyDescent="0.35">
      <c r="D700" s="200" t="s">
        <v>62</v>
      </c>
      <c r="E700" s="200" t="s">
        <v>42</v>
      </c>
      <c r="F700" s="74"/>
      <c r="G700" s="74"/>
      <c r="H700" s="74"/>
      <c r="I700" s="74"/>
      <c r="J700" s="74"/>
      <c r="K700" s="201">
        <f>SUBTOTAL(9,K698:K699)</f>
        <v>22399.1</v>
      </c>
      <c r="L700" s="233"/>
    </row>
    <row r="701" spans="1:12" ht="18" customHeight="1" x14ac:dyDescent="0.35">
      <c r="D701" s="73"/>
      <c r="E701" s="73"/>
      <c r="F701" s="74"/>
      <c r="G701" s="74"/>
      <c r="H701" s="74"/>
      <c r="I701" s="74"/>
      <c r="J701" s="74"/>
      <c r="K701" s="199"/>
      <c r="L701" s="232"/>
    </row>
    <row r="702" spans="1:12" ht="18" customHeight="1" x14ac:dyDescent="0.35">
      <c r="D702" s="73" t="s">
        <v>51</v>
      </c>
      <c r="E702" s="73" t="s">
        <v>64</v>
      </c>
      <c r="F702" s="74"/>
      <c r="G702" s="74"/>
      <c r="H702" s="74"/>
      <c r="I702" s="74"/>
      <c r="J702" s="74"/>
      <c r="K702" s="199">
        <f>K109</f>
        <v>24038.799999999999</v>
      </c>
      <c r="L702" s="232"/>
    </row>
    <row r="703" spans="1:12" ht="18" customHeight="1" x14ac:dyDescent="0.35">
      <c r="D703" s="73" t="s">
        <v>51</v>
      </c>
      <c r="E703" s="73" t="s">
        <v>78</v>
      </c>
      <c r="F703" s="74"/>
      <c r="G703" s="74"/>
      <c r="H703" s="74"/>
      <c r="I703" s="74"/>
      <c r="J703" s="74"/>
      <c r="K703" s="199">
        <f>K118</f>
        <v>6844.9</v>
      </c>
      <c r="L703" s="232"/>
    </row>
    <row r="704" spans="1:12" ht="18" customHeight="1" x14ac:dyDescent="0.35">
      <c r="D704" s="73" t="s">
        <v>51</v>
      </c>
      <c r="E704" s="73" t="s">
        <v>99</v>
      </c>
      <c r="F704" s="74"/>
      <c r="G704" s="74"/>
      <c r="H704" s="74"/>
      <c r="I704" s="74"/>
      <c r="J704" s="74"/>
      <c r="K704" s="199">
        <f>K124+K282</f>
        <v>3517.8999999999996</v>
      </c>
      <c r="L704" s="232"/>
    </row>
    <row r="705" spans="4:12" ht="18" customHeight="1" x14ac:dyDescent="0.35">
      <c r="D705" s="200" t="s">
        <v>51</v>
      </c>
      <c r="E705" s="200" t="s">
        <v>42</v>
      </c>
      <c r="F705" s="74"/>
      <c r="G705" s="74"/>
      <c r="H705" s="74"/>
      <c r="I705" s="74"/>
      <c r="J705" s="74"/>
      <c r="K705" s="201">
        <f>SUBTOTAL(9,K702:K704)</f>
        <v>34401.599999999999</v>
      </c>
      <c r="L705" s="233"/>
    </row>
    <row r="706" spans="4:12" ht="18" customHeight="1" x14ac:dyDescent="0.35">
      <c r="D706" s="73"/>
      <c r="E706" s="73"/>
      <c r="F706" s="74"/>
      <c r="G706" s="74"/>
      <c r="H706" s="74"/>
      <c r="I706" s="74"/>
      <c r="J706" s="74"/>
      <c r="K706" s="199"/>
      <c r="L706" s="232"/>
    </row>
    <row r="707" spans="4:12" ht="18" customHeight="1" x14ac:dyDescent="0.35">
      <c r="D707" s="73" t="s">
        <v>64</v>
      </c>
      <c r="E707" s="73" t="s">
        <v>36</v>
      </c>
      <c r="F707" s="74"/>
      <c r="G707" s="74"/>
      <c r="H707" s="74"/>
      <c r="I707" s="74"/>
      <c r="J707" s="74"/>
      <c r="K707" s="199"/>
      <c r="L707" s="232"/>
    </row>
    <row r="708" spans="4:12" ht="18" customHeight="1" x14ac:dyDescent="0.35">
      <c r="D708" s="73" t="s">
        <v>64</v>
      </c>
      <c r="E708" s="73" t="s">
        <v>38</v>
      </c>
      <c r="F708" s="74"/>
      <c r="G708" s="74"/>
      <c r="H708" s="74"/>
      <c r="I708" s="74"/>
      <c r="J708" s="74"/>
      <c r="K708" s="199">
        <f>K289</f>
        <v>63486.700000000004</v>
      </c>
      <c r="L708" s="232"/>
    </row>
    <row r="709" spans="4:12" ht="18" customHeight="1" x14ac:dyDescent="0.35">
      <c r="D709" s="73" t="s">
        <v>64</v>
      </c>
      <c r="E709" s="73" t="s">
        <v>64</v>
      </c>
      <c r="F709" s="74"/>
      <c r="G709" s="74"/>
      <c r="H709" s="74"/>
      <c r="I709" s="74"/>
      <c r="J709" s="74"/>
      <c r="K709" s="199"/>
      <c r="L709" s="232"/>
    </row>
    <row r="710" spans="4:12" ht="18" customHeight="1" x14ac:dyDescent="0.35">
      <c r="D710" s="73" t="s">
        <v>64</v>
      </c>
      <c r="E710" s="73" t="s">
        <v>62</v>
      </c>
      <c r="F710" s="74"/>
      <c r="G710" s="74"/>
      <c r="H710" s="74"/>
      <c r="I710" s="74"/>
      <c r="J710" s="74"/>
      <c r="K710" s="199">
        <f>K145</f>
        <v>6131.1</v>
      </c>
      <c r="L710" s="232"/>
    </row>
    <row r="711" spans="4:12" ht="18" customHeight="1" x14ac:dyDescent="0.35">
      <c r="D711" s="200" t="s">
        <v>64</v>
      </c>
      <c r="E711" s="200" t="s">
        <v>42</v>
      </c>
      <c r="F711" s="74"/>
      <c r="G711" s="74"/>
      <c r="H711" s="74"/>
      <c r="I711" s="74"/>
      <c r="J711" s="74"/>
      <c r="K711" s="201">
        <f>SUBTOTAL(9,K707:K710)</f>
        <v>69617.8</v>
      </c>
      <c r="L711" s="233"/>
    </row>
    <row r="712" spans="4:12" ht="18" customHeight="1" x14ac:dyDescent="0.35">
      <c r="D712" s="73"/>
      <c r="E712" s="73"/>
      <c r="F712" s="74"/>
      <c r="G712" s="74"/>
      <c r="H712" s="74"/>
      <c r="I712" s="74"/>
      <c r="J712" s="74"/>
      <c r="K712" s="199"/>
      <c r="L712" s="232"/>
    </row>
    <row r="713" spans="4:12" ht="18" customHeight="1" x14ac:dyDescent="0.35">
      <c r="D713" s="73" t="s">
        <v>223</v>
      </c>
      <c r="E713" s="73" t="s">
        <v>36</v>
      </c>
      <c r="F713" s="74"/>
      <c r="G713" s="74"/>
      <c r="H713" s="74"/>
      <c r="I713" s="74"/>
      <c r="J713" s="74"/>
      <c r="K713" s="199">
        <f>K343</f>
        <v>429951</v>
      </c>
      <c r="L713" s="232"/>
    </row>
    <row r="714" spans="4:12" ht="18" customHeight="1" x14ac:dyDescent="0.35">
      <c r="D714" s="73" t="s">
        <v>223</v>
      </c>
      <c r="E714" s="73" t="s">
        <v>38</v>
      </c>
      <c r="F714" s="74"/>
      <c r="G714" s="74"/>
      <c r="H714" s="74"/>
      <c r="I714" s="74"/>
      <c r="J714" s="74"/>
      <c r="K714" s="199">
        <f>K296+K364</f>
        <v>781265.6</v>
      </c>
      <c r="L714" s="232"/>
    </row>
    <row r="715" spans="4:12" ht="18" customHeight="1" x14ac:dyDescent="0.35">
      <c r="D715" s="73" t="s">
        <v>223</v>
      </c>
      <c r="E715" s="73" t="s">
        <v>62</v>
      </c>
      <c r="F715" s="74"/>
      <c r="G715" s="74"/>
      <c r="H715" s="74"/>
      <c r="I715" s="74"/>
      <c r="J715" s="74"/>
      <c r="K715" s="199">
        <f>K412+K495</f>
        <v>158976.79999999999</v>
      </c>
      <c r="L715" s="232"/>
    </row>
    <row r="716" spans="4:12" ht="18" customHeight="1" x14ac:dyDescent="0.35">
      <c r="D716" s="73" t="s">
        <v>223</v>
      </c>
      <c r="E716" s="73" t="s">
        <v>64</v>
      </c>
      <c r="F716" s="74"/>
      <c r="G716" s="74"/>
      <c r="H716" s="74"/>
      <c r="I716" s="74"/>
      <c r="J716" s="74"/>
      <c r="K716" s="199">
        <f>K152+K205+K302+K231+K433</f>
        <v>265.5</v>
      </c>
      <c r="L716" s="232"/>
    </row>
    <row r="717" spans="4:12" ht="18" customHeight="1" x14ac:dyDescent="0.35">
      <c r="D717" s="73" t="s">
        <v>223</v>
      </c>
      <c r="E717" s="73" t="s">
        <v>223</v>
      </c>
      <c r="F717" s="74"/>
      <c r="G717" s="74"/>
      <c r="H717" s="74"/>
      <c r="I717" s="74"/>
      <c r="J717" s="74"/>
      <c r="K717" s="199">
        <f>K632</f>
        <v>5362.4</v>
      </c>
      <c r="L717" s="232"/>
    </row>
    <row r="718" spans="4:12" ht="18" customHeight="1" x14ac:dyDescent="0.35">
      <c r="D718" s="73" t="s">
        <v>223</v>
      </c>
      <c r="E718" s="73" t="s">
        <v>78</v>
      </c>
      <c r="F718" s="74"/>
      <c r="G718" s="74"/>
      <c r="H718" s="74"/>
      <c r="I718" s="74"/>
      <c r="J718" s="74"/>
      <c r="K718" s="199">
        <f>K439+K505+K642</f>
        <v>96871.1</v>
      </c>
      <c r="L718" s="232"/>
    </row>
    <row r="719" spans="4:12" ht="18" customHeight="1" x14ac:dyDescent="0.35">
      <c r="D719" s="200" t="s">
        <v>223</v>
      </c>
      <c r="E719" s="200" t="s">
        <v>42</v>
      </c>
      <c r="F719" s="74"/>
      <c r="G719" s="74"/>
      <c r="H719" s="74"/>
      <c r="I719" s="74"/>
      <c r="J719" s="74"/>
      <c r="K719" s="201">
        <f>SUBTOTAL(9,K713:K718)</f>
        <v>1472692.4000000001</v>
      </c>
      <c r="L719" s="233"/>
    </row>
    <row r="720" spans="4:12" ht="18" customHeight="1" x14ac:dyDescent="0.35">
      <c r="D720" s="73"/>
      <c r="E720" s="73"/>
      <c r="F720" s="74"/>
      <c r="G720" s="74"/>
      <c r="H720" s="74"/>
      <c r="I720" s="74"/>
      <c r="J720" s="74"/>
      <c r="K720" s="199"/>
      <c r="L720" s="232"/>
    </row>
    <row r="721" spans="4:12" ht="18" customHeight="1" x14ac:dyDescent="0.35">
      <c r="D721" s="73" t="s">
        <v>225</v>
      </c>
      <c r="E721" s="73" t="s">
        <v>36</v>
      </c>
      <c r="F721" s="74"/>
      <c r="G721" s="74"/>
      <c r="H721" s="74"/>
      <c r="I721" s="74"/>
      <c r="J721" s="74"/>
      <c r="K721" s="199">
        <f>K515</f>
        <v>35026.1</v>
      </c>
      <c r="L721" s="232"/>
    </row>
    <row r="722" spans="4:12" ht="18" customHeight="1" x14ac:dyDescent="0.35">
      <c r="D722" s="73" t="s">
        <v>225</v>
      </c>
      <c r="E722" s="73" t="s">
        <v>51</v>
      </c>
      <c r="F722" s="74"/>
      <c r="G722" s="74"/>
      <c r="H722" s="74"/>
      <c r="I722" s="74"/>
      <c r="J722" s="74"/>
      <c r="K722" s="199">
        <f>K541</f>
        <v>13848.900000000001</v>
      </c>
      <c r="L722" s="232"/>
    </row>
    <row r="723" spans="4:12" ht="18" customHeight="1" x14ac:dyDescent="0.35">
      <c r="D723" s="200" t="s">
        <v>225</v>
      </c>
      <c r="E723" s="200" t="s">
        <v>42</v>
      </c>
      <c r="F723" s="74"/>
      <c r="G723" s="74"/>
      <c r="H723" s="74"/>
      <c r="I723" s="74"/>
      <c r="J723" s="74"/>
      <c r="K723" s="201">
        <f>SUBTOTAL(9,K721:K722)</f>
        <v>48875</v>
      </c>
      <c r="L723" s="233"/>
    </row>
    <row r="724" spans="4:12" ht="18" customHeight="1" x14ac:dyDescent="0.35">
      <c r="D724" s="73"/>
      <c r="E724" s="73"/>
      <c r="F724" s="74"/>
      <c r="G724" s="74"/>
      <c r="H724" s="74"/>
      <c r="I724" s="74"/>
      <c r="J724" s="74"/>
      <c r="K724" s="199"/>
      <c r="L724" s="232"/>
    </row>
    <row r="725" spans="4:12" ht="18" customHeight="1" x14ac:dyDescent="0.35">
      <c r="D725" s="73" t="s">
        <v>103</v>
      </c>
      <c r="E725" s="73" t="s">
        <v>36</v>
      </c>
      <c r="F725" s="74"/>
      <c r="G725" s="74"/>
      <c r="H725" s="74"/>
      <c r="I725" s="74"/>
      <c r="J725" s="74"/>
      <c r="K725" s="199">
        <f>K159</f>
        <v>3000</v>
      </c>
      <c r="L725" s="232"/>
    </row>
    <row r="726" spans="4:12" ht="18" customHeight="1" x14ac:dyDescent="0.35">
      <c r="D726" s="73" t="s">
        <v>103</v>
      </c>
      <c r="E726" s="73" t="s">
        <v>62</v>
      </c>
      <c r="F726" s="74"/>
      <c r="G726" s="74"/>
      <c r="H726" s="74"/>
      <c r="I726" s="74"/>
      <c r="J726" s="74"/>
      <c r="K726" s="199"/>
      <c r="L726" s="232"/>
    </row>
    <row r="727" spans="4:12" ht="18" customHeight="1" x14ac:dyDescent="0.35">
      <c r="D727" s="73" t="s">
        <v>103</v>
      </c>
      <c r="E727" s="73" t="s">
        <v>51</v>
      </c>
      <c r="F727" s="74"/>
      <c r="G727" s="74"/>
      <c r="H727" s="74"/>
      <c r="I727" s="74"/>
      <c r="J727" s="74"/>
      <c r="K727" s="199">
        <f>K309+K468+K653</f>
        <v>147354.09999999998</v>
      </c>
      <c r="L727" s="232"/>
    </row>
    <row r="728" spans="4:12" ht="18" customHeight="1" x14ac:dyDescent="0.35">
      <c r="D728" s="73" t="s">
        <v>103</v>
      </c>
      <c r="E728" s="73" t="s">
        <v>80</v>
      </c>
      <c r="F728" s="74"/>
      <c r="G728" s="74"/>
      <c r="H728" s="74"/>
      <c r="I728" s="74"/>
      <c r="J728" s="74"/>
      <c r="K728" s="199">
        <f>K165+K669</f>
        <v>10335.5</v>
      </c>
      <c r="L728" s="232"/>
    </row>
    <row r="729" spans="4:12" ht="18" customHeight="1" x14ac:dyDescent="0.35">
      <c r="D729" s="200" t="s">
        <v>103</v>
      </c>
      <c r="E729" s="200" t="s">
        <v>42</v>
      </c>
      <c r="F729" s="74"/>
      <c r="G729" s="74"/>
      <c r="H729" s="74"/>
      <c r="I729" s="74"/>
      <c r="J729" s="74"/>
      <c r="K729" s="201">
        <f>SUBTOTAL(9,K725:K728)</f>
        <v>160689.59999999998</v>
      </c>
      <c r="L729" s="233"/>
    </row>
    <row r="730" spans="4:12" ht="18" customHeight="1" x14ac:dyDescent="0.35">
      <c r="D730" s="73"/>
      <c r="E730" s="73"/>
      <c r="F730" s="74"/>
      <c r="G730" s="74"/>
      <c r="H730" s="74"/>
      <c r="I730" s="74"/>
      <c r="J730" s="74"/>
      <c r="K730" s="199"/>
      <c r="L730" s="232"/>
    </row>
    <row r="731" spans="4:12" ht="18" customHeight="1" x14ac:dyDescent="0.35">
      <c r="D731" s="73" t="s">
        <v>66</v>
      </c>
      <c r="E731" s="73" t="s">
        <v>36</v>
      </c>
      <c r="F731" s="74"/>
      <c r="G731" s="74"/>
      <c r="H731" s="74"/>
      <c r="I731" s="74"/>
      <c r="J731" s="74"/>
      <c r="K731" s="199">
        <f>K567+K318</f>
        <v>16648.800000000003</v>
      </c>
      <c r="L731" s="232"/>
    </row>
    <row r="732" spans="4:12" ht="18" customHeight="1" x14ac:dyDescent="0.35">
      <c r="D732" s="73" t="s">
        <v>66</v>
      </c>
      <c r="E732" s="73" t="s">
        <v>38</v>
      </c>
      <c r="F732" s="74"/>
      <c r="G732" s="74"/>
      <c r="H732" s="74"/>
      <c r="I732" s="74"/>
      <c r="J732" s="74"/>
      <c r="K732" s="199">
        <f>K577</f>
        <v>30762.1</v>
      </c>
      <c r="L732" s="232"/>
    </row>
    <row r="733" spans="4:12" ht="18" customHeight="1" x14ac:dyDescent="0.35">
      <c r="D733" s="73" t="s">
        <v>66</v>
      </c>
      <c r="E733" s="73" t="s">
        <v>62</v>
      </c>
      <c r="F733" s="74"/>
      <c r="G733" s="74"/>
      <c r="H733" s="74"/>
      <c r="I733" s="74"/>
      <c r="J733" s="74"/>
      <c r="K733" s="199">
        <f>K587+K476</f>
        <v>51224.399999999994</v>
      </c>
      <c r="L733" s="232"/>
    </row>
    <row r="734" spans="4:12" ht="18" customHeight="1" x14ac:dyDescent="0.35">
      <c r="D734" s="73" t="s">
        <v>66</v>
      </c>
      <c r="E734" s="73" t="s">
        <v>64</v>
      </c>
      <c r="F734" s="74"/>
      <c r="G734" s="74"/>
      <c r="H734" s="74"/>
      <c r="I734" s="74"/>
      <c r="J734" s="74"/>
      <c r="K734" s="199">
        <f>K605</f>
        <v>3088.7000000000003</v>
      </c>
      <c r="L734" s="232"/>
    </row>
    <row r="735" spans="4:12" ht="18" customHeight="1" x14ac:dyDescent="0.35">
      <c r="D735" s="200" t="s">
        <v>66</v>
      </c>
      <c r="E735" s="200" t="s">
        <v>42</v>
      </c>
      <c r="F735" s="74"/>
      <c r="G735" s="74"/>
      <c r="H735" s="74"/>
      <c r="I735" s="74"/>
      <c r="J735" s="74"/>
      <c r="K735" s="201">
        <f>SUBTOTAL(9,K731:K734)</f>
        <v>101723.99999999999</v>
      </c>
      <c r="L735" s="233"/>
    </row>
    <row r="736" spans="4:12" ht="18" customHeight="1" x14ac:dyDescent="0.35">
      <c r="D736" s="73"/>
      <c r="E736" s="73"/>
      <c r="F736" s="74"/>
      <c r="G736" s="74"/>
      <c r="H736" s="74"/>
      <c r="I736" s="74"/>
      <c r="J736" s="74"/>
      <c r="K736" s="199"/>
      <c r="L736" s="232"/>
    </row>
    <row r="737" spans="2:12" ht="18" customHeight="1" x14ac:dyDescent="0.35">
      <c r="D737" s="73" t="s">
        <v>70</v>
      </c>
      <c r="E737" s="73" t="s">
        <v>36</v>
      </c>
      <c r="F737" s="74"/>
      <c r="G737" s="74"/>
      <c r="H737" s="74"/>
      <c r="I737" s="74"/>
      <c r="J737" s="74"/>
      <c r="K737" s="199">
        <f>K171</f>
        <v>36</v>
      </c>
      <c r="L737" s="232"/>
    </row>
    <row r="738" spans="2:12" ht="18" customHeight="1" x14ac:dyDescent="0.35">
      <c r="D738" s="200" t="s">
        <v>70</v>
      </c>
      <c r="E738" s="200" t="s">
        <v>42</v>
      </c>
      <c r="F738" s="74"/>
      <c r="G738" s="74"/>
      <c r="H738" s="74"/>
      <c r="I738" s="74"/>
      <c r="J738" s="74"/>
      <c r="K738" s="201">
        <f>K737</f>
        <v>36</v>
      </c>
      <c r="L738" s="233"/>
    </row>
    <row r="739" spans="2:12" ht="18" customHeight="1" x14ac:dyDescent="0.35">
      <c r="D739" s="73"/>
      <c r="E739" s="73"/>
      <c r="F739" s="74"/>
      <c r="G739" s="74"/>
      <c r="H739" s="74"/>
      <c r="I739" s="74"/>
      <c r="J739" s="74"/>
      <c r="K739" s="199"/>
      <c r="L739" s="232"/>
    </row>
    <row r="740" spans="2:12" ht="18" customHeight="1" x14ac:dyDescent="0.35">
      <c r="D740" s="73" t="s">
        <v>87</v>
      </c>
      <c r="E740" s="73" t="s">
        <v>36</v>
      </c>
      <c r="F740" s="74"/>
      <c r="G740" s="74"/>
      <c r="H740" s="74"/>
      <c r="I740" s="74"/>
      <c r="J740" s="74"/>
      <c r="K740" s="199">
        <f>K212</f>
        <v>9000</v>
      </c>
      <c r="L740" s="232"/>
    </row>
    <row r="741" spans="2:12" ht="18" customHeight="1" x14ac:dyDescent="0.35">
      <c r="D741" s="73" t="s">
        <v>87</v>
      </c>
      <c r="E741" s="73" t="s">
        <v>38</v>
      </c>
      <c r="F741" s="74"/>
      <c r="G741" s="74"/>
      <c r="H741" s="74"/>
      <c r="I741" s="74"/>
      <c r="J741" s="74"/>
      <c r="K741" s="199"/>
      <c r="L741" s="232"/>
    </row>
    <row r="742" spans="2:12" ht="18" customHeight="1" x14ac:dyDescent="0.35">
      <c r="D742" s="73" t="s">
        <v>87</v>
      </c>
      <c r="E742" s="73" t="s">
        <v>62</v>
      </c>
      <c r="F742" s="74"/>
      <c r="G742" s="74"/>
      <c r="H742" s="74"/>
      <c r="I742" s="74"/>
      <c r="J742" s="74"/>
      <c r="K742" s="199"/>
      <c r="L742" s="232"/>
    </row>
    <row r="743" spans="2:12" ht="18" customHeight="1" x14ac:dyDescent="0.35">
      <c r="D743" s="200" t="s">
        <v>87</v>
      </c>
      <c r="E743" s="200" t="s">
        <v>42</v>
      </c>
      <c r="F743" s="74"/>
      <c r="G743" s="74"/>
      <c r="H743" s="74"/>
      <c r="I743" s="74"/>
      <c r="J743" s="74"/>
      <c r="K743" s="201">
        <f>SUBTOTAL(9,K740:K742)</f>
        <v>9000</v>
      </c>
      <c r="L743" s="233"/>
    </row>
    <row r="744" spans="2:12" ht="18" customHeight="1" x14ac:dyDescent="0.35">
      <c r="D744" s="122"/>
      <c r="E744" s="73"/>
      <c r="F744" s="74"/>
      <c r="G744" s="74"/>
      <c r="H744" s="74"/>
      <c r="I744" s="74"/>
      <c r="J744" s="74"/>
      <c r="K744" s="578">
        <f>K696+K700+K705+K711+K719+K723+K729+K735+K738+K743</f>
        <v>2178146.4</v>
      </c>
      <c r="L744" s="124"/>
    </row>
    <row r="745" spans="2:12" ht="18" customHeight="1" x14ac:dyDescent="0.35">
      <c r="D745" s="123"/>
      <c r="E745" s="123"/>
      <c r="F745" s="78"/>
      <c r="G745" s="78"/>
      <c r="H745" s="78"/>
      <c r="I745" s="78"/>
      <c r="J745" s="78"/>
      <c r="K745" s="579"/>
      <c r="L745" s="124"/>
    </row>
    <row r="746" spans="2:12" ht="18" customHeight="1" x14ac:dyDescent="0.35">
      <c r="B746" s="607" t="s">
        <v>390</v>
      </c>
      <c r="D746" s="123"/>
      <c r="E746" s="123"/>
      <c r="F746" s="78"/>
      <c r="G746" s="78"/>
      <c r="H746" s="78"/>
      <c r="I746" s="78"/>
      <c r="J746" s="78"/>
      <c r="K746" s="579"/>
      <c r="L746" s="124"/>
    </row>
    <row r="747" spans="2:12" ht="18" customHeight="1" x14ac:dyDescent="0.35">
      <c r="B747" s="607" t="s">
        <v>389</v>
      </c>
      <c r="D747" s="123"/>
      <c r="E747" s="123"/>
      <c r="F747" s="78"/>
      <c r="G747" s="78"/>
      <c r="H747" s="78"/>
      <c r="I747" s="78"/>
      <c r="J747" s="78"/>
      <c r="K747" s="579"/>
      <c r="L747" s="124"/>
    </row>
    <row r="748" spans="2:12" ht="18" customHeight="1" x14ac:dyDescent="0.35">
      <c r="D748" s="123"/>
      <c r="E748" s="123"/>
      <c r="F748" s="78"/>
      <c r="G748" s="78"/>
      <c r="H748" s="78"/>
      <c r="I748" s="78"/>
      <c r="J748" s="78"/>
      <c r="K748" s="580"/>
      <c r="L748" s="124"/>
    </row>
    <row r="749" spans="2:12" ht="18" customHeight="1" x14ac:dyDescent="0.35">
      <c r="D749" s="123"/>
      <c r="E749" s="123"/>
      <c r="F749" s="78"/>
      <c r="G749" s="78"/>
      <c r="H749" s="78"/>
      <c r="I749" s="78"/>
      <c r="J749" s="78"/>
      <c r="K749" s="581"/>
      <c r="L749" s="124"/>
    </row>
    <row r="750" spans="2:12" ht="14.4" customHeight="1" x14ac:dyDescent="0.3">
      <c r="D750" s="124"/>
      <c r="E750" s="124"/>
      <c r="F750" s="124"/>
      <c r="G750" s="124"/>
      <c r="H750" s="124"/>
      <c r="I750" s="124"/>
      <c r="J750" s="124"/>
      <c r="K750" s="581"/>
      <c r="L750" s="124"/>
    </row>
    <row r="751" spans="2:12" ht="14.4" customHeight="1" x14ac:dyDescent="0.3">
      <c r="D751" s="124"/>
      <c r="E751" s="124"/>
      <c r="F751" s="124"/>
      <c r="G751" s="124"/>
      <c r="H751" s="124"/>
      <c r="I751" s="124"/>
      <c r="J751" s="124"/>
      <c r="K751" s="581"/>
      <c r="L751" s="124"/>
    </row>
    <row r="752" spans="2:12" ht="14.4" customHeight="1" x14ac:dyDescent="0.3">
      <c r="D752" s="124"/>
      <c r="E752" s="124"/>
      <c r="F752" s="124"/>
      <c r="G752" s="124"/>
      <c r="H752" s="124"/>
      <c r="I752" s="124"/>
      <c r="J752" s="124"/>
      <c r="K752" s="581"/>
      <c r="L752" s="124"/>
    </row>
    <row r="753" spans="4:12" ht="14.4" customHeight="1" x14ac:dyDescent="0.3">
      <c r="D753" s="124"/>
      <c r="E753" s="124"/>
      <c r="F753" s="124"/>
      <c r="G753" s="124"/>
      <c r="H753" s="124"/>
      <c r="I753" s="124"/>
      <c r="J753" s="124"/>
      <c r="K753" s="581"/>
      <c r="L753" s="124"/>
    </row>
    <row r="754" spans="4:12" ht="14.4" customHeight="1" x14ac:dyDescent="0.3">
      <c r="D754" s="124"/>
      <c r="E754" s="124"/>
      <c r="F754" s="124"/>
      <c r="G754" s="124"/>
      <c r="H754" s="124"/>
      <c r="I754" s="124"/>
      <c r="J754" s="124"/>
      <c r="K754" s="581"/>
      <c r="L754" s="124"/>
    </row>
    <row r="755" spans="4:12" ht="14.4" customHeight="1" x14ac:dyDescent="0.3">
      <c r="D755" s="124"/>
      <c r="E755" s="124"/>
      <c r="F755" s="124"/>
      <c r="G755" s="124"/>
      <c r="H755" s="124"/>
      <c r="I755" s="124"/>
      <c r="J755" s="124"/>
      <c r="K755" s="581"/>
      <c r="L755" s="124"/>
    </row>
    <row r="756" spans="4:12" ht="14.4" customHeight="1" x14ac:dyDescent="0.3">
      <c r="D756" s="124"/>
      <c r="E756" s="124"/>
      <c r="F756" s="124"/>
      <c r="G756" s="124"/>
      <c r="H756" s="124"/>
      <c r="I756" s="124"/>
      <c r="J756" s="124"/>
      <c r="K756" s="581"/>
      <c r="L756" s="124"/>
    </row>
    <row r="757" spans="4:12" ht="14.4" customHeight="1" x14ac:dyDescent="0.3">
      <c r="D757" s="124"/>
      <c r="E757" s="124"/>
      <c r="F757" s="124"/>
      <c r="G757" s="124"/>
      <c r="H757" s="124"/>
      <c r="I757" s="124"/>
      <c r="J757" s="124"/>
      <c r="K757" s="581"/>
      <c r="L757" s="124"/>
    </row>
    <row r="758" spans="4:12" ht="14.4" customHeight="1" x14ac:dyDescent="0.3">
      <c r="D758" s="124"/>
      <c r="E758" s="124"/>
      <c r="F758" s="124"/>
      <c r="G758" s="124"/>
      <c r="H758" s="124"/>
      <c r="I758" s="124"/>
      <c r="J758" s="124"/>
      <c r="K758" s="581"/>
      <c r="L758" s="124"/>
    </row>
    <row r="759" spans="4:12" ht="14.4" customHeight="1" x14ac:dyDescent="0.3">
      <c r="D759" s="124"/>
      <c r="E759" s="124"/>
      <c r="F759" s="124"/>
      <c r="G759" s="124"/>
      <c r="H759" s="124"/>
      <c r="I759" s="124"/>
      <c r="J759" s="124"/>
      <c r="K759" s="581"/>
      <c r="L759" s="124"/>
    </row>
    <row r="760" spans="4:12" ht="14.4" customHeight="1" x14ac:dyDescent="0.3">
      <c r="D760" s="124"/>
      <c r="E760" s="124"/>
      <c r="F760" s="124"/>
      <c r="G760" s="124"/>
      <c r="H760" s="124"/>
      <c r="I760" s="124"/>
      <c r="J760" s="124"/>
      <c r="K760" s="581"/>
      <c r="L760" s="124"/>
    </row>
    <row r="761" spans="4:12" ht="14.4" customHeight="1" x14ac:dyDescent="0.3">
      <c r="D761" s="124"/>
      <c r="E761" s="124"/>
      <c r="F761" s="124"/>
      <c r="G761" s="124"/>
      <c r="H761" s="124"/>
      <c r="I761" s="124"/>
      <c r="J761" s="124"/>
      <c r="K761" s="581"/>
      <c r="L761" s="124"/>
    </row>
    <row r="762" spans="4:12" ht="14.4" customHeight="1" x14ac:dyDescent="0.3">
      <c r="D762" s="124"/>
      <c r="E762" s="124"/>
      <c r="F762" s="124"/>
      <c r="G762" s="124"/>
      <c r="H762" s="124"/>
      <c r="I762" s="124"/>
      <c r="J762" s="124"/>
      <c r="K762" s="581"/>
      <c r="L762" s="124"/>
    </row>
    <row r="763" spans="4:12" ht="14.4" customHeight="1" x14ac:dyDescent="0.3">
      <c r="D763" s="124"/>
      <c r="E763" s="124"/>
      <c r="F763" s="124"/>
      <c r="G763" s="124"/>
      <c r="H763" s="124"/>
      <c r="I763" s="124"/>
      <c r="J763" s="124"/>
      <c r="K763" s="581"/>
      <c r="L763" s="124"/>
    </row>
    <row r="764" spans="4:12" ht="14.4" customHeight="1" x14ac:dyDescent="0.3">
      <c r="D764" s="124"/>
      <c r="E764" s="124"/>
      <c r="F764" s="124"/>
      <c r="G764" s="124"/>
      <c r="H764" s="124"/>
      <c r="I764" s="124"/>
      <c r="J764" s="124"/>
      <c r="K764" s="581"/>
      <c r="L764" s="124"/>
    </row>
    <row r="765" spans="4:12" ht="14.4" customHeight="1" x14ac:dyDescent="0.3">
      <c r="D765" s="124"/>
      <c r="E765" s="124"/>
      <c r="F765" s="124"/>
      <c r="G765" s="124"/>
      <c r="H765" s="124"/>
      <c r="I765" s="124"/>
      <c r="J765" s="124"/>
      <c r="K765" s="581"/>
      <c r="L765" s="124"/>
    </row>
    <row r="766" spans="4:12" ht="14.4" customHeight="1" x14ac:dyDescent="0.3">
      <c r="D766" s="124"/>
      <c r="E766" s="124"/>
      <c r="F766" s="124"/>
      <c r="G766" s="124"/>
      <c r="H766" s="124"/>
      <c r="I766" s="124"/>
      <c r="J766" s="124"/>
      <c r="K766" s="581"/>
      <c r="L766" s="124"/>
    </row>
    <row r="767" spans="4:12" ht="14.4" customHeight="1" x14ac:dyDescent="0.3">
      <c r="D767" s="124"/>
      <c r="E767" s="124"/>
      <c r="F767" s="124"/>
      <c r="G767" s="124"/>
      <c r="H767" s="124"/>
      <c r="I767" s="124"/>
      <c r="J767" s="124"/>
      <c r="K767" s="581"/>
      <c r="L767" s="124"/>
    </row>
    <row r="768" spans="4:12" ht="14.4" customHeight="1" x14ac:dyDescent="0.3">
      <c r="D768" s="124"/>
      <c r="E768" s="124"/>
      <c r="F768" s="124"/>
      <c r="G768" s="124"/>
      <c r="H768" s="124"/>
      <c r="I768" s="124"/>
      <c r="J768" s="124"/>
      <c r="K768" s="581"/>
      <c r="L768" s="124"/>
    </row>
    <row r="769" spans="4:12" ht="14.4" customHeight="1" x14ac:dyDescent="0.3">
      <c r="D769" s="124"/>
      <c r="E769" s="124"/>
      <c r="F769" s="124"/>
      <c r="G769" s="124"/>
      <c r="H769" s="124"/>
      <c r="I769" s="124"/>
      <c r="J769" s="124"/>
      <c r="K769" s="581"/>
      <c r="L769" s="124"/>
    </row>
    <row r="770" spans="4:12" ht="14.4" customHeight="1" x14ac:dyDescent="0.3">
      <c r="D770" s="124"/>
      <c r="E770" s="124"/>
      <c r="F770" s="124"/>
      <c r="G770" s="124"/>
      <c r="H770" s="124"/>
      <c r="I770" s="124"/>
      <c r="J770" s="124"/>
      <c r="K770" s="581"/>
      <c r="L770" s="124"/>
    </row>
    <row r="771" spans="4:12" ht="14.4" customHeight="1" x14ac:dyDescent="0.3">
      <c r="D771" s="124"/>
      <c r="E771" s="124"/>
      <c r="F771" s="124"/>
      <c r="G771" s="124"/>
      <c r="H771" s="124"/>
      <c r="I771" s="124"/>
      <c r="J771" s="124"/>
      <c r="K771" s="581"/>
      <c r="L771" s="124"/>
    </row>
    <row r="772" spans="4:12" ht="14.4" customHeight="1" x14ac:dyDescent="0.3">
      <c r="D772" s="124"/>
      <c r="E772" s="124"/>
      <c r="F772" s="124"/>
      <c r="G772" s="124"/>
      <c r="H772" s="124"/>
      <c r="I772" s="124"/>
      <c r="J772" s="124"/>
      <c r="K772" s="581"/>
      <c r="L772" s="124"/>
    </row>
    <row r="773" spans="4:12" ht="14.4" customHeight="1" x14ac:dyDescent="0.3">
      <c r="D773" s="124"/>
      <c r="E773" s="124"/>
      <c r="F773" s="124"/>
      <c r="G773" s="124"/>
      <c r="H773" s="124"/>
      <c r="I773" s="124"/>
      <c r="J773" s="124"/>
      <c r="K773" s="581"/>
      <c r="L773" s="124"/>
    </row>
    <row r="774" spans="4:12" ht="14.4" customHeight="1" x14ac:dyDescent="0.3">
      <c r="D774" s="124"/>
      <c r="E774" s="124"/>
      <c r="F774" s="124"/>
      <c r="G774" s="124"/>
      <c r="H774" s="124"/>
      <c r="I774" s="124"/>
      <c r="J774" s="124"/>
      <c r="K774" s="581"/>
      <c r="L774" s="124"/>
    </row>
    <row r="775" spans="4:12" ht="14.4" customHeight="1" x14ac:dyDescent="0.3">
      <c r="D775" s="124"/>
      <c r="E775" s="124"/>
      <c r="F775" s="124"/>
      <c r="G775" s="124"/>
      <c r="H775" s="124"/>
      <c r="I775" s="124"/>
      <c r="J775" s="124"/>
      <c r="K775" s="581"/>
      <c r="L775" s="124"/>
    </row>
    <row r="776" spans="4:12" ht="14.4" customHeight="1" x14ac:dyDescent="0.3">
      <c r="D776" s="124"/>
      <c r="E776" s="124"/>
      <c r="F776" s="124"/>
      <c r="G776" s="124"/>
      <c r="H776" s="124"/>
      <c r="I776" s="124"/>
      <c r="J776" s="124"/>
      <c r="K776" s="581"/>
      <c r="L776" s="124"/>
    </row>
    <row r="777" spans="4:12" ht="14.4" customHeight="1" x14ac:dyDescent="0.3">
      <c r="D777" s="124"/>
      <c r="E777" s="124"/>
      <c r="F777" s="124"/>
      <c r="G777" s="124"/>
      <c r="H777" s="124"/>
      <c r="I777" s="124"/>
      <c r="J777" s="124"/>
      <c r="K777" s="581"/>
      <c r="L777" s="124"/>
    </row>
    <row r="778" spans="4:12" ht="14.4" customHeight="1" x14ac:dyDescent="0.3">
      <c r="D778" s="124"/>
      <c r="E778" s="124"/>
      <c r="F778" s="124"/>
      <c r="G778" s="124"/>
      <c r="H778" s="124"/>
      <c r="I778" s="124"/>
      <c r="J778" s="124"/>
      <c r="K778" s="581"/>
      <c r="L778" s="124"/>
    </row>
    <row r="779" spans="4:12" ht="14.4" customHeight="1" x14ac:dyDescent="0.3">
      <c r="D779" s="124"/>
      <c r="E779" s="124"/>
      <c r="F779" s="124"/>
      <c r="G779" s="124"/>
      <c r="H779" s="124"/>
      <c r="I779" s="124"/>
      <c r="J779" s="124"/>
      <c r="K779" s="581"/>
      <c r="L779" s="124"/>
    </row>
    <row r="780" spans="4:12" ht="14.4" customHeight="1" x14ac:dyDescent="0.3">
      <c r="D780" s="124"/>
      <c r="E780" s="124"/>
      <c r="F780" s="124"/>
      <c r="G780" s="124"/>
      <c r="H780" s="124"/>
      <c r="I780" s="124"/>
      <c r="J780" s="124"/>
      <c r="K780" s="581"/>
      <c r="L780" s="124"/>
    </row>
    <row r="781" spans="4:12" ht="14.4" customHeight="1" x14ac:dyDescent="0.3">
      <c r="D781" s="124"/>
      <c r="E781" s="124"/>
      <c r="F781" s="124"/>
      <c r="G781" s="124"/>
      <c r="H781" s="124"/>
      <c r="I781" s="124"/>
      <c r="J781" s="124"/>
      <c r="K781" s="581"/>
      <c r="L781" s="124"/>
    </row>
    <row r="782" spans="4:12" ht="14.4" customHeight="1" x14ac:dyDescent="0.3">
      <c r="D782" s="124"/>
      <c r="E782" s="124"/>
      <c r="F782" s="124"/>
      <c r="G782" s="124"/>
      <c r="H782" s="124"/>
      <c r="I782" s="124"/>
      <c r="J782" s="124"/>
      <c r="K782" s="581"/>
      <c r="L782" s="124"/>
    </row>
    <row r="783" spans="4:12" ht="14.4" customHeight="1" x14ac:dyDescent="0.3">
      <c r="D783" s="124"/>
      <c r="E783" s="124"/>
      <c r="F783" s="124"/>
      <c r="G783" s="124"/>
      <c r="H783" s="124"/>
      <c r="I783" s="124"/>
      <c r="J783" s="124"/>
      <c r="K783" s="581"/>
      <c r="L783" s="124"/>
    </row>
    <row r="784" spans="4:12" ht="14.4" customHeight="1" x14ac:dyDescent="0.3">
      <c r="D784" s="124"/>
      <c r="E784" s="124"/>
      <c r="F784" s="124"/>
      <c r="G784" s="124"/>
      <c r="H784" s="124"/>
      <c r="I784" s="124"/>
      <c r="J784" s="124"/>
      <c r="K784" s="581"/>
      <c r="L784" s="124"/>
    </row>
    <row r="785" spans="4:12" ht="14.4" customHeight="1" x14ac:dyDescent="0.3">
      <c r="D785" s="124"/>
      <c r="E785" s="124"/>
      <c r="F785" s="124"/>
      <c r="G785" s="124"/>
      <c r="H785" s="124"/>
      <c r="I785" s="124"/>
      <c r="J785" s="124"/>
      <c r="K785" s="581"/>
      <c r="L785" s="124"/>
    </row>
    <row r="786" spans="4:12" ht="14.4" customHeight="1" x14ac:dyDescent="0.3">
      <c r="D786" s="124"/>
      <c r="E786" s="124"/>
      <c r="F786" s="124"/>
      <c r="G786" s="124"/>
      <c r="H786" s="124"/>
      <c r="I786" s="124"/>
      <c r="J786" s="124"/>
      <c r="K786" s="581"/>
      <c r="L786" s="124"/>
    </row>
    <row r="787" spans="4:12" ht="14.4" customHeight="1" x14ac:dyDescent="0.3">
      <c r="D787" s="124"/>
      <c r="E787" s="124"/>
      <c r="F787" s="124"/>
      <c r="G787" s="124"/>
      <c r="H787" s="124"/>
      <c r="I787" s="124"/>
      <c r="J787" s="124"/>
      <c r="K787" s="581"/>
      <c r="L787" s="124"/>
    </row>
    <row r="788" spans="4:12" ht="14.4" customHeight="1" x14ac:dyDescent="0.3">
      <c r="D788" s="124"/>
      <c r="E788" s="124"/>
      <c r="F788" s="124"/>
      <c r="G788" s="124"/>
      <c r="H788" s="124"/>
      <c r="I788" s="124"/>
      <c r="J788" s="124"/>
      <c r="K788" s="581"/>
      <c r="L788" s="124"/>
    </row>
    <row r="789" spans="4:12" ht="14.4" customHeight="1" x14ac:dyDescent="0.3">
      <c r="D789" s="124"/>
      <c r="E789" s="124"/>
      <c r="F789" s="124"/>
      <c r="G789" s="124"/>
      <c r="H789" s="124"/>
      <c r="I789" s="124"/>
      <c r="J789" s="124"/>
      <c r="K789" s="581"/>
      <c r="L789" s="124"/>
    </row>
    <row r="790" spans="4:12" ht="14.4" customHeight="1" x14ac:dyDescent="0.3">
      <c r="D790" s="124"/>
      <c r="E790" s="124"/>
      <c r="F790" s="124"/>
      <c r="G790" s="124"/>
      <c r="H790" s="124"/>
      <c r="I790" s="124"/>
      <c r="J790" s="124"/>
      <c r="K790" s="581"/>
      <c r="L790" s="124"/>
    </row>
    <row r="791" spans="4:12" ht="14.4" customHeight="1" x14ac:dyDescent="0.3">
      <c r="D791" s="124"/>
      <c r="E791" s="124"/>
      <c r="F791" s="124"/>
      <c r="G791" s="124"/>
      <c r="H791" s="124"/>
      <c r="I791" s="124"/>
      <c r="J791" s="124"/>
      <c r="K791" s="581"/>
      <c r="L791" s="124"/>
    </row>
    <row r="792" spans="4:12" ht="14.4" customHeight="1" x14ac:dyDescent="0.3">
      <c r="D792" s="124"/>
      <c r="E792" s="124"/>
      <c r="F792" s="124"/>
      <c r="G792" s="124"/>
      <c r="H792" s="124"/>
      <c r="I792" s="124"/>
      <c r="J792" s="124"/>
      <c r="K792" s="581"/>
      <c r="L792" s="124"/>
    </row>
    <row r="793" spans="4:12" ht="14.4" customHeight="1" x14ac:dyDescent="0.3">
      <c r="D793" s="124"/>
      <c r="E793" s="124"/>
      <c r="F793" s="124"/>
      <c r="G793" s="124"/>
      <c r="H793" s="124"/>
      <c r="I793" s="124"/>
      <c r="J793" s="124"/>
      <c r="K793" s="581"/>
      <c r="L793" s="124"/>
    </row>
    <row r="794" spans="4:12" ht="14.4" customHeight="1" x14ac:dyDescent="0.3">
      <c r="D794" s="124"/>
      <c r="E794" s="124"/>
      <c r="F794" s="124"/>
      <c r="G794" s="124"/>
      <c r="H794" s="124"/>
      <c r="I794" s="124"/>
      <c r="J794" s="124"/>
      <c r="K794" s="581"/>
      <c r="L794" s="124"/>
    </row>
    <row r="795" spans="4:12" ht="14.4" customHeight="1" x14ac:dyDescent="0.3">
      <c r="D795" s="124"/>
      <c r="E795" s="124"/>
      <c r="F795" s="124"/>
      <c r="G795" s="124"/>
      <c r="H795" s="124"/>
      <c r="I795" s="124"/>
      <c r="J795" s="124"/>
      <c r="K795" s="581"/>
      <c r="L795" s="124"/>
    </row>
    <row r="796" spans="4:12" ht="14.4" customHeight="1" x14ac:dyDescent="0.3">
      <c r="D796" s="124"/>
      <c r="E796" s="124"/>
      <c r="F796" s="124"/>
      <c r="G796" s="124"/>
      <c r="H796" s="124"/>
      <c r="I796" s="124"/>
      <c r="J796" s="124"/>
      <c r="K796" s="581"/>
      <c r="L796" s="124"/>
    </row>
    <row r="797" spans="4:12" ht="14.4" customHeight="1" x14ac:dyDescent="0.3">
      <c r="D797" s="124"/>
      <c r="E797" s="124"/>
      <c r="F797" s="124"/>
      <c r="G797" s="124"/>
      <c r="H797" s="124"/>
      <c r="I797" s="124"/>
      <c r="J797" s="124"/>
      <c r="K797" s="581"/>
      <c r="L797" s="124"/>
    </row>
    <row r="798" spans="4:12" ht="14.4" customHeight="1" x14ac:dyDescent="0.3">
      <c r="D798" s="124"/>
      <c r="E798" s="124"/>
      <c r="F798" s="124"/>
      <c r="G798" s="124"/>
      <c r="H798" s="124"/>
      <c r="I798" s="124"/>
      <c r="J798" s="124"/>
      <c r="K798" s="581"/>
      <c r="L798" s="124"/>
    </row>
  </sheetData>
  <autoFilter ref="A1:K798"/>
  <mergeCells count="10">
    <mergeCell ref="A5:K5"/>
    <mergeCell ref="F10:I10"/>
    <mergeCell ref="A8:A9"/>
    <mergeCell ref="B8:B9"/>
    <mergeCell ref="J8:J9"/>
    <mergeCell ref="F8:I9"/>
    <mergeCell ref="E8:E9"/>
    <mergeCell ref="D8:D9"/>
    <mergeCell ref="C8:C9"/>
    <mergeCell ref="K8:K9"/>
  </mergeCells>
  <printOptions horizontalCentered="1"/>
  <pageMargins left="1.1811023622047245" right="0.39370078740157483" top="0.78740157480314965" bottom="0.78740157480314965" header="0.31496062992125984" footer="0.31496062992125984"/>
  <pageSetup paperSize="9" scale="72" fitToHeight="0" orientation="portrait" blackAndWhite="1" r:id="rId1"/>
  <headerFooter differentFirst="1">
    <oddHeader>&amp;C&amp;"Times New Roman,обычный"&amp;12&amp;P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614"/>
  <sheetViews>
    <sheetView topLeftCell="A330" zoomScale="80" zoomScaleNormal="80" zoomScaleSheetLayoutView="70" workbookViewId="0">
      <selection activeCell="K333" sqref="K333"/>
    </sheetView>
  </sheetViews>
  <sheetFormatPr defaultColWidth="8.88671875" defaultRowHeight="14.4" x14ac:dyDescent="0.3"/>
  <cols>
    <col min="1" max="1" width="4.6640625" style="46" customWidth="1"/>
    <col min="2" max="2" width="54.44140625" style="46" customWidth="1"/>
    <col min="3" max="3" width="5.5546875" style="46" customWidth="1"/>
    <col min="4" max="4" width="3.6640625" style="46" customWidth="1"/>
    <col min="5" max="5" width="4" style="46" customWidth="1"/>
    <col min="6" max="6" width="3.33203125" style="46" customWidth="1"/>
    <col min="7" max="7" width="2.44140625" style="46" customWidth="1"/>
    <col min="8" max="8" width="2.6640625" style="46" customWidth="1"/>
    <col min="9" max="9" width="7.6640625" style="46" customWidth="1"/>
    <col min="10" max="10" width="5" style="46" customWidth="1"/>
    <col min="11" max="11" width="15.109375" style="75" customWidth="1"/>
    <col min="12" max="12" width="15" style="75" customWidth="1"/>
    <col min="13" max="13" width="8.88671875" style="46" customWidth="1"/>
    <col min="14" max="14" width="12.44140625" style="46" bestFit="1" customWidth="1"/>
    <col min="15" max="15" width="9.33203125" style="46" bestFit="1" customWidth="1"/>
    <col min="16" max="16" width="12.44140625" style="46" bestFit="1" customWidth="1"/>
    <col min="17" max="17" width="9.33203125" style="46" bestFit="1" customWidth="1"/>
    <col min="18" max="16384" width="8.88671875" style="46"/>
  </cols>
  <sheetData>
    <row r="1" spans="1:12" ht="18" x14ac:dyDescent="0.35">
      <c r="L1" s="205" t="s">
        <v>535</v>
      </c>
    </row>
    <row r="2" spans="1:12" ht="18" x14ac:dyDescent="0.35">
      <c r="K2" s="164"/>
      <c r="L2" s="205" t="s">
        <v>576</v>
      </c>
    </row>
    <row r="3" spans="1:12" x14ac:dyDescent="0.3">
      <c r="K3" s="164"/>
      <c r="L3" s="164"/>
    </row>
    <row r="4" spans="1:12" x14ac:dyDescent="0.3">
      <c r="K4" s="164"/>
      <c r="L4" s="164"/>
    </row>
    <row r="5" spans="1:12" x14ac:dyDescent="0.3">
      <c r="K5" s="164"/>
      <c r="L5" s="164"/>
    </row>
    <row r="6" spans="1:12" ht="17.399999999999999" customHeight="1" x14ac:dyDescent="0.3">
      <c r="A6" s="922" t="s">
        <v>642</v>
      </c>
      <c r="B6" s="922"/>
      <c r="C6" s="922"/>
      <c r="D6" s="922"/>
      <c r="E6" s="922"/>
      <c r="F6" s="922"/>
      <c r="G6" s="922"/>
      <c r="H6" s="922"/>
      <c r="I6" s="922"/>
      <c r="J6" s="922"/>
      <c r="K6" s="922"/>
      <c r="L6" s="922"/>
    </row>
    <row r="7" spans="1:12" ht="17.399999999999999" customHeight="1" x14ac:dyDescent="0.3">
      <c r="A7" s="747"/>
      <c r="B7" s="747"/>
      <c r="C7" s="747"/>
      <c r="D7" s="747"/>
      <c r="E7" s="747"/>
      <c r="F7" s="747"/>
      <c r="G7" s="747"/>
      <c r="H7" s="747"/>
      <c r="I7" s="747"/>
      <c r="J7" s="747"/>
      <c r="K7" s="747"/>
      <c r="L7" s="747"/>
    </row>
    <row r="8" spans="1:12" ht="17.399999999999999" customHeight="1" x14ac:dyDescent="0.3">
      <c r="A8" s="747"/>
      <c r="B8" s="747"/>
      <c r="C8" s="747"/>
      <c r="D8" s="747"/>
      <c r="E8" s="747"/>
      <c r="F8" s="747"/>
      <c r="G8" s="747"/>
      <c r="H8" s="747"/>
      <c r="I8" s="747"/>
      <c r="J8" s="747"/>
      <c r="K8" s="747"/>
      <c r="L8" s="747"/>
    </row>
    <row r="9" spans="1:12" ht="18" x14ac:dyDescent="0.35">
      <c r="A9" s="47"/>
      <c r="B9" s="48"/>
      <c r="C9" s="49"/>
      <c r="D9" s="49"/>
      <c r="E9" s="49"/>
      <c r="F9" s="49"/>
      <c r="G9" s="47"/>
      <c r="H9" s="50"/>
      <c r="I9" s="51"/>
      <c r="J9" s="52"/>
      <c r="K9" s="164"/>
      <c r="L9" s="165" t="s">
        <v>21</v>
      </c>
    </row>
    <row r="10" spans="1:12" ht="18" customHeight="1" x14ac:dyDescent="0.3">
      <c r="A10" s="939" t="s">
        <v>22</v>
      </c>
      <c r="B10" s="940" t="s">
        <v>23</v>
      </c>
      <c r="C10" s="941" t="s">
        <v>24</v>
      </c>
      <c r="D10" s="941" t="s">
        <v>25</v>
      </c>
      <c r="E10" s="941" t="s">
        <v>26</v>
      </c>
      <c r="F10" s="942" t="s">
        <v>27</v>
      </c>
      <c r="G10" s="941"/>
      <c r="H10" s="941"/>
      <c r="I10" s="941"/>
      <c r="J10" s="941" t="s">
        <v>28</v>
      </c>
      <c r="K10" s="945" t="s">
        <v>588</v>
      </c>
      <c r="L10" s="943" t="s">
        <v>635</v>
      </c>
    </row>
    <row r="11" spans="1:12" ht="24" customHeight="1" x14ac:dyDescent="0.3">
      <c r="A11" s="939"/>
      <c r="B11" s="940"/>
      <c r="C11" s="941"/>
      <c r="D11" s="941"/>
      <c r="E11" s="941"/>
      <c r="F11" s="942"/>
      <c r="G11" s="941"/>
      <c r="H11" s="941"/>
      <c r="I11" s="941"/>
      <c r="J11" s="941"/>
      <c r="K11" s="946"/>
      <c r="L11" s="944"/>
    </row>
    <row r="12" spans="1:12" ht="18" x14ac:dyDescent="0.35">
      <c r="A12" s="53">
        <v>1</v>
      </c>
      <c r="B12" s="54">
        <v>2</v>
      </c>
      <c r="C12" s="55" t="s">
        <v>29</v>
      </c>
      <c r="D12" s="55" t="s">
        <v>30</v>
      </c>
      <c r="E12" s="55" t="s">
        <v>31</v>
      </c>
      <c r="F12" s="924" t="s">
        <v>32</v>
      </c>
      <c r="G12" s="924"/>
      <c r="H12" s="924"/>
      <c r="I12" s="925"/>
      <c r="J12" s="55" t="s">
        <v>33</v>
      </c>
      <c r="K12" s="76">
        <v>8</v>
      </c>
      <c r="L12" s="76">
        <v>9</v>
      </c>
    </row>
    <row r="13" spans="1:12" ht="18" x14ac:dyDescent="0.3">
      <c r="A13" s="56">
        <v>1</v>
      </c>
      <c r="B13" s="166" t="s">
        <v>201</v>
      </c>
      <c r="C13" s="58"/>
      <c r="D13" s="59"/>
      <c r="E13" s="59"/>
      <c r="F13" s="61"/>
      <c r="G13" s="61"/>
      <c r="H13" s="61"/>
      <c r="I13" s="62"/>
      <c r="J13" s="59"/>
      <c r="K13" s="159">
        <f>K14+K156+K190+K200+K374+K430+K482+K514+K545+K259</f>
        <v>2047841.7000000002</v>
      </c>
      <c r="L13" s="159">
        <f>L14+L156+L190+L200+L374+L430+L482+L514+L545+L259</f>
        <v>1959738.9</v>
      </c>
    </row>
    <row r="14" spans="1:12" s="167" customFormat="1" ht="34.799999999999997" x14ac:dyDescent="0.3">
      <c r="A14" s="162">
        <v>1</v>
      </c>
      <c r="B14" s="662" t="s">
        <v>0</v>
      </c>
      <c r="C14" s="63" t="s">
        <v>1</v>
      </c>
      <c r="D14" s="64"/>
      <c r="E14" s="64"/>
      <c r="F14" s="65"/>
      <c r="G14" s="66"/>
      <c r="H14" s="66"/>
      <c r="I14" s="67"/>
      <c r="J14" s="64"/>
      <c r="K14" s="77">
        <f>K15+K76+K104+K142+K135</f>
        <v>220518.19999999998</v>
      </c>
      <c r="L14" s="77">
        <f>L15+L76+L104+L142+L135</f>
        <v>211766.09999999998</v>
      </c>
    </row>
    <row r="15" spans="1:12" s="168" customFormat="1" ht="18" x14ac:dyDescent="0.35">
      <c r="A15" s="56"/>
      <c r="B15" s="616" t="s">
        <v>35</v>
      </c>
      <c r="C15" s="68" t="s">
        <v>1</v>
      </c>
      <c r="D15" s="55" t="s">
        <v>36</v>
      </c>
      <c r="E15" s="55"/>
      <c r="F15" s="748"/>
      <c r="G15" s="749"/>
      <c r="H15" s="749"/>
      <c r="I15" s="750"/>
      <c r="J15" s="55"/>
      <c r="K15" s="69">
        <f>K16+K22+K46+K40+K51</f>
        <v>170547.6</v>
      </c>
      <c r="L15" s="69">
        <f>L16+L22+L46+L40+L51</f>
        <v>161373.9</v>
      </c>
    </row>
    <row r="16" spans="1:12" s="163" customFormat="1" ht="54" x14ac:dyDescent="0.35">
      <c r="A16" s="56"/>
      <c r="B16" s="616" t="s">
        <v>37</v>
      </c>
      <c r="C16" s="68" t="s">
        <v>1</v>
      </c>
      <c r="D16" s="55" t="s">
        <v>36</v>
      </c>
      <c r="E16" s="55" t="s">
        <v>38</v>
      </c>
      <c r="F16" s="748"/>
      <c r="G16" s="749"/>
      <c r="H16" s="749"/>
      <c r="I16" s="750"/>
      <c r="J16" s="55"/>
      <c r="K16" s="69">
        <f t="shared" ref="K16:L20" si="0">K17</f>
        <v>2716.7</v>
      </c>
      <c r="L16" s="69">
        <f t="shared" si="0"/>
        <v>2716.7</v>
      </c>
    </row>
    <row r="17" spans="1:12" s="163" customFormat="1" ht="54" x14ac:dyDescent="0.35">
      <c r="A17" s="56"/>
      <c r="B17" s="616" t="s">
        <v>39</v>
      </c>
      <c r="C17" s="68" t="s">
        <v>1</v>
      </c>
      <c r="D17" s="55" t="s">
        <v>36</v>
      </c>
      <c r="E17" s="55" t="s">
        <v>38</v>
      </c>
      <c r="F17" s="748" t="s">
        <v>40</v>
      </c>
      <c r="G17" s="749" t="s">
        <v>41</v>
      </c>
      <c r="H17" s="749" t="s">
        <v>42</v>
      </c>
      <c r="I17" s="750" t="s">
        <v>43</v>
      </c>
      <c r="J17" s="55"/>
      <c r="K17" s="69">
        <f t="shared" si="0"/>
        <v>2716.7</v>
      </c>
      <c r="L17" s="69">
        <f t="shared" si="0"/>
        <v>2716.7</v>
      </c>
    </row>
    <row r="18" spans="1:12" s="163" customFormat="1" ht="36" x14ac:dyDescent="0.35">
      <c r="A18" s="56"/>
      <c r="B18" s="616" t="s">
        <v>361</v>
      </c>
      <c r="C18" s="68" t="s">
        <v>1</v>
      </c>
      <c r="D18" s="55" t="s">
        <v>36</v>
      </c>
      <c r="E18" s="55" t="s">
        <v>38</v>
      </c>
      <c r="F18" s="748" t="s">
        <v>40</v>
      </c>
      <c r="G18" s="749" t="s">
        <v>44</v>
      </c>
      <c r="H18" s="749" t="s">
        <v>42</v>
      </c>
      <c r="I18" s="750" t="s">
        <v>43</v>
      </c>
      <c r="J18" s="55"/>
      <c r="K18" s="69">
        <f t="shared" si="0"/>
        <v>2716.7</v>
      </c>
      <c r="L18" s="69">
        <f t="shared" si="0"/>
        <v>2716.7</v>
      </c>
    </row>
    <row r="19" spans="1:12" s="163" customFormat="1" ht="54" x14ac:dyDescent="0.35">
      <c r="A19" s="56"/>
      <c r="B19" s="616" t="s">
        <v>45</v>
      </c>
      <c r="C19" s="68" t="s">
        <v>1</v>
      </c>
      <c r="D19" s="55" t="s">
        <v>36</v>
      </c>
      <c r="E19" s="55" t="s">
        <v>38</v>
      </c>
      <c r="F19" s="748" t="s">
        <v>40</v>
      </c>
      <c r="G19" s="749" t="s">
        <v>44</v>
      </c>
      <c r="H19" s="749" t="s">
        <v>36</v>
      </c>
      <c r="I19" s="750" t="s">
        <v>43</v>
      </c>
      <c r="J19" s="55"/>
      <c r="K19" s="69">
        <f t="shared" si="0"/>
        <v>2716.7</v>
      </c>
      <c r="L19" s="69">
        <f t="shared" si="0"/>
        <v>2716.7</v>
      </c>
    </row>
    <row r="20" spans="1:12" s="163" customFormat="1" ht="36" x14ac:dyDescent="0.35">
      <c r="A20" s="56"/>
      <c r="B20" s="616" t="s">
        <v>46</v>
      </c>
      <c r="C20" s="68" t="s">
        <v>1</v>
      </c>
      <c r="D20" s="55" t="s">
        <v>36</v>
      </c>
      <c r="E20" s="55" t="s">
        <v>38</v>
      </c>
      <c r="F20" s="748" t="s">
        <v>40</v>
      </c>
      <c r="G20" s="749" t="s">
        <v>44</v>
      </c>
      <c r="H20" s="749" t="s">
        <v>36</v>
      </c>
      <c r="I20" s="750" t="s">
        <v>47</v>
      </c>
      <c r="J20" s="55"/>
      <c r="K20" s="69">
        <f t="shared" si="0"/>
        <v>2716.7</v>
      </c>
      <c r="L20" s="69">
        <f t="shared" si="0"/>
        <v>2716.7</v>
      </c>
    </row>
    <row r="21" spans="1:12" s="163" customFormat="1" ht="108" x14ac:dyDescent="0.35">
      <c r="A21" s="56"/>
      <c r="B21" s="616" t="s">
        <v>48</v>
      </c>
      <c r="C21" s="68" t="s">
        <v>1</v>
      </c>
      <c r="D21" s="55" t="s">
        <v>36</v>
      </c>
      <c r="E21" s="55" t="s">
        <v>38</v>
      </c>
      <c r="F21" s="748" t="s">
        <v>40</v>
      </c>
      <c r="G21" s="749" t="s">
        <v>44</v>
      </c>
      <c r="H21" s="749" t="s">
        <v>36</v>
      </c>
      <c r="I21" s="750" t="s">
        <v>47</v>
      </c>
      <c r="J21" s="55" t="s">
        <v>49</v>
      </c>
      <c r="K21" s="69">
        <v>2716.7</v>
      </c>
      <c r="L21" s="69">
        <v>2716.7</v>
      </c>
    </row>
    <row r="22" spans="1:12" s="168" customFormat="1" ht="72" x14ac:dyDescent="0.35">
      <c r="A22" s="56"/>
      <c r="B22" s="616" t="s">
        <v>50</v>
      </c>
      <c r="C22" s="68" t="s">
        <v>1</v>
      </c>
      <c r="D22" s="55" t="s">
        <v>36</v>
      </c>
      <c r="E22" s="55" t="s">
        <v>51</v>
      </c>
      <c r="F22" s="748"/>
      <c r="G22" s="749"/>
      <c r="H22" s="749"/>
      <c r="I22" s="750"/>
      <c r="J22" s="55"/>
      <c r="K22" s="69">
        <f t="shared" ref="K22:L23" si="1">K23</f>
        <v>87997.5</v>
      </c>
      <c r="L22" s="69">
        <f t="shared" si="1"/>
        <v>87997.5</v>
      </c>
    </row>
    <row r="23" spans="1:12" s="168" customFormat="1" ht="54" x14ac:dyDescent="0.35">
      <c r="A23" s="56"/>
      <c r="B23" s="616" t="s">
        <v>52</v>
      </c>
      <c r="C23" s="68" t="s">
        <v>1</v>
      </c>
      <c r="D23" s="55" t="s">
        <v>36</v>
      </c>
      <c r="E23" s="55" t="s">
        <v>51</v>
      </c>
      <c r="F23" s="748" t="s">
        <v>40</v>
      </c>
      <c r="G23" s="749" t="s">
        <v>41</v>
      </c>
      <c r="H23" s="749" t="s">
        <v>42</v>
      </c>
      <c r="I23" s="750" t="s">
        <v>43</v>
      </c>
      <c r="J23" s="55"/>
      <c r="K23" s="69">
        <f t="shared" si="1"/>
        <v>87997.5</v>
      </c>
      <c r="L23" s="69">
        <f t="shared" si="1"/>
        <v>87997.5</v>
      </c>
    </row>
    <row r="24" spans="1:12" s="52" customFormat="1" ht="36" x14ac:dyDescent="0.35">
      <c r="A24" s="56"/>
      <c r="B24" s="616" t="s">
        <v>361</v>
      </c>
      <c r="C24" s="68" t="s">
        <v>1</v>
      </c>
      <c r="D24" s="55" t="s">
        <v>36</v>
      </c>
      <c r="E24" s="55" t="s">
        <v>51</v>
      </c>
      <c r="F24" s="748" t="s">
        <v>40</v>
      </c>
      <c r="G24" s="749" t="s">
        <v>44</v>
      </c>
      <c r="H24" s="749" t="s">
        <v>42</v>
      </c>
      <c r="I24" s="750" t="s">
        <v>43</v>
      </c>
      <c r="J24" s="55"/>
      <c r="K24" s="69">
        <f>K25</f>
        <v>87997.5</v>
      </c>
      <c r="L24" s="69">
        <f>L25</f>
        <v>87997.5</v>
      </c>
    </row>
    <row r="25" spans="1:12" s="52" customFormat="1" ht="36" x14ac:dyDescent="0.35">
      <c r="A25" s="56"/>
      <c r="B25" s="616" t="s">
        <v>53</v>
      </c>
      <c r="C25" s="68" t="s">
        <v>1</v>
      </c>
      <c r="D25" s="55" t="s">
        <v>36</v>
      </c>
      <c r="E25" s="55" t="s">
        <v>51</v>
      </c>
      <c r="F25" s="748" t="s">
        <v>40</v>
      </c>
      <c r="G25" s="749" t="s">
        <v>44</v>
      </c>
      <c r="H25" s="749" t="s">
        <v>38</v>
      </c>
      <c r="I25" s="750" t="s">
        <v>43</v>
      </c>
      <c r="J25" s="55"/>
      <c r="K25" s="69">
        <f>K26+K32+K34+K30+K37</f>
        <v>87997.5</v>
      </c>
      <c r="L25" s="69">
        <f>L26+L32+L34+L30+L37</f>
        <v>87997.5</v>
      </c>
    </row>
    <row r="26" spans="1:12" s="163" customFormat="1" ht="36" x14ac:dyDescent="0.35">
      <c r="A26" s="56"/>
      <c r="B26" s="616" t="s">
        <v>46</v>
      </c>
      <c r="C26" s="68" t="s">
        <v>1</v>
      </c>
      <c r="D26" s="55" t="s">
        <v>36</v>
      </c>
      <c r="E26" s="55" t="s">
        <v>51</v>
      </c>
      <c r="F26" s="748" t="s">
        <v>40</v>
      </c>
      <c r="G26" s="749" t="s">
        <v>44</v>
      </c>
      <c r="H26" s="749" t="s">
        <v>38</v>
      </c>
      <c r="I26" s="750" t="s">
        <v>47</v>
      </c>
      <c r="J26" s="55"/>
      <c r="K26" s="69">
        <f>K27+K28+K29</f>
        <v>82165.5</v>
      </c>
      <c r="L26" s="69">
        <f>L27+L28+L29</f>
        <v>82165.5</v>
      </c>
    </row>
    <row r="27" spans="1:12" s="163" customFormat="1" ht="108" x14ac:dyDescent="0.35">
      <c r="A27" s="56"/>
      <c r="B27" s="616" t="s">
        <v>48</v>
      </c>
      <c r="C27" s="68" t="s">
        <v>1</v>
      </c>
      <c r="D27" s="55" t="s">
        <v>36</v>
      </c>
      <c r="E27" s="55" t="s">
        <v>51</v>
      </c>
      <c r="F27" s="748" t="s">
        <v>40</v>
      </c>
      <c r="G27" s="749" t="s">
        <v>44</v>
      </c>
      <c r="H27" s="749" t="s">
        <v>38</v>
      </c>
      <c r="I27" s="750" t="s">
        <v>47</v>
      </c>
      <c r="J27" s="55" t="s">
        <v>49</v>
      </c>
      <c r="K27" s="69">
        <v>81048.399999999994</v>
      </c>
      <c r="L27" s="69">
        <v>81048.399999999994</v>
      </c>
    </row>
    <row r="28" spans="1:12" s="52" customFormat="1" ht="43.2" customHeight="1" x14ac:dyDescent="0.35">
      <c r="A28" s="56"/>
      <c r="B28" s="616" t="s">
        <v>54</v>
      </c>
      <c r="C28" s="68" t="s">
        <v>1</v>
      </c>
      <c r="D28" s="55" t="s">
        <v>36</v>
      </c>
      <c r="E28" s="55" t="s">
        <v>51</v>
      </c>
      <c r="F28" s="748" t="s">
        <v>40</v>
      </c>
      <c r="G28" s="749" t="s">
        <v>44</v>
      </c>
      <c r="H28" s="749" t="s">
        <v>38</v>
      </c>
      <c r="I28" s="750" t="s">
        <v>47</v>
      </c>
      <c r="J28" s="55" t="s">
        <v>55</v>
      </c>
      <c r="K28" s="69">
        <v>1056.8</v>
      </c>
      <c r="L28" s="69">
        <v>1056.8</v>
      </c>
    </row>
    <row r="29" spans="1:12" s="163" customFormat="1" ht="18" x14ac:dyDescent="0.35">
      <c r="A29" s="56"/>
      <c r="B29" s="616" t="s">
        <v>56</v>
      </c>
      <c r="C29" s="68" t="s">
        <v>1</v>
      </c>
      <c r="D29" s="55" t="s">
        <v>36</v>
      </c>
      <c r="E29" s="55" t="s">
        <v>51</v>
      </c>
      <c r="F29" s="748" t="s">
        <v>40</v>
      </c>
      <c r="G29" s="749" t="s">
        <v>44</v>
      </c>
      <c r="H29" s="749" t="s">
        <v>38</v>
      </c>
      <c r="I29" s="750" t="s">
        <v>47</v>
      </c>
      <c r="J29" s="55" t="s">
        <v>57</v>
      </c>
      <c r="K29" s="69">
        <v>60.3</v>
      </c>
      <c r="L29" s="69">
        <v>60.3</v>
      </c>
    </row>
    <row r="30" spans="1:12" s="168" customFormat="1" ht="206.4" customHeight="1" x14ac:dyDescent="0.35">
      <c r="A30" s="56"/>
      <c r="B30" s="616" t="s">
        <v>675</v>
      </c>
      <c r="C30" s="68" t="s">
        <v>1</v>
      </c>
      <c r="D30" s="55" t="s">
        <v>36</v>
      </c>
      <c r="E30" s="55" t="s">
        <v>51</v>
      </c>
      <c r="F30" s="748" t="s">
        <v>40</v>
      </c>
      <c r="G30" s="749" t="s">
        <v>44</v>
      </c>
      <c r="H30" s="749" t="s">
        <v>38</v>
      </c>
      <c r="I30" s="750" t="s">
        <v>281</v>
      </c>
      <c r="J30" s="55"/>
      <c r="K30" s="69">
        <f>K31</f>
        <v>63</v>
      </c>
      <c r="L30" s="69">
        <f>L31</f>
        <v>63</v>
      </c>
    </row>
    <row r="31" spans="1:12" s="168" customFormat="1" ht="48" customHeight="1" x14ac:dyDescent="0.35">
      <c r="A31" s="56"/>
      <c r="B31" s="616" t="s">
        <v>54</v>
      </c>
      <c r="C31" s="68" t="s">
        <v>1</v>
      </c>
      <c r="D31" s="55" t="s">
        <v>36</v>
      </c>
      <c r="E31" s="55" t="s">
        <v>51</v>
      </c>
      <c r="F31" s="748" t="s">
        <v>40</v>
      </c>
      <c r="G31" s="749" t="s">
        <v>44</v>
      </c>
      <c r="H31" s="749" t="s">
        <v>38</v>
      </c>
      <c r="I31" s="750" t="s">
        <v>281</v>
      </c>
      <c r="J31" s="55" t="s">
        <v>55</v>
      </c>
      <c r="K31" s="69">
        <v>63</v>
      </c>
      <c r="L31" s="69">
        <v>63</v>
      </c>
    </row>
    <row r="32" spans="1:12" s="168" customFormat="1" ht="198" x14ac:dyDescent="0.35">
      <c r="A32" s="56"/>
      <c r="B32" s="663" t="s">
        <v>475</v>
      </c>
      <c r="C32" s="68" t="s">
        <v>1</v>
      </c>
      <c r="D32" s="55" t="s">
        <v>36</v>
      </c>
      <c r="E32" s="55" t="s">
        <v>51</v>
      </c>
      <c r="F32" s="748" t="s">
        <v>40</v>
      </c>
      <c r="G32" s="749" t="s">
        <v>44</v>
      </c>
      <c r="H32" s="749" t="s">
        <v>38</v>
      </c>
      <c r="I32" s="750" t="s">
        <v>58</v>
      </c>
      <c r="J32" s="55"/>
      <c r="K32" s="69">
        <f>K33</f>
        <v>775.8</v>
      </c>
      <c r="L32" s="69">
        <f>L33</f>
        <v>775.8</v>
      </c>
    </row>
    <row r="33" spans="1:12" s="168" customFormat="1" ht="108" x14ac:dyDescent="0.35">
      <c r="A33" s="56"/>
      <c r="B33" s="616" t="s">
        <v>48</v>
      </c>
      <c r="C33" s="68" t="s">
        <v>1</v>
      </c>
      <c r="D33" s="55" t="s">
        <v>36</v>
      </c>
      <c r="E33" s="55" t="s">
        <v>51</v>
      </c>
      <c r="F33" s="748" t="s">
        <v>40</v>
      </c>
      <c r="G33" s="749" t="s">
        <v>44</v>
      </c>
      <c r="H33" s="749" t="s">
        <v>38</v>
      </c>
      <c r="I33" s="750" t="s">
        <v>58</v>
      </c>
      <c r="J33" s="55" t="s">
        <v>49</v>
      </c>
      <c r="K33" s="69">
        <v>775.8</v>
      </c>
      <c r="L33" s="69">
        <v>775.8</v>
      </c>
    </row>
    <row r="34" spans="1:12" s="168" customFormat="1" ht="72" x14ac:dyDescent="0.35">
      <c r="A34" s="56"/>
      <c r="B34" s="616" t="s">
        <v>432</v>
      </c>
      <c r="C34" s="68" t="s">
        <v>1</v>
      </c>
      <c r="D34" s="55" t="s">
        <v>36</v>
      </c>
      <c r="E34" s="55" t="s">
        <v>51</v>
      </c>
      <c r="F34" s="748" t="s">
        <v>40</v>
      </c>
      <c r="G34" s="749" t="s">
        <v>44</v>
      </c>
      <c r="H34" s="749" t="s">
        <v>38</v>
      </c>
      <c r="I34" s="750" t="s">
        <v>60</v>
      </c>
      <c r="J34" s="55"/>
      <c r="K34" s="69">
        <f>K35+K36</f>
        <v>776</v>
      </c>
      <c r="L34" s="69">
        <f>L35+L36</f>
        <v>776</v>
      </c>
    </row>
    <row r="35" spans="1:12" s="168" customFormat="1" ht="108" x14ac:dyDescent="0.35">
      <c r="A35" s="56"/>
      <c r="B35" s="616" t="s">
        <v>48</v>
      </c>
      <c r="C35" s="68" t="s">
        <v>1</v>
      </c>
      <c r="D35" s="55" t="s">
        <v>36</v>
      </c>
      <c r="E35" s="55" t="s">
        <v>51</v>
      </c>
      <c r="F35" s="748" t="s">
        <v>40</v>
      </c>
      <c r="G35" s="749" t="s">
        <v>44</v>
      </c>
      <c r="H35" s="749" t="s">
        <v>38</v>
      </c>
      <c r="I35" s="750" t="s">
        <v>60</v>
      </c>
      <c r="J35" s="55" t="s">
        <v>49</v>
      </c>
      <c r="K35" s="69">
        <v>771.8</v>
      </c>
      <c r="L35" s="69">
        <v>771.8</v>
      </c>
    </row>
    <row r="36" spans="1:12" s="168" customFormat="1" ht="54" x14ac:dyDescent="0.35">
      <c r="A36" s="56"/>
      <c r="B36" s="616" t="s">
        <v>54</v>
      </c>
      <c r="C36" s="68" t="s">
        <v>1</v>
      </c>
      <c r="D36" s="55" t="s">
        <v>36</v>
      </c>
      <c r="E36" s="55" t="s">
        <v>51</v>
      </c>
      <c r="F36" s="748" t="s">
        <v>40</v>
      </c>
      <c r="G36" s="749" t="s">
        <v>44</v>
      </c>
      <c r="H36" s="749" t="s">
        <v>38</v>
      </c>
      <c r="I36" s="750" t="s">
        <v>60</v>
      </c>
      <c r="J36" s="55" t="s">
        <v>55</v>
      </c>
      <c r="K36" s="69">
        <v>4.2</v>
      </c>
      <c r="L36" s="69">
        <v>4.2</v>
      </c>
    </row>
    <row r="37" spans="1:12" s="168" customFormat="1" ht="72" x14ac:dyDescent="0.35">
      <c r="A37" s="56"/>
      <c r="B37" s="616" t="s">
        <v>59</v>
      </c>
      <c r="C37" s="68" t="s">
        <v>1</v>
      </c>
      <c r="D37" s="55" t="s">
        <v>36</v>
      </c>
      <c r="E37" s="55" t="s">
        <v>51</v>
      </c>
      <c r="F37" s="748" t="s">
        <v>40</v>
      </c>
      <c r="G37" s="749" t="s">
        <v>44</v>
      </c>
      <c r="H37" s="749" t="s">
        <v>38</v>
      </c>
      <c r="I37" s="750" t="s">
        <v>553</v>
      </c>
      <c r="J37" s="55"/>
      <c r="K37" s="69">
        <f>SUM(K38:K39)</f>
        <v>4217.2</v>
      </c>
      <c r="L37" s="69">
        <f>SUM(L38:L39)</f>
        <v>4217.2</v>
      </c>
    </row>
    <row r="38" spans="1:12" s="168" customFormat="1" ht="108" x14ac:dyDescent="0.35">
      <c r="A38" s="56"/>
      <c r="B38" s="616" t="s">
        <v>48</v>
      </c>
      <c r="C38" s="68" t="s">
        <v>1</v>
      </c>
      <c r="D38" s="55" t="s">
        <v>36</v>
      </c>
      <c r="E38" s="55" t="s">
        <v>51</v>
      </c>
      <c r="F38" s="748" t="s">
        <v>40</v>
      </c>
      <c r="G38" s="749" t="s">
        <v>44</v>
      </c>
      <c r="H38" s="749" t="s">
        <v>38</v>
      </c>
      <c r="I38" s="750" t="s">
        <v>553</v>
      </c>
      <c r="J38" s="55" t="s">
        <v>49</v>
      </c>
      <c r="K38" s="69">
        <v>4142.2</v>
      </c>
      <c r="L38" s="69">
        <v>4142.2</v>
      </c>
    </row>
    <row r="39" spans="1:12" s="168" customFormat="1" ht="54" x14ac:dyDescent="0.35">
      <c r="A39" s="56"/>
      <c r="B39" s="616" t="s">
        <v>54</v>
      </c>
      <c r="C39" s="68" t="s">
        <v>1</v>
      </c>
      <c r="D39" s="55" t="s">
        <v>36</v>
      </c>
      <c r="E39" s="55" t="s">
        <v>51</v>
      </c>
      <c r="F39" s="748" t="s">
        <v>40</v>
      </c>
      <c r="G39" s="749" t="s">
        <v>44</v>
      </c>
      <c r="H39" s="749" t="s">
        <v>38</v>
      </c>
      <c r="I39" s="750" t="s">
        <v>553</v>
      </c>
      <c r="J39" s="55" t="s">
        <v>55</v>
      </c>
      <c r="K39" s="69">
        <v>75</v>
      </c>
      <c r="L39" s="69">
        <v>75</v>
      </c>
    </row>
    <row r="40" spans="1:12" s="52" customFormat="1" ht="18" x14ac:dyDescent="0.35">
      <c r="A40" s="56"/>
      <c r="B40" s="616" t="s">
        <v>407</v>
      </c>
      <c r="C40" s="68" t="s">
        <v>1</v>
      </c>
      <c r="D40" s="55" t="s">
        <v>36</v>
      </c>
      <c r="E40" s="55" t="s">
        <v>64</v>
      </c>
      <c r="F40" s="748"/>
      <c r="G40" s="749"/>
      <c r="H40" s="749"/>
      <c r="I40" s="750"/>
      <c r="J40" s="55"/>
      <c r="K40" s="69">
        <f t="shared" ref="K40:L44" si="2">K41</f>
        <v>17.7</v>
      </c>
      <c r="L40" s="69">
        <f t="shared" si="2"/>
        <v>11.3</v>
      </c>
    </row>
    <row r="41" spans="1:12" s="52" customFormat="1" ht="54" x14ac:dyDescent="0.35">
      <c r="A41" s="56"/>
      <c r="B41" s="616" t="s">
        <v>52</v>
      </c>
      <c r="C41" s="68" t="s">
        <v>1</v>
      </c>
      <c r="D41" s="55" t="s">
        <v>36</v>
      </c>
      <c r="E41" s="55" t="s">
        <v>64</v>
      </c>
      <c r="F41" s="748" t="s">
        <v>40</v>
      </c>
      <c r="G41" s="749" t="s">
        <v>41</v>
      </c>
      <c r="H41" s="749" t="s">
        <v>42</v>
      </c>
      <c r="I41" s="750" t="s">
        <v>43</v>
      </c>
      <c r="J41" s="55"/>
      <c r="K41" s="69">
        <f t="shared" si="2"/>
        <v>17.7</v>
      </c>
      <c r="L41" s="69">
        <f t="shared" si="2"/>
        <v>11.3</v>
      </c>
    </row>
    <row r="42" spans="1:12" s="52" customFormat="1" ht="36" x14ac:dyDescent="0.35">
      <c r="A42" s="56"/>
      <c r="B42" s="616" t="s">
        <v>361</v>
      </c>
      <c r="C42" s="68" t="s">
        <v>1</v>
      </c>
      <c r="D42" s="55" t="s">
        <v>36</v>
      </c>
      <c r="E42" s="55" t="s">
        <v>64</v>
      </c>
      <c r="F42" s="748" t="s">
        <v>40</v>
      </c>
      <c r="G42" s="749" t="s">
        <v>44</v>
      </c>
      <c r="H42" s="749" t="s">
        <v>42</v>
      </c>
      <c r="I42" s="750" t="s">
        <v>43</v>
      </c>
      <c r="J42" s="55"/>
      <c r="K42" s="69">
        <f t="shared" si="2"/>
        <v>17.7</v>
      </c>
      <c r="L42" s="69">
        <f t="shared" si="2"/>
        <v>11.3</v>
      </c>
    </row>
    <row r="43" spans="1:12" s="52" customFormat="1" ht="36" x14ac:dyDescent="0.35">
      <c r="A43" s="56"/>
      <c r="B43" s="616" t="s">
        <v>53</v>
      </c>
      <c r="C43" s="68" t="s">
        <v>1</v>
      </c>
      <c r="D43" s="55" t="s">
        <v>36</v>
      </c>
      <c r="E43" s="55" t="s">
        <v>64</v>
      </c>
      <c r="F43" s="748" t="s">
        <v>40</v>
      </c>
      <c r="G43" s="749" t="s">
        <v>44</v>
      </c>
      <c r="H43" s="749" t="s">
        <v>38</v>
      </c>
      <c r="I43" s="750" t="s">
        <v>43</v>
      </c>
      <c r="J43" s="55"/>
      <c r="K43" s="69">
        <f t="shared" si="2"/>
        <v>17.7</v>
      </c>
      <c r="L43" s="69">
        <f t="shared" si="2"/>
        <v>11.3</v>
      </c>
    </row>
    <row r="44" spans="1:12" s="52" customFormat="1" ht="72" x14ac:dyDescent="0.35">
      <c r="A44" s="56"/>
      <c r="B44" s="616" t="s">
        <v>409</v>
      </c>
      <c r="C44" s="68" t="s">
        <v>1</v>
      </c>
      <c r="D44" s="55" t="s">
        <v>36</v>
      </c>
      <c r="E44" s="55" t="s">
        <v>64</v>
      </c>
      <c r="F44" s="748" t="s">
        <v>40</v>
      </c>
      <c r="G44" s="749" t="s">
        <v>44</v>
      </c>
      <c r="H44" s="749" t="s">
        <v>38</v>
      </c>
      <c r="I44" s="750" t="s">
        <v>408</v>
      </c>
      <c r="J44" s="55"/>
      <c r="K44" s="69">
        <f t="shared" si="2"/>
        <v>17.7</v>
      </c>
      <c r="L44" s="69">
        <f t="shared" si="2"/>
        <v>11.3</v>
      </c>
    </row>
    <row r="45" spans="1:12" s="52" customFormat="1" ht="54" x14ac:dyDescent="0.35">
      <c r="A45" s="56"/>
      <c r="B45" s="616" t="s">
        <v>54</v>
      </c>
      <c r="C45" s="68" t="s">
        <v>1</v>
      </c>
      <c r="D45" s="55" t="s">
        <v>36</v>
      </c>
      <c r="E45" s="55" t="s">
        <v>64</v>
      </c>
      <c r="F45" s="748" t="s">
        <v>40</v>
      </c>
      <c r="G45" s="749" t="s">
        <v>44</v>
      </c>
      <c r="H45" s="749" t="s">
        <v>38</v>
      </c>
      <c r="I45" s="750" t="s">
        <v>408</v>
      </c>
      <c r="J45" s="55" t="s">
        <v>55</v>
      </c>
      <c r="K45" s="69">
        <v>17.7</v>
      </c>
      <c r="L45" s="69">
        <v>11.3</v>
      </c>
    </row>
    <row r="46" spans="1:12" s="163" customFormat="1" ht="18" x14ac:dyDescent="0.35">
      <c r="A46" s="56"/>
      <c r="B46" s="616" t="s">
        <v>65</v>
      </c>
      <c r="C46" s="68" t="s">
        <v>1</v>
      </c>
      <c r="D46" s="55" t="s">
        <v>36</v>
      </c>
      <c r="E46" s="55" t="s">
        <v>66</v>
      </c>
      <c r="F46" s="748"/>
      <c r="G46" s="749"/>
      <c r="H46" s="749"/>
      <c r="I46" s="750"/>
      <c r="J46" s="55"/>
      <c r="K46" s="69">
        <f t="shared" ref="K46:L49" si="3">K47</f>
        <v>25000</v>
      </c>
      <c r="L46" s="69">
        <f t="shared" si="3"/>
        <v>15000</v>
      </c>
    </row>
    <row r="47" spans="1:12" s="163" customFormat="1" ht="36" x14ac:dyDescent="0.35">
      <c r="A47" s="56"/>
      <c r="B47" s="616" t="s">
        <v>469</v>
      </c>
      <c r="C47" s="68" t="s">
        <v>1</v>
      </c>
      <c r="D47" s="55" t="s">
        <v>36</v>
      </c>
      <c r="E47" s="55" t="s">
        <v>66</v>
      </c>
      <c r="F47" s="748" t="s">
        <v>67</v>
      </c>
      <c r="G47" s="749" t="s">
        <v>41</v>
      </c>
      <c r="H47" s="749" t="s">
        <v>42</v>
      </c>
      <c r="I47" s="750" t="s">
        <v>43</v>
      </c>
      <c r="J47" s="55"/>
      <c r="K47" s="69">
        <f t="shared" si="3"/>
        <v>25000</v>
      </c>
      <c r="L47" s="69">
        <f t="shared" si="3"/>
        <v>15000</v>
      </c>
    </row>
    <row r="48" spans="1:12" s="163" customFormat="1" ht="18" x14ac:dyDescent="0.35">
      <c r="A48" s="56"/>
      <c r="B48" s="648" t="s">
        <v>470</v>
      </c>
      <c r="C48" s="68" t="s">
        <v>1</v>
      </c>
      <c r="D48" s="55" t="s">
        <v>36</v>
      </c>
      <c r="E48" s="55" t="s">
        <v>66</v>
      </c>
      <c r="F48" s="748" t="s">
        <v>67</v>
      </c>
      <c r="G48" s="749" t="s">
        <v>44</v>
      </c>
      <c r="H48" s="749" t="s">
        <v>42</v>
      </c>
      <c r="I48" s="750" t="s">
        <v>43</v>
      </c>
      <c r="J48" s="55"/>
      <c r="K48" s="69">
        <f>K49</f>
        <v>25000</v>
      </c>
      <c r="L48" s="69">
        <f>L49</f>
        <v>15000</v>
      </c>
    </row>
    <row r="49" spans="1:12" s="163" customFormat="1" ht="36" x14ac:dyDescent="0.35">
      <c r="A49" s="56"/>
      <c r="B49" s="616" t="s">
        <v>468</v>
      </c>
      <c r="C49" s="68" t="s">
        <v>1</v>
      </c>
      <c r="D49" s="55" t="s">
        <v>36</v>
      </c>
      <c r="E49" s="55" t="s">
        <v>66</v>
      </c>
      <c r="F49" s="748" t="s">
        <v>67</v>
      </c>
      <c r="G49" s="749" t="s">
        <v>44</v>
      </c>
      <c r="H49" s="749" t="s">
        <v>42</v>
      </c>
      <c r="I49" s="750" t="s">
        <v>68</v>
      </c>
      <c r="J49" s="55"/>
      <c r="K49" s="69">
        <f t="shared" si="3"/>
        <v>25000</v>
      </c>
      <c r="L49" s="69">
        <f t="shared" si="3"/>
        <v>15000</v>
      </c>
    </row>
    <row r="50" spans="1:12" s="163" customFormat="1" ht="18" x14ac:dyDescent="0.35">
      <c r="A50" s="56"/>
      <c r="B50" s="616" t="s">
        <v>56</v>
      </c>
      <c r="C50" s="68" t="s">
        <v>1</v>
      </c>
      <c r="D50" s="55" t="s">
        <v>36</v>
      </c>
      <c r="E50" s="55" t="s">
        <v>66</v>
      </c>
      <c r="F50" s="748" t="s">
        <v>67</v>
      </c>
      <c r="G50" s="749" t="s">
        <v>44</v>
      </c>
      <c r="H50" s="749" t="s">
        <v>42</v>
      </c>
      <c r="I50" s="750" t="s">
        <v>68</v>
      </c>
      <c r="J50" s="55" t="s">
        <v>57</v>
      </c>
      <c r="K50" s="69">
        <v>25000</v>
      </c>
      <c r="L50" s="69">
        <v>15000</v>
      </c>
    </row>
    <row r="51" spans="1:12" s="163" customFormat="1" ht="18" x14ac:dyDescent="0.35">
      <c r="A51" s="56"/>
      <c r="B51" s="616" t="s">
        <v>69</v>
      </c>
      <c r="C51" s="68" t="s">
        <v>1</v>
      </c>
      <c r="D51" s="55" t="s">
        <v>36</v>
      </c>
      <c r="E51" s="55" t="s">
        <v>70</v>
      </c>
      <c r="F51" s="748"/>
      <c r="G51" s="749"/>
      <c r="H51" s="749"/>
      <c r="I51" s="750"/>
      <c r="J51" s="55"/>
      <c r="K51" s="69">
        <f>K57+K52</f>
        <v>54815.700000000004</v>
      </c>
      <c r="L51" s="69">
        <f>L57+L52</f>
        <v>55648.4</v>
      </c>
    </row>
    <row r="52" spans="1:12" s="163" customFormat="1" ht="72" x14ac:dyDescent="0.35">
      <c r="A52" s="56"/>
      <c r="B52" s="616" t="s">
        <v>71</v>
      </c>
      <c r="C52" s="68" t="s">
        <v>1</v>
      </c>
      <c r="D52" s="55" t="s">
        <v>36</v>
      </c>
      <c r="E52" s="55" t="s">
        <v>70</v>
      </c>
      <c r="F52" s="748" t="s">
        <v>72</v>
      </c>
      <c r="G52" s="749" t="s">
        <v>41</v>
      </c>
      <c r="H52" s="749" t="s">
        <v>42</v>
      </c>
      <c r="I52" s="750" t="s">
        <v>43</v>
      </c>
      <c r="J52" s="55"/>
      <c r="K52" s="69">
        <f t="shared" ref="K52:L55" si="4">K53</f>
        <v>422.4</v>
      </c>
      <c r="L52" s="69">
        <f t="shared" si="4"/>
        <v>422.4</v>
      </c>
    </row>
    <row r="53" spans="1:12" s="163" customFormat="1" ht="36" x14ac:dyDescent="0.35">
      <c r="A53" s="56"/>
      <c r="B53" s="616" t="s">
        <v>361</v>
      </c>
      <c r="C53" s="68" t="s">
        <v>1</v>
      </c>
      <c r="D53" s="55" t="s">
        <v>36</v>
      </c>
      <c r="E53" s="55" t="s">
        <v>70</v>
      </c>
      <c r="F53" s="748" t="s">
        <v>72</v>
      </c>
      <c r="G53" s="749" t="s">
        <v>44</v>
      </c>
      <c r="H53" s="749" t="s">
        <v>42</v>
      </c>
      <c r="I53" s="750" t="s">
        <v>43</v>
      </c>
      <c r="J53" s="55"/>
      <c r="K53" s="69">
        <f t="shared" si="4"/>
        <v>422.4</v>
      </c>
      <c r="L53" s="69">
        <f t="shared" si="4"/>
        <v>422.4</v>
      </c>
    </row>
    <row r="54" spans="1:12" s="163" customFormat="1" ht="54" x14ac:dyDescent="0.35">
      <c r="A54" s="56"/>
      <c r="B54" s="648" t="s">
        <v>282</v>
      </c>
      <c r="C54" s="68" t="s">
        <v>1</v>
      </c>
      <c r="D54" s="55" t="s">
        <v>36</v>
      </c>
      <c r="E54" s="55" t="s">
        <v>70</v>
      </c>
      <c r="F54" s="748" t="s">
        <v>72</v>
      </c>
      <c r="G54" s="749" t="s">
        <v>44</v>
      </c>
      <c r="H54" s="749" t="s">
        <v>36</v>
      </c>
      <c r="I54" s="750" t="s">
        <v>43</v>
      </c>
      <c r="J54" s="55"/>
      <c r="K54" s="69">
        <f t="shared" si="4"/>
        <v>422.4</v>
      </c>
      <c r="L54" s="69">
        <f t="shared" si="4"/>
        <v>422.4</v>
      </c>
    </row>
    <row r="55" spans="1:12" s="163" customFormat="1" ht="54" x14ac:dyDescent="0.35">
      <c r="A55" s="56"/>
      <c r="B55" s="648" t="s">
        <v>73</v>
      </c>
      <c r="C55" s="68" t="s">
        <v>1</v>
      </c>
      <c r="D55" s="55" t="s">
        <v>36</v>
      </c>
      <c r="E55" s="55" t="s">
        <v>70</v>
      </c>
      <c r="F55" s="748" t="s">
        <v>72</v>
      </c>
      <c r="G55" s="749" t="s">
        <v>44</v>
      </c>
      <c r="H55" s="749" t="s">
        <v>36</v>
      </c>
      <c r="I55" s="750" t="s">
        <v>74</v>
      </c>
      <c r="J55" s="55"/>
      <c r="K55" s="69">
        <f t="shared" si="4"/>
        <v>422.4</v>
      </c>
      <c r="L55" s="69">
        <f t="shared" si="4"/>
        <v>422.4</v>
      </c>
    </row>
    <row r="56" spans="1:12" s="163" customFormat="1" ht="54" x14ac:dyDescent="0.35">
      <c r="A56" s="56"/>
      <c r="B56" s="623" t="s">
        <v>75</v>
      </c>
      <c r="C56" s="68" t="s">
        <v>1</v>
      </c>
      <c r="D56" s="55" t="s">
        <v>36</v>
      </c>
      <c r="E56" s="55" t="s">
        <v>70</v>
      </c>
      <c r="F56" s="748" t="s">
        <v>72</v>
      </c>
      <c r="G56" s="749" t="s">
        <v>44</v>
      </c>
      <c r="H56" s="749" t="s">
        <v>36</v>
      </c>
      <c r="I56" s="750" t="s">
        <v>74</v>
      </c>
      <c r="J56" s="55" t="s">
        <v>76</v>
      </c>
      <c r="K56" s="69">
        <v>422.4</v>
      </c>
      <c r="L56" s="69">
        <v>422.4</v>
      </c>
    </row>
    <row r="57" spans="1:12" s="163" customFormat="1" ht="54" x14ac:dyDescent="0.35">
      <c r="A57" s="56"/>
      <c r="B57" s="616" t="s">
        <v>39</v>
      </c>
      <c r="C57" s="68" t="s">
        <v>1</v>
      </c>
      <c r="D57" s="55" t="s">
        <v>36</v>
      </c>
      <c r="E57" s="55" t="s">
        <v>70</v>
      </c>
      <c r="F57" s="748" t="s">
        <v>40</v>
      </c>
      <c r="G57" s="749" t="s">
        <v>41</v>
      </c>
      <c r="H57" s="749" t="s">
        <v>42</v>
      </c>
      <c r="I57" s="750" t="s">
        <v>43</v>
      </c>
      <c r="J57" s="55"/>
      <c r="K57" s="69">
        <f>K58</f>
        <v>54393.3</v>
      </c>
      <c r="L57" s="69">
        <f>L58</f>
        <v>55226</v>
      </c>
    </row>
    <row r="58" spans="1:12" s="163" customFormat="1" ht="36" x14ac:dyDescent="0.35">
      <c r="A58" s="56"/>
      <c r="B58" s="794" t="s">
        <v>361</v>
      </c>
      <c r="C58" s="795" t="s">
        <v>1</v>
      </c>
      <c r="D58" s="796" t="s">
        <v>36</v>
      </c>
      <c r="E58" s="796" t="s">
        <v>70</v>
      </c>
      <c r="F58" s="797" t="s">
        <v>40</v>
      </c>
      <c r="G58" s="798" t="s">
        <v>44</v>
      </c>
      <c r="H58" s="798" t="s">
        <v>42</v>
      </c>
      <c r="I58" s="799" t="s">
        <v>43</v>
      </c>
      <c r="J58" s="796"/>
      <c r="K58" s="767">
        <f>K59+K66+K62+K71</f>
        <v>54393.3</v>
      </c>
      <c r="L58" s="767">
        <f>L66+L59+L62+L71</f>
        <v>55226</v>
      </c>
    </row>
    <row r="59" spans="1:12" s="163" customFormat="1" ht="36" x14ac:dyDescent="0.35">
      <c r="A59" s="56"/>
      <c r="B59" s="794" t="s">
        <v>53</v>
      </c>
      <c r="C59" s="795" t="s">
        <v>1</v>
      </c>
      <c r="D59" s="796" t="s">
        <v>36</v>
      </c>
      <c r="E59" s="796" t="s">
        <v>70</v>
      </c>
      <c r="F59" s="797" t="s">
        <v>40</v>
      </c>
      <c r="G59" s="798" t="s">
        <v>44</v>
      </c>
      <c r="H59" s="798" t="s">
        <v>38</v>
      </c>
      <c r="I59" s="799" t="s">
        <v>43</v>
      </c>
      <c r="J59" s="796"/>
      <c r="K59" s="767">
        <f t="shared" ref="K59:L60" si="5">K60</f>
        <v>0</v>
      </c>
      <c r="L59" s="767">
        <f t="shared" si="5"/>
        <v>764</v>
      </c>
    </row>
    <row r="60" spans="1:12" s="163" customFormat="1" ht="162" x14ac:dyDescent="0.35">
      <c r="A60" s="56"/>
      <c r="B60" s="794" t="s">
        <v>674</v>
      </c>
      <c r="C60" s="795" t="s">
        <v>1</v>
      </c>
      <c r="D60" s="796" t="s">
        <v>36</v>
      </c>
      <c r="E60" s="796" t="s">
        <v>70</v>
      </c>
      <c r="F60" s="797" t="s">
        <v>40</v>
      </c>
      <c r="G60" s="798" t="s">
        <v>44</v>
      </c>
      <c r="H60" s="798" t="s">
        <v>38</v>
      </c>
      <c r="I60" s="799" t="s">
        <v>659</v>
      </c>
      <c r="J60" s="796"/>
      <c r="K60" s="767">
        <f t="shared" si="5"/>
        <v>0</v>
      </c>
      <c r="L60" s="767">
        <f t="shared" si="5"/>
        <v>764</v>
      </c>
    </row>
    <row r="61" spans="1:12" s="163" customFormat="1" ht="54" x14ac:dyDescent="0.35">
      <c r="A61" s="56"/>
      <c r="B61" s="794" t="s">
        <v>54</v>
      </c>
      <c r="C61" s="795" t="s">
        <v>1</v>
      </c>
      <c r="D61" s="796" t="s">
        <v>36</v>
      </c>
      <c r="E61" s="796" t="s">
        <v>70</v>
      </c>
      <c r="F61" s="797" t="s">
        <v>40</v>
      </c>
      <c r="G61" s="798" t="s">
        <v>44</v>
      </c>
      <c r="H61" s="798" t="s">
        <v>38</v>
      </c>
      <c r="I61" s="799" t="s">
        <v>659</v>
      </c>
      <c r="J61" s="796" t="s">
        <v>55</v>
      </c>
      <c r="K61" s="767">
        <v>0</v>
      </c>
      <c r="L61" s="767">
        <f>741+23</f>
        <v>764</v>
      </c>
    </row>
    <row r="62" spans="1:12" s="163" customFormat="1" ht="18" x14ac:dyDescent="0.35">
      <c r="A62" s="56"/>
      <c r="B62" s="623" t="s">
        <v>61</v>
      </c>
      <c r="C62" s="68" t="s">
        <v>1</v>
      </c>
      <c r="D62" s="55" t="s">
        <v>36</v>
      </c>
      <c r="E62" s="55" t="s">
        <v>70</v>
      </c>
      <c r="F62" s="748" t="s">
        <v>40</v>
      </c>
      <c r="G62" s="749" t="s">
        <v>44</v>
      </c>
      <c r="H62" s="749" t="s">
        <v>62</v>
      </c>
      <c r="I62" s="750" t="s">
        <v>43</v>
      </c>
      <c r="J62" s="55"/>
      <c r="K62" s="69">
        <f>K63</f>
        <v>2345.5</v>
      </c>
      <c r="L62" s="69">
        <f>L63</f>
        <v>2322.5</v>
      </c>
    </row>
    <row r="63" spans="1:12" s="163" customFormat="1" ht="54" x14ac:dyDescent="0.35">
      <c r="A63" s="56"/>
      <c r="B63" s="623" t="s">
        <v>403</v>
      </c>
      <c r="C63" s="68" t="s">
        <v>1</v>
      </c>
      <c r="D63" s="55" t="s">
        <v>36</v>
      </c>
      <c r="E63" s="55" t="s">
        <v>70</v>
      </c>
      <c r="F63" s="748" t="s">
        <v>40</v>
      </c>
      <c r="G63" s="749" t="s">
        <v>44</v>
      </c>
      <c r="H63" s="749" t="s">
        <v>62</v>
      </c>
      <c r="I63" s="750" t="s">
        <v>402</v>
      </c>
      <c r="J63" s="55"/>
      <c r="K63" s="69">
        <f>K64+K65</f>
        <v>2345.5</v>
      </c>
      <c r="L63" s="69">
        <f>L64+L65</f>
        <v>2322.5</v>
      </c>
    </row>
    <row r="64" spans="1:12" s="163" customFormat="1" ht="54" x14ac:dyDescent="0.35">
      <c r="A64" s="56"/>
      <c r="B64" s="616" t="s">
        <v>54</v>
      </c>
      <c r="C64" s="68" t="s">
        <v>1</v>
      </c>
      <c r="D64" s="55" t="s">
        <v>36</v>
      </c>
      <c r="E64" s="55" t="s">
        <v>70</v>
      </c>
      <c r="F64" s="748" t="s">
        <v>40</v>
      </c>
      <c r="G64" s="749" t="s">
        <v>44</v>
      </c>
      <c r="H64" s="749" t="s">
        <v>62</v>
      </c>
      <c r="I64" s="750" t="s">
        <v>402</v>
      </c>
      <c r="J64" s="55" t="s">
        <v>55</v>
      </c>
      <c r="K64" s="69">
        <v>2121.6999999999998</v>
      </c>
      <c r="L64" s="69">
        <v>2098.6999999999998</v>
      </c>
    </row>
    <row r="65" spans="1:12" s="163" customFormat="1" ht="18" x14ac:dyDescent="0.35">
      <c r="A65" s="56"/>
      <c r="B65" s="616" t="s">
        <v>56</v>
      </c>
      <c r="C65" s="68" t="s">
        <v>1</v>
      </c>
      <c r="D65" s="55" t="s">
        <v>36</v>
      </c>
      <c r="E65" s="55" t="s">
        <v>70</v>
      </c>
      <c r="F65" s="748" t="s">
        <v>40</v>
      </c>
      <c r="G65" s="749" t="s">
        <v>44</v>
      </c>
      <c r="H65" s="749" t="s">
        <v>62</v>
      </c>
      <c r="I65" s="750" t="s">
        <v>402</v>
      </c>
      <c r="J65" s="55" t="s">
        <v>57</v>
      </c>
      <c r="K65" s="69">
        <v>223.8</v>
      </c>
      <c r="L65" s="69">
        <v>223.8</v>
      </c>
    </row>
    <row r="66" spans="1:12" s="163" customFormat="1" ht="18" x14ac:dyDescent="0.35">
      <c r="A66" s="56"/>
      <c r="B66" s="616" t="s">
        <v>63</v>
      </c>
      <c r="C66" s="68" t="s">
        <v>1</v>
      </c>
      <c r="D66" s="55" t="s">
        <v>36</v>
      </c>
      <c r="E66" s="55" t="s">
        <v>70</v>
      </c>
      <c r="F66" s="748" t="s">
        <v>40</v>
      </c>
      <c r="G66" s="749" t="s">
        <v>44</v>
      </c>
      <c r="H66" s="749" t="s">
        <v>51</v>
      </c>
      <c r="I66" s="750" t="s">
        <v>43</v>
      </c>
      <c r="J66" s="55"/>
      <c r="K66" s="69">
        <f>K67+K69</f>
        <v>5564.6</v>
      </c>
      <c r="L66" s="69">
        <f>L67+L69</f>
        <v>5564.6</v>
      </c>
    </row>
    <row r="67" spans="1:12" s="163" customFormat="1" ht="54" x14ac:dyDescent="0.35">
      <c r="A67" s="56"/>
      <c r="B67" s="664" t="s">
        <v>374</v>
      </c>
      <c r="C67" s="68" t="s">
        <v>1</v>
      </c>
      <c r="D67" s="55" t="s">
        <v>36</v>
      </c>
      <c r="E67" s="55" t="s">
        <v>70</v>
      </c>
      <c r="F67" s="748" t="s">
        <v>40</v>
      </c>
      <c r="G67" s="749" t="s">
        <v>44</v>
      </c>
      <c r="H67" s="749" t="s">
        <v>51</v>
      </c>
      <c r="I67" s="750" t="s">
        <v>104</v>
      </c>
      <c r="J67" s="55"/>
      <c r="K67" s="69">
        <f>K68</f>
        <v>3475.6</v>
      </c>
      <c r="L67" s="69">
        <f>L68</f>
        <v>3475.6</v>
      </c>
    </row>
    <row r="68" spans="1:12" s="163" customFormat="1" ht="54" x14ac:dyDescent="0.35">
      <c r="A68" s="56"/>
      <c r="B68" s="616" t="s">
        <v>54</v>
      </c>
      <c r="C68" s="68" t="s">
        <v>1</v>
      </c>
      <c r="D68" s="55" t="s">
        <v>36</v>
      </c>
      <c r="E68" s="55" t="s">
        <v>70</v>
      </c>
      <c r="F68" s="748" t="s">
        <v>40</v>
      </c>
      <c r="G68" s="749" t="s">
        <v>44</v>
      </c>
      <c r="H68" s="749" t="s">
        <v>51</v>
      </c>
      <c r="I68" s="750" t="s">
        <v>104</v>
      </c>
      <c r="J68" s="55" t="s">
        <v>55</v>
      </c>
      <c r="K68" s="69">
        <v>3475.6</v>
      </c>
      <c r="L68" s="69">
        <v>3475.6</v>
      </c>
    </row>
    <row r="69" spans="1:12" s="163" customFormat="1" ht="54" x14ac:dyDescent="0.35">
      <c r="A69" s="56"/>
      <c r="B69" s="616" t="s">
        <v>376</v>
      </c>
      <c r="C69" s="68" t="s">
        <v>1</v>
      </c>
      <c r="D69" s="55" t="s">
        <v>36</v>
      </c>
      <c r="E69" s="55" t="s">
        <v>70</v>
      </c>
      <c r="F69" s="748" t="s">
        <v>40</v>
      </c>
      <c r="G69" s="749" t="s">
        <v>44</v>
      </c>
      <c r="H69" s="749" t="s">
        <v>51</v>
      </c>
      <c r="I69" s="750" t="s">
        <v>375</v>
      </c>
      <c r="J69" s="55"/>
      <c r="K69" s="69">
        <f>K70</f>
        <v>2089</v>
      </c>
      <c r="L69" s="69">
        <f>L70</f>
        <v>2089</v>
      </c>
    </row>
    <row r="70" spans="1:12" s="163" customFormat="1" ht="54" x14ac:dyDescent="0.35">
      <c r="A70" s="56"/>
      <c r="B70" s="616" t="s">
        <v>54</v>
      </c>
      <c r="C70" s="68" t="s">
        <v>1</v>
      </c>
      <c r="D70" s="55" t="s">
        <v>36</v>
      </c>
      <c r="E70" s="55" t="s">
        <v>70</v>
      </c>
      <c r="F70" s="748" t="s">
        <v>40</v>
      </c>
      <c r="G70" s="749" t="s">
        <v>44</v>
      </c>
      <c r="H70" s="749" t="s">
        <v>51</v>
      </c>
      <c r="I70" s="750" t="s">
        <v>375</v>
      </c>
      <c r="J70" s="55" t="s">
        <v>55</v>
      </c>
      <c r="K70" s="69">
        <v>2089</v>
      </c>
      <c r="L70" s="69">
        <v>2089</v>
      </c>
    </row>
    <row r="71" spans="1:12" s="163" customFormat="1" ht="90" x14ac:dyDescent="0.35">
      <c r="A71" s="56"/>
      <c r="B71" s="616" t="s">
        <v>589</v>
      </c>
      <c r="C71" s="68" t="s">
        <v>1</v>
      </c>
      <c r="D71" s="55" t="s">
        <v>36</v>
      </c>
      <c r="E71" s="55" t="s">
        <v>70</v>
      </c>
      <c r="F71" s="748" t="s">
        <v>40</v>
      </c>
      <c r="G71" s="749" t="s">
        <v>44</v>
      </c>
      <c r="H71" s="749" t="s">
        <v>587</v>
      </c>
      <c r="I71" s="750" t="s">
        <v>43</v>
      </c>
      <c r="J71" s="55"/>
      <c r="K71" s="69">
        <f>K72</f>
        <v>46483.200000000004</v>
      </c>
      <c r="L71" s="69">
        <f>L72</f>
        <v>46574.9</v>
      </c>
    </row>
    <row r="72" spans="1:12" s="163" customFormat="1" ht="36" x14ac:dyDescent="0.35">
      <c r="A72" s="56"/>
      <c r="B72" s="648" t="s">
        <v>487</v>
      </c>
      <c r="C72" s="68" t="s">
        <v>1</v>
      </c>
      <c r="D72" s="55" t="s">
        <v>36</v>
      </c>
      <c r="E72" s="55" t="s">
        <v>70</v>
      </c>
      <c r="F72" s="748" t="s">
        <v>40</v>
      </c>
      <c r="G72" s="749" t="s">
        <v>44</v>
      </c>
      <c r="H72" s="749" t="s">
        <v>587</v>
      </c>
      <c r="I72" s="750" t="s">
        <v>90</v>
      </c>
      <c r="J72" s="55"/>
      <c r="K72" s="69">
        <f>K73+K74+K75</f>
        <v>46483.200000000004</v>
      </c>
      <c r="L72" s="69">
        <f>L73+L74+L75</f>
        <v>46574.9</v>
      </c>
    </row>
    <row r="73" spans="1:12" s="163" customFormat="1" ht="108" x14ac:dyDescent="0.35">
      <c r="A73" s="56"/>
      <c r="B73" s="616" t="s">
        <v>48</v>
      </c>
      <c r="C73" s="68" t="s">
        <v>1</v>
      </c>
      <c r="D73" s="55" t="s">
        <v>36</v>
      </c>
      <c r="E73" s="55" t="s">
        <v>70</v>
      </c>
      <c r="F73" s="748" t="s">
        <v>40</v>
      </c>
      <c r="G73" s="749" t="s">
        <v>44</v>
      </c>
      <c r="H73" s="749" t="s">
        <v>587</v>
      </c>
      <c r="I73" s="750" t="s">
        <v>90</v>
      </c>
      <c r="J73" s="55" t="s">
        <v>49</v>
      </c>
      <c r="K73" s="69">
        <v>35688</v>
      </c>
      <c r="L73" s="69">
        <v>35688</v>
      </c>
    </row>
    <row r="74" spans="1:12" s="163" customFormat="1" ht="54" x14ac:dyDescent="0.35">
      <c r="A74" s="56"/>
      <c r="B74" s="616" t="s">
        <v>54</v>
      </c>
      <c r="C74" s="68" t="s">
        <v>1</v>
      </c>
      <c r="D74" s="55" t="s">
        <v>36</v>
      </c>
      <c r="E74" s="55" t="s">
        <v>70</v>
      </c>
      <c r="F74" s="748" t="s">
        <v>40</v>
      </c>
      <c r="G74" s="749" t="s">
        <v>44</v>
      </c>
      <c r="H74" s="749" t="s">
        <v>587</v>
      </c>
      <c r="I74" s="750" t="s">
        <v>90</v>
      </c>
      <c r="J74" s="55" t="s">
        <v>55</v>
      </c>
      <c r="K74" s="69">
        <v>10709.3</v>
      </c>
      <c r="L74" s="69">
        <v>10802.9</v>
      </c>
    </row>
    <row r="75" spans="1:12" s="163" customFormat="1" ht="18" x14ac:dyDescent="0.35">
      <c r="A75" s="56"/>
      <c r="B75" s="794" t="s">
        <v>56</v>
      </c>
      <c r="C75" s="795" t="s">
        <v>1</v>
      </c>
      <c r="D75" s="796" t="s">
        <v>36</v>
      </c>
      <c r="E75" s="796" t="s">
        <v>70</v>
      </c>
      <c r="F75" s="797" t="s">
        <v>40</v>
      </c>
      <c r="G75" s="798" t="s">
        <v>44</v>
      </c>
      <c r="H75" s="798" t="s">
        <v>587</v>
      </c>
      <c r="I75" s="799" t="s">
        <v>90</v>
      </c>
      <c r="J75" s="796" t="s">
        <v>57</v>
      </c>
      <c r="K75" s="767">
        <v>85.9</v>
      </c>
      <c r="L75" s="767">
        <v>84</v>
      </c>
    </row>
    <row r="76" spans="1:12" s="163" customFormat="1" ht="36" x14ac:dyDescent="0.35">
      <c r="A76" s="56"/>
      <c r="B76" s="616" t="s">
        <v>77</v>
      </c>
      <c r="C76" s="68" t="s">
        <v>1</v>
      </c>
      <c r="D76" s="55" t="s">
        <v>62</v>
      </c>
      <c r="E76" s="55"/>
      <c r="F76" s="748"/>
      <c r="G76" s="749"/>
      <c r="H76" s="749"/>
      <c r="I76" s="750"/>
      <c r="J76" s="55"/>
      <c r="K76" s="69">
        <f>K77+K85</f>
        <v>14790.1</v>
      </c>
      <c r="L76" s="69">
        <f>L77+L85</f>
        <v>14790.6</v>
      </c>
    </row>
    <row r="77" spans="1:12" s="163" customFormat="1" ht="72" x14ac:dyDescent="0.35">
      <c r="A77" s="56"/>
      <c r="B77" s="691" t="s">
        <v>485</v>
      </c>
      <c r="C77" s="68" t="s">
        <v>1</v>
      </c>
      <c r="D77" s="55" t="s">
        <v>62</v>
      </c>
      <c r="E77" s="55" t="s">
        <v>103</v>
      </c>
      <c r="F77" s="748"/>
      <c r="G77" s="749"/>
      <c r="H77" s="749"/>
      <c r="I77" s="750"/>
      <c r="J77" s="55"/>
      <c r="K77" s="69">
        <f t="shared" ref="K77:L79" si="6">K78</f>
        <v>362.29999999999995</v>
      </c>
      <c r="L77" s="69">
        <f t="shared" si="6"/>
        <v>362.29999999999995</v>
      </c>
    </row>
    <row r="78" spans="1:12" s="163" customFormat="1" ht="54" x14ac:dyDescent="0.35">
      <c r="A78" s="56"/>
      <c r="B78" s="616" t="s">
        <v>79</v>
      </c>
      <c r="C78" s="68" t="s">
        <v>1</v>
      </c>
      <c r="D78" s="55" t="s">
        <v>62</v>
      </c>
      <c r="E78" s="55" t="s">
        <v>103</v>
      </c>
      <c r="F78" s="748" t="s">
        <v>80</v>
      </c>
      <c r="G78" s="749" t="s">
        <v>41</v>
      </c>
      <c r="H78" s="749" t="s">
        <v>42</v>
      </c>
      <c r="I78" s="750" t="s">
        <v>43</v>
      </c>
      <c r="J78" s="55"/>
      <c r="K78" s="69">
        <f t="shared" si="6"/>
        <v>362.29999999999995</v>
      </c>
      <c r="L78" s="69">
        <f t="shared" si="6"/>
        <v>362.29999999999995</v>
      </c>
    </row>
    <row r="79" spans="1:12" s="163" customFormat="1" ht="54" x14ac:dyDescent="0.35">
      <c r="A79" s="56"/>
      <c r="B79" s="665" t="s">
        <v>81</v>
      </c>
      <c r="C79" s="68" t="s">
        <v>1</v>
      </c>
      <c r="D79" s="55" t="s">
        <v>62</v>
      </c>
      <c r="E79" s="55" t="s">
        <v>103</v>
      </c>
      <c r="F79" s="748" t="s">
        <v>80</v>
      </c>
      <c r="G79" s="749" t="s">
        <v>44</v>
      </c>
      <c r="H79" s="749" t="s">
        <v>42</v>
      </c>
      <c r="I79" s="750" t="s">
        <v>43</v>
      </c>
      <c r="J79" s="55"/>
      <c r="K79" s="69">
        <f t="shared" si="6"/>
        <v>362.29999999999995</v>
      </c>
      <c r="L79" s="69">
        <f t="shared" si="6"/>
        <v>362.29999999999995</v>
      </c>
    </row>
    <row r="80" spans="1:12" s="163" customFormat="1" ht="72" x14ac:dyDescent="0.35">
      <c r="A80" s="56"/>
      <c r="B80" s="616" t="s">
        <v>82</v>
      </c>
      <c r="C80" s="68" t="s">
        <v>1</v>
      </c>
      <c r="D80" s="55" t="s">
        <v>62</v>
      </c>
      <c r="E80" s="55" t="s">
        <v>103</v>
      </c>
      <c r="F80" s="748" t="s">
        <v>80</v>
      </c>
      <c r="G80" s="749" t="s">
        <v>44</v>
      </c>
      <c r="H80" s="749" t="s">
        <v>36</v>
      </c>
      <c r="I80" s="750" t="s">
        <v>43</v>
      </c>
      <c r="J80" s="55"/>
      <c r="K80" s="69">
        <f>K81+K83</f>
        <v>362.29999999999995</v>
      </c>
      <c r="L80" s="69">
        <f>L81+L83</f>
        <v>362.29999999999995</v>
      </c>
    </row>
    <row r="81" spans="1:12" s="163" customFormat="1" ht="36" x14ac:dyDescent="0.35">
      <c r="A81" s="56"/>
      <c r="B81" s="665" t="s">
        <v>474</v>
      </c>
      <c r="C81" s="68" t="s">
        <v>1</v>
      </c>
      <c r="D81" s="55" t="s">
        <v>62</v>
      </c>
      <c r="E81" s="55" t="s">
        <v>103</v>
      </c>
      <c r="F81" s="748" t="s">
        <v>80</v>
      </c>
      <c r="G81" s="749" t="s">
        <v>44</v>
      </c>
      <c r="H81" s="749" t="s">
        <v>36</v>
      </c>
      <c r="I81" s="750" t="s">
        <v>83</v>
      </c>
      <c r="J81" s="55"/>
      <c r="K81" s="69">
        <f>K82</f>
        <v>298.39999999999998</v>
      </c>
      <c r="L81" s="69">
        <f>L82</f>
        <v>298.39999999999998</v>
      </c>
    </row>
    <row r="82" spans="1:12" s="163" customFormat="1" ht="54" x14ac:dyDescent="0.35">
      <c r="A82" s="56"/>
      <c r="B82" s="616" t="s">
        <v>54</v>
      </c>
      <c r="C82" s="68" t="s">
        <v>1</v>
      </c>
      <c r="D82" s="55" t="s">
        <v>62</v>
      </c>
      <c r="E82" s="55" t="s">
        <v>103</v>
      </c>
      <c r="F82" s="748" t="s">
        <v>80</v>
      </c>
      <c r="G82" s="749" t="s">
        <v>44</v>
      </c>
      <c r="H82" s="749" t="s">
        <v>36</v>
      </c>
      <c r="I82" s="750" t="s">
        <v>83</v>
      </c>
      <c r="J82" s="55" t="s">
        <v>55</v>
      </c>
      <c r="K82" s="69">
        <v>298.39999999999998</v>
      </c>
      <c r="L82" s="69">
        <v>298.39999999999998</v>
      </c>
    </row>
    <row r="83" spans="1:12" s="163" customFormat="1" ht="54" x14ac:dyDescent="0.35">
      <c r="A83" s="56"/>
      <c r="B83" s="616" t="s">
        <v>84</v>
      </c>
      <c r="C83" s="68" t="s">
        <v>1</v>
      </c>
      <c r="D83" s="55" t="s">
        <v>62</v>
      </c>
      <c r="E83" s="55" t="s">
        <v>103</v>
      </c>
      <c r="F83" s="748" t="s">
        <v>80</v>
      </c>
      <c r="G83" s="749" t="s">
        <v>44</v>
      </c>
      <c r="H83" s="749" t="s">
        <v>36</v>
      </c>
      <c r="I83" s="750" t="s">
        <v>85</v>
      </c>
      <c r="J83" s="55"/>
      <c r="K83" s="69">
        <f>K84</f>
        <v>63.9</v>
      </c>
      <c r="L83" s="69">
        <f>L84</f>
        <v>63.9</v>
      </c>
    </row>
    <row r="84" spans="1:12" s="163" customFormat="1" ht="54" x14ac:dyDescent="0.35">
      <c r="A84" s="56"/>
      <c r="B84" s="616" t="s">
        <v>54</v>
      </c>
      <c r="C84" s="68" t="s">
        <v>1</v>
      </c>
      <c r="D84" s="55" t="s">
        <v>62</v>
      </c>
      <c r="E84" s="55" t="s">
        <v>103</v>
      </c>
      <c r="F84" s="748" t="s">
        <v>80</v>
      </c>
      <c r="G84" s="749" t="s">
        <v>44</v>
      </c>
      <c r="H84" s="749" t="s">
        <v>36</v>
      </c>
      <c r="I84" s="750" t="s">
        <v>85</v>
      </c>
      <c r="J84" s="55" t="s">
        <v>55</v>
      </c>
      <c r="K84" s="69">
        <v>63.9</v>
      </c>
      <c r="L84" s="69">
        <v>63.9</v>
      </c>
    </row>
    <row r="85" spans="1:12" s="163" customFormat="1" ht="54" x14ac:dyDescent="0.35">
      <c r="A85" s="56"/>
      <c r="B85" s="664" t="s">
        <v>86</v>
      </c>
      <c r="C85" s="68" t="s">
        <v>1</v>
      </c>
      <c r="D85" s="55" t="s">
        <v>62</v>
      </c>
      <c r="E85" s="55" t="s">
        <v>87</v>
      </c>
      <c r="F85" s="748"/>
      <c r="G85" s="749"/>
      <c r="H85" s="749"/>
      <c r="I85" s="750"/>
      <c r="J85" s="55"/>
      <c r="K85" s="69">
        <f>K86</f>
        <v>14427.800000000001</v>
      </c>
      <c r="L85" s="69">
        <f>L86</f>
        <v>14428.300000000001</v>
      </c>
    </row>
    <row r="86" spans="1:12" s="163" customFormat="1" ht="54" x14ac:dyDescent="0.35">
      <c r="A86" s="56"/>
      <c r="B86" s="616" t="s">
        <v>79</v>
      </c>
      <c r="C86" s="68" t="s">
        <v>1</v>
      </c>
      <c r="D86" s="55" t="s">
        <v>62</v>
      </c>
      <c r="E86" s="55" t="s">
        <v>87</v>
      </c>
      <c r="F86" s="748" t="s">
        <v>80</v>
      </c>
      <c r="G86" s="749" t="s">
        <v>41</v>
      </c>
      <c r="H86" s="749" t="s">
        <v>42</v>
      </c>
      <c r="I86" s="750" t="s">
        <v>43</v>
      </c>
      <c r="J86" s="55"/>
      <c r="K86" s="69">
        <f>K94+K87+K100</f>
        <v>14427.800000000001</v>
      </c>
      <c r="L86" s="69">
        <f>L94+L87+L100</f>
        <v>14428.300000000001</v>
      </c>
    </row>
    <row r="87" spans="1:12" s="163" customFormat="1" ht="36" x14ac:dyDescent="0.35">
      <c r="A87" s="56"/>
      <c r="B87" s="664" t="s">
        <v>124</v>
      </c>
      <c r="C87" s="68" t="s">
        <v>1</v>
      </c>
      <c r="D87" s="55" t="s">
        <v>62</v>
      </c>
      <c r="E87" s="55" t="s">
        <v>87</v>
      </c>
      <c r="F87" s="748" t="s">
        <v>80</v>
      </c>
      <c r="G87" s="749" t="s">
        <v>88</v>
      </c>
      <c r="H87" s="749" t="s">
        <v>42</v>
      </c>
      <c r="I87" s="750" t="s">
        <v>43</v>
      </c>
      <c r="J87" s="55"/>
      <c r="K87" s="69">
        <f>K88+K91</f>
        <v>1747.4</v>
      </c>
      <c r="L87" s="69">
        <f>L88+L91</f>
        <v>1747.4</v>
      </c>
    </row>
    <row r="88" spans="1:12" s="163" customFormat="1" ht="36" x14ac:dyDescent="0.35">
      <c r="A88" s="56"/>
      <c r="B88" s="664" t="s">
        <v>287</v>
      </c>
      <c r="C88" s="68" t="s">
        <v>1</v>
      </c>
      <c r="D88" s="55" t="s">
        <v>62</v>
      </c>
      <c r="E88" s="55" t="s">
        <v>87</v>
      </c>
      <c r="F88" s="748" t="s">
        <v>80</v>
      </c>
      <c r="G88" s="749" t="s">
        <v>88</v>
      </c>
      <c r="H88" s="749" t="s">
        <v>36</v>
      </c>
      <c r="I88" s="750" t="s">
        <v>43</v>
      </c>
      <c r="J88" s="55"/>
      <c r="K88" s="69">
        <f t="shared" ref="K88:L89" si="7">K89</f>
        <v>28.7</v>
      </c>
      <c r="L88" s="69">
        <f t="shared" si="7"/>
        <v>28.7</v>
      </c>
    </row>
    <row r="89" spans="1:12" s="163" customFormat="1" ht="36" x14ac:dyDescent="0.35">
      <c r="A89" s="56"/>
      <c r="B89" s="648" t="s">
        <v>126</v>
      </c>
      <c r="C89" s="68" t="s">
        <v>1</v>
      </c>
      <c r="D89" s="55" t="s">
        <v>62</v>
      </c>
      <c r="E89" s="55" t="s">
        <v>87</v>
      </c>
      <c r="F89" s="748" t="s">
        <v>80</v>
      </c>
      <c r="G89" s="749" t="s">
        <v>88</v>
      </c>
      <c r="H89" s="749" t="s">
        <v>36</v>
      </c>
      <c r="I89" s="750" t="s">
        <v>89</v>
      </c>
      <c r="J89" s="55"/>
      <c r="K89" s="69">
        <f t="shared" si="7"/>
        <v>28.7</v>
      </c>
      <c r="L89" s="69">
        <f t="shared" si="7"/>
        <v>28.7</v>
      </c>
    </row>
    <row r="90" spans="1:12" s="163" customFormat="1" ht="54" x14ac:dyDescent="0.35">
      <c r="A90" s="56"/>
      <c r="B90" s="616" t="s">
        <v>54</v>
      </c>
      <c r="C90" s="68" t="s">
        <v>1</v>
      </c>
      <c r="D90" s="55" t="s">
        <v>62</v>
      </c>
      <c r="E90" s="55" t="s">
        <v>87</v>
      </c>
      <c r="F90" s="748" t="s">
        <v>80</v>
      </c>
      <c r="G90" s="749" t="s">
        <v>88</v>
      </c>
      <c r="H90" s="749" t="s">
        <v>36</v>
      </c>
      <c r="I90" s="750" t="s">
        <v>89</v>
      </c>
      <c r="J90" s="55" t="s">
        <v>55</v>
      </c>
      <c r="K90" s="69">
        <v>28.7</v>
      </c>
      <c r="L90" s="69">
        <v>28.7</v>
      </c>
    </row>
    <row r="91" spans="1:12" s="163" customFormat="1" ht="54" x14ac:dyDescent="0.35">
      <c r="A91" s="56"/>
      <c r="B91" s="648" t="s">
        <v>125</v>
      </c>
      <c r="C91" s="68" t="s">
        <v>1</v>
      </c>
      <c r="D91" s="55" t="s">
        <v>62</v>
      </c>
      <c r="E91" s="55" t="s">
        <v>87</v>
      </c>
      <c r="F91" s="748" t="s">
        <v>80</v>
      </c>
      <c r="G91" s="749" t="s">
        <v>88</v>
      </c>
      <c r="H91" s="749" t="s">
        <v>38</v>
      </c>
      <c r="I91" s="750" t="s">
        <v>43</v>
      </c>
      <c r="J91" s="55"/>
      <c r="K91" s="69">
        <f t="shared" ref="K91:L92" si="8">K92</f>
        <v>1718.7</v>
      </c>
      <c r="L91" s="69">
        <f t="shared" si="8"/>
        <v>1718.7</v>
      </c>
    </row>
    <row r="92" spans="1:12" s="163" customFormat="1" ht="36" x14ac:dyDescent="0.35">
      <c r="A92" s="56"/>
      <c r="B92" s="648" t="s">
        <v>126</v>
      </c>
      <c r="C92" s="68" t="s">
        <v>1</v>
      </c>
      <c r="D92" s="55" t="s">
        <v>62</v>
      </c>
      <c r="E92" s="55" t="s">
        <v>87</v>
      </c>
      <c r="F92" s="748" t="s">
        <v>80</v>
      </c>
      <c r="G92" s="749" t="s">
        <v>88</v>
      </c>
      <c r="H92" s="749" t="s">
        <v>38</v>
      </c>
      <c r="I92" s="750" t="s">
        <v>89</v>
      </c>
      <c r="J92" s="55"/>
      <c r="K92" s="69">
        <f t="shared" si="8"/>
        <v>1718.7</v>
      </c>
      <c r="L92" s="69">
        <f t="shared" si="8"/>
        <v>1718.7</v>
      </c>
    </row>
    <row r="93" spans="1:12" s="163" customFormat="1" ht="54" x14ac:dyDescent="0.35">
      <c r="A93" s="56"/>
      <c r="B93" s="616" t="s">
        <v>54</v>
      </c>
      <c r="C93" s="68" t="s">
        <v>1</v>
      </c>
      <c r="D93" s="55" t="s">
        <v>62</v>
      </c>
      <c r="E93" s="55" t="s">
        <v>87</v>
      </c>
      <c r="F93" s="748" t="s">
        <v>80</v>
      </c>
      <c r="G93" s="749" t="s">
        <v>88</v>
      </c>
      <c r="H93" s="749" t="s">
        <v>38</v>
      </c>
      <c r="I93" s="750" t="s">
        <v>89</v>
      </c>
      <c r="J93" s="55" t="s">
        <v>55</v>
      </c>
      <c r="K93" s="69">
        <v>1718.7</v>
      </c>
      <c r="L93" s="69">
        <v>1718.7</v>
      </c>
    </row>
    <row r="94" spans="1:12" s="163" customFormat="1" ht="72" x14ac:dyDescent="0.35">
      <c r="A94" s="56"/>
      <c r="B94" s="664" t="s">
        <v>391</v>
      </c>
      <c r="C94" s="68" t="s">
        <v>1</v>
      </c>
      <c r="D94" s="55" t="s">
        <v>62</v>
      </c>
      <c r="E94" s="55" t="s">
        <v>87</v>
      </c>
      <c r="F94" s="748" t="s">
        <v>80</v>
      </c>
      <c r="G94" s="749" t="s">
        <v>29</v>
      </c>
      <c r="H94" s="749" t="s">
        <v>42</v>
      </c>
      <c r="I94" s="750" t="s">
        <v>43</v>
      </c>
      <c r="J94" s="55"/>
      <c r="K94" s="69">
        <f t="shared" ref="K94:L95" si="9">K95</f>
        <v>12651.7</v>
      </c>
      <c r="L94" s="69">
        <f t="shared" si="9"/>
        <v>12652.2</v>
      </c>
    </row>
    <row r="95" spans="1:12" s="163" customFormat="1" ht="72" x14ac:dyDescent="0.35">
      <c r="A95" s="56"/>
      <c r="B95" s="648" t="s">
        <v>345</v>
      </c>
      <c r="C95" s="68" t="s">
        <v>1</v>
      </c>
      <c r="D95" s="55" t="s">
        <v>62</v>
      </c>
      <c r="E95" s="55" t="s">
        <v>87</v>
      </c>
      <c r="F95" s="748" t="s">
        <v>80</v>
      </c>
      <c r="G95" s="749" t="s">
        <v>29</v>
      </c>
      <c r="H95" s="749" t="s">
        <v>36</v>
      </c>
      <c r="I95" s="750" t="s">
        <v>43</v>
      </c>
      <c r="J95" s="55"/>
      <c r="K95" s="69">
        <f t="shared" si="9"/>
        <v>12651.7</v>
      </c>
      <c r="L95" s="69">
        <f t="shared" si="9"/>
        <v>12652.2</v>
      </c>
    </row>
    <row r="96" spans="1:12" s="163" customFormat="1" ht="36" x14ac:dyDescent="0.35">
      <c r="A96" s="56"/>
      <c r="B96" s="692" t="s">
        <v>487</v>
      </c>
      <c r="C96" s="68" t="s">
        <v>1</v>
      </c>
      <c r="D96" s="55" t="s">
        <v>62</v>
      </c>
      <c r="E96" s="55" t="s">
        <v>87</v>
      </c>
      <c r="F96" s="748" t="s">
        <v>80</v>
      </c>
      <c r="G96" s="749" t="s">
        <v>29</v>
      </c>
      <c r="H96" s="749" t="s">
        <v>36</v>
      </c>
      <c r="I96" s="750" t="s">
        <v>90</v>
      </c>
      <c r="J96" s="55"/>
      <c r="K96" s="69">
        <f>K97+K98+K99</f>
        <v>12651.7</v>
      </c>
      <c r="L96" s="69">
        <f>L97+L98+L99</f>
        <v>12652.2</v>
      </c>
    </row>
    <row r="97" spans="1:12" s="163" customFormat="1" ht="108" x14ac:dyDescent="0.35">
      <c r="A97" s="56"/>
      <c r="B97" s="616" t="s">
        <v>48</v>
      </c>
      <c r="C97" s="68" t="s">
        <v>1</v>
      </c>
      <c r="D97" s="55" t="s">
        <v>62</v>
      </c>
      <c r="E97" s="55" t="s">
        <v>87</v>
      </c>
      <c r="F97" s="748" t="s">
        <v>80</v>
      </c>
      <c r="G97" s="749" t="s">
        <v>29</v>
      </c>
      <c r="H97" s="749" t="s">
        <v>36</v>
      </c>
      <c r="I97" s="750" t="s">
        <v>90</v>
      </c>
      <c r="J97" s="55" t="s">
        <v>49</v>
      </c>
      <c r="K97" s="69">
        <v>9327.7000000000007</v>
      </c>
      <c r="L97" s="69">
        <v>9327.7000000000007</v>
      </c>
    </row>
    <row r="98" spans="1:12" s="163" customFormat="1" ht="54" x14ac:dyDescent="0.35">
      <c r="A98" s="56"/>
      <c r="B98" s="616" t="s">
        <v>54</v>
      </c>
      <c r="C98" s="68" t="s">
        <v>1</v>
      </c>
      <c r="D98" s="55" t="s">
        <v>62</v>
      </c>
      <c r="E98" s="55" t="s">
        <v>87</v>
      </c>
      <c r="F98" s="748" t="s">
        <v>80</v>
      </c>
      <c r="G98" s="749" t="s">
        <v>29</v>
      </c>
      <c r="H98" s="749" t="s">
        <v>36</v>
      </c>
      <c r="I98" s="750" t="s">
        <v>90</v>
      </c>
      <c r="J98" s="55" t="s">
        <v>55</v>
      </c>
      <c r="K98" s="69">
        <v>3320.7</v>
      </c>
      <c r="L98" s="69">
        <v>3321.2</v>
      </c>
    </row>
    <row r="99" spans="1:12" s="163" customFormat="1" ht="18" x14ac:dyDescent="0.35">
      <c r="A99" s="56"/>
      <c r="B99" s="616" t="s">
        <v>56</v>
      </c>
      <c r="C99" s="68" t="s">
        <v>1</v>
      </c>
      <c r="D99" s="55" t="s">
        <v>62</v>
      </c>
      <c r="E99" s="55" t="s">
        <v>87</v>
      </c>
      <c r="F99" s="748" t="s">
        <v>80</v>
      </c>
      <c r="G99" s="749" t="s">
        <v>29</v>
      </c>
      <c r="H99" s="749" t="s">
        <v>36</v>
      </c>
      <c r="I99" s="750" t="s">
        <v>90</v>
      </c>
      <c r="J99" s="55" t="s">
        <v>57</v>
      </c>
      <c r="K99" s="69">
        <v>3.3</v>
      </c>
      <c r="L99" s="69">
        <v>3.3</v>
      </c>
    </row>
    <row r="100" spans="1:12" s="163" customFormat="1" ht="54" x14ac:dyDescent="0.35">
      <c r="A100" s="56"/>
      <c r="B100" s="630" t="s">
        <v>508</v>
      </c>
      <c r="C100" s="68" t="s">
        <v>1</v>
      </c>
      <c r="D100" s="55" t="s">
        <v>62</v>
      </c>
      <c r="E100" s="55" t="s">
        <v>87</v>
      </c>
      <c r="F100" s="748" t="s">
        <v>80</v>
      </c>
      <c r="G100" s="749" t="s">
        <v>30</v>
      </c>
      <c r="H100" s="749" t="s">
        <v>42</v>
      </c>
      <c r="I100" s="750" t="s">
        <v>43</v>
      </c>
      <c r="J100" s="55"/>
      <c r="K100" s="69">
        <f t="shared" ref="K100:L102" si="10">K101</f>
        <v>28.7</v>
      </c>
      <c r="L100" s="69">
        <f t="shared" si="10"/>
        <v>28.7</v>
      </c>
    </row>
    <row r="101" spans="1:12" s="163" customFormat="1" ht="72" x14ac:dyDescent="0.35">
      <c r="A101" s="56"/>
      <c r="B101" s="631" t="s">
        <v>509</v>
      </c>
      <c r="C101" s="68" t="s">
        <v>1</v>
      </c>
      <c r="D101" s="55" t="s">
        <v>62</v>
      </c>
      <c r="E101" s="55" t="s">
        <v>87</v>
      </c>
      <c r="F101" s="748" t="s">
        <v>80</v>
      </c>
      <c r="G101" s="749" t="s">
        <v>30</v>
      </c>
      <c r="H101" s="749" t="s">
        <v>36</v>
      </c>
      <c r="I101" s="750" t="s">
        <v>43</v>
      </c>
      <c r="J101" s="55"/>
      <c r="K101" s="69">
        <f t="shared" si="10"/>
        <v>28.7</v>
      </c>
      <c r="L101" s="69">
        <f t="shared" si="10"/>
        <v>28.7</v>
      </c>
    </row>
    <row r="102" spans="1:12" s="163" customFormat="1" ht="54" x14ac:dyDescent="0.35">
      <c r="A102" s="56"/>
      <c r="B102" s="632" t="s">
        <v>84</v>
      </c>
      <c r="C102" s="68" t="s">
        <v>1</v>
      </c>
      <c r="D102" s="55" t="s">
        <v>62</v>
      </c>
      <c r="E102" s="55" t="s">
        <v>87</v>
      </c>
      <c r="F102" s="748" t="s">
        <v>80</v>
      </c>
      <c r="G102" s="749" t="s">
        <v>30</v>
      </c>
      <c r="H102" s="749" t="s">
        <v>36</v>
      </c>
      <c r="I102" s="750" t="s">
        <v>85</v>
      </c>
      <c r="J102" s="55"/>
      <c r="K102" s="69">
        <f t="shared" si="10"/>
        <v>28.7</v>
      </c>
      <c r="L102" s="69">
        <f t="shared" si="10"/>
        <v>28.7</v>
      </c>
    </row>
    <row r="103" spans="1:12" s="163" customFormat="1" ht="54" x14ac:dyDescent="0.35">
      <c r="A103" s="56"/>
      <c r="B103" s="633" t="s">
        <v>54</v>
      </c>
      <c r="C103" s="68" t="s">
        <v>1</v>
      </c>
      <c r="D103" s="55" t="s">
        <v>62</v>
      </c>
      <c r="E103" s="55" t="s">
        <v>87</v>
      </c>
      <c r="F103" s="748" t="s">
        <v>80</v>
      </c>
      <c r="G103" s="749" t="s">
        <v>30</v>
      </c>
      <c r="H103" s="749" t="s">
        <v>36</v>
      </c>
      <c r="I103" s="750" t="s">
        <v>85</v>
      </c>
      <c r="J103" s="55" t="s">
        <v>55</v>
      </c>
      <c r="K103" s="69">
        <v>28.7</v>
      </c>
      <c r="L103" s="69">
        <v>28.7</v>
      </c>
    </row>
    <row r="104" spans="1:12" s="163" customFormat="1" ht="18" x14ac:dyDescent="0.35">
      <c r="A104" s="56"/>
      <c r="B104" s="616" t="s">
        <v>91</v>
      </c>
      <c r="C104" s="68" t="s">
        <v>1</v>
      </c>
      <c r="D104" s="55" t="s">
        <v>51</v>
      </c>
      <c r="E104" s="55"/>
      <c r="F104" s="748"/>
      <c r="G104" s="749"/>
      <c r="H104" s="749"/>
      <c r="I104" s="750"/>
      <c r="J104" s="55"/>
      <c r="K104" s="69">
        <f>K105+K114+K120</f>
        <v>32348.299999999996</v>
      </c>
      <c r="L104" s="69">
        <f>L105+L114+L120</f>
        <v>32769.4</v>
      </c>
    </row>
    <row r="105" spans="1:12" s="52" customFormat="1" ht="18" x14ac:dyDescent="0.35">
      <c r="A105" s="56"/>
      <c r="B105" s="616" t="s">
        <v>92</v>
      </c>
      <c r="C105" s="68" t="s">
        <v>1</v>
      </c>
      <c r="D105" s="55" t="s">
        <v>51</v>
      </c>
      <c r="E105" s="55" t="s">
        <v>64</v>
      </c>
      <c r="F105" s="748"/>
      <c r="G105" s="749"/>
      <c r="H105" s="749"/>
      <c r="I105" s="750"/>
      <c r="J105" s="55"/>
      <c r="K105" s="69">
        <f t="shared" ref="K105:L106" si="11">K106</f>
        <v>24038.799999999999</v>
      </c>
      <c r="L105" s="69">
        <f t="shared" si="11"/>
        <v>24170.7</v>
      </c>
    </row>
    <row r="106" spans="1:12" s="163" customFormat="1" ht="54" x14ac:dyDescent="0.35">
      <c r="A106" s="56"/>
      <c r="B106" s="616" t="s">
        <v>93</v>
      </c>
      <c r="C106" s="68" t="s">
        <v>1</v>
      </c>
      <c r="D106" s="55" t="s">
        <v>51</v>
      </c>
      <c r="E106" s="55" t="s">
        <v>64</v>
      </c>
      <c r="F106" s="748" t="s">
        <v>66</v>
      </c>
      <c r="G106" s="749" t="s">
        <v>41</v>
      </c>
      <c r="H106" s="749" t="s">
        <v>42</v>
      </c>
      <c r="I106" s="750" t="s">
        <v>43</v>
      </c>
      <c r="J106" s="55"/>
      <c r="K106" s="69">
        <f t="shared" si="11"/>
        <v>24038.799999999999</v>
      </c>
      <c r="L106" s="69">
        <f t="shared" si="11"/>
        <v>24170.7</v>
      </c>
    </row>
    <row r="107" spans="1:12" s="52" customFormat="1" ht="36" x14ac:dyDescent="0.35">
      <c r="A107" s="56"/>
      <c r="B107" s="616" t="s">
        <v>361</v>
      </c>
      <c r="C107" s="68" t="s">
        <v>1</v>
      </c>
      <c r="D107" s="55" t="s">
        <v>51</v>
      </c>
      <c r="E107" s="55" t="s">
        <v>64</v>
      </c>
      <c r="F107" s="748" t="s">
        <v>66</v>
      </c>
      <c r="G107" s="749" t="s">
        <v>44</v>
      </c>
      <c r="H107" s="749" t="s">
        <v>42</v>
      </c>
      <c r="I107" s="750" t="s">
        <v>43</v>
      </c>
      <c r="J107" s="55"/>
      <c r="K107" s="69">
        <f>K108+K111</f>
        <v>24038.799999999999</v>
      </c>
      <c r="L107" s="69">
        <f>L108+L111</f>
        <v>24170.7</v>
      </c>
    </row>
    <row r="108" spans="1:12" s="52" customFormat="1" ht="54" x14ac:dyDescent="0.35">
      <c r="A108" s="56"/>
      <c r="B108" s="616" t="s">
        <v>94</v>
      </c>
      <c r="C108" s="68" t="s">
        <v>1</v>
      </c>
      <c r="D108" s="55" t="s">
        <v>51</v>
      </c>
      <c r="E108" s="55" t="s">
        <v>64</v>
      </c>
      <c r="F108" s="748" t="s">
        <v>66</v>
      </c>
      <c r="G108" s="749" t="s">
        <v>44</v>
      </c>
      <c r="H108" s="749" t="s">
        <v>36</v>
      </c>
      <c r="I108" s="750" t="s">
        <v>43</v>
      </c>
      <c r="J108" s="55"/>
      <c r="K108" s="69">
        <f t="shared" ref="K108:L109" si="12">K109</f>
        <v>20740</v>
      </c>
      <c r="L108" s="69">
        <f t="shared" si="12"/>
        <v>20740</v>
      </c>
    </row>
    <row r="109" spans="1:12" s="52" customFormat="1" ht="72" x14ac:dyDescent="0.35">
      <c r="A109" s="56"/>
      <c r="B109" s="663" t="s">
        <v>432</v>
      </c>
      <c r="C109" s="68" t="s">
        <v>1</v>
      </c>
      <c r="D109" s="55" t="s">
        <v>51</v>
      </c>
      <c r="E109" s="55" t="s">
        <v>64</v>
      </c>
      <c r="F109" s="748" t="s">
        <v>66</v>
      </c>
      <c r="G109" s="749" t="s">
        <v>44</v>
      </c>
      <c r="H109" s="749" t="s">
        <v>36</v>
      </c>
      <c r="I109" s="750" t="s">
        <v>60</v>
      </c>
      <c r="J109" s="55"/>
      <c r="K109" s="69">
        <f t="shared" si="12"/>
        <v>20740</v>
      </c>
      <c r="L109" s="69">
        <f t="shared" si="12"/>
        <v>20740</v>
      </c>
    </row>
    <row r="110" spans="1:12" s="163" customFormat="1" ht="18" x14ac:dyDescent="0.35">
      <c r="A110" s="56"/>
      <c r="B110" s="616" t="s">
        <v>56</v>
      </c>
      <c r="C110" s="68" t="s">
        <v>1</v>
      </c>
      <c r="D110" s="55" t="s">
        <v>51</v>
      </c>
      <c r="E110" s="55" t="s">
        <v>64</v>
      </c>
      <c r="F110" s="748" t="s">
        <v>66</v>
      </c>
      <c r="G110" s="749" t="s">
        <v>44</v>
      </c>
      <c r="H110" s="749" t="s">
        <v>36</v>
      </c>
      <c r="I110" s="750" t="s">
        <v>60</v>
      </c>
      <c r="J110" s="55" t="s">
        <v>57</v>
      </c>
      <c r="K110" s="69">
        <v>20740</v>
      </c>
      <c r="L110" s="69">
        <v>20740</v>
      </c>
    </row>
    <row r="111" spans="1:12" s="52" customFormat="1" ht="54" x14ac:dyDescent="0.35">
      <c r="A111" s="56"/>
      <c r="B111" s="616" t="s">
        <v>95</v>
      </c>
      <c r="C111" s="68" t="s">
        <v>1</v>
      </c>
      <c r="D111" s="55" t="s">
        <v>51</v>
      </c>
      <c r="E111" s="55" t="s">
        <v>64</v>
      </c>
      <c r="F111" s="748" t="s">
        <v>66</v>
      </c>
      <c r="G111" s="749" t="s">
        <v>44</v>
      </c>
      <c r="H111" s="749" t="s">
        <v>38</v>
      </c>
      <c r="I111" s="750" t="s">
        <v>43</v>
      </c>
      <c r="J111" s="55"/>
      <c r="K111" s="69">
        <f t="shared" ref="K111:L112" si="13">K112</f>
        <v>3298.8</v>
      </c>
      <c r="L111" s="69">
        <f t="shared" si="13"/>
        <v>3430.7</v>
      </c>
    </row>
    <row r="112" spans="1:12" s="52" customFormat="1" ht="180" x14ac:dyDescent="0.35">
      <c r="A112" s="56"/>
      <c r="B112" s="616" t="s">
        <v>547</v>
      </c>
      <c r="C112" s="68" t="s">
        <v>1</v>
      </c>
      <c r="D112" s="55" t="s">
        <v>51</v>
      </c>
      <c r="E112" s="55" t="s">
        <v>64</v>
      </c>
      <c r="F112" s="748" t="s">
        <v>66</v>
      </c>
      <c r="G112" s="749" t="s">
        <v>44</v>
      </c>
      <c r="H112" s="749" t="s">
        <v>38</v>
      </c>
      <c r="I112" s="750" t="s">
        <v>96</v>
      </c>
      <c r="J112" s="55"/>
      <c r="K112" s="69">
        <f t="shared" si="13"/>
        <v>3298.8</v>
      </c>
      <c r="L112" s="69">
        <f t="shared" si="13"/>
        <v>3430.7</v>
      </c>
    </row>
    <row r="113" spans="1:12" s="163" customFormat="1" ht="54" x14ac:dyDescent="0.35">
      <c r="A113" s="56"/>
      <c r="B113" s="616" t="s">
        <v>54</v>
      </c>
      <c r="C113" s="68" t="s">
        <v>1</v>
      </c>
      <c r="D113" s="55" t="s">
        <v>51</v>
      </c>
      <c r="E113" s="55" t="s">
        <v>64</v>
      </c>
      <c r="F113" s="748" t="s">
        <v>66</v>
      </c>
      <c r="G113" s="749" t="s">
        <v>44</v>
      </c>
      <c r="H113" s="749" t="s">
        <v>38</v>
      </c>
      <c r="I113" s="750" t="s">
        <v>96</v>
      </c>
      <c r="J113" s="55" t="s">
        <v>55</v>
      </c>
      <c r="K113" s="69">
        <v>3298.8</v>
      </c>
      <c r="L113" s="69">
        <v>3430.7</v>
      </c>
    </row>
    <row r="114" spans="1:12" s="52" customFormat="1" ht="18" x14ac:dyDescent="0.35">
      <c r="A114" s="56"/>
      <c r="B114" s="664" t="s">
        <v>97</v>
      </c>
      <c r="C114" s="68" t="s">
        <v>1</v>
      </c>
      <c r="D114" s="55" t="s">
        <v>51</v>
      </c>
      <c r="E114" s="55" t="s">
        <v>78</v>
      </c>
      <c r="F114" s="748"/>
      <c r="G114" s="749"/>
      <c r="H114" s="749"/>
      <c r="I114" s="750"/>
      <c r="J114" s="55"/>
      <c r="K114" s="69">
        <f t="shared" ref="K114:L118" si="14">K115</f>
        <v>7183.4</v>
      </c>
      <c r="L114" s="69">
        <f t="shared" si="14"/>
        <v>7472.6</v>
      </c>
    </row>
    <row r="115" spans="1:12" s="163" customFormat="1" ht="54" x14ac:dyDescent="0.35">
      <c r="A115" s="56"/>
      <c r="B115" s="616" t="s">
        <v>98</v>
      </c>
      <c r="C115" s="68" t="s">
        <v>1</v>
      </c>
      <c r="D115" s="55" t="s">
        <v>51</v>
      </c>
      <c r="E115" s="55" t="s">
        <v>78</v>
      </c>
      <c r="F115" s="748" t="s">
        <v>99</v>
      </c>
      <c r="G115" s="749" t="s">
        <v>41</v>
      </c>
      <c r="H115" s="749" t="s">
        <v>42</v>
      </c>
      <c r="I115" s="750" t="s">
        <v>43</v>
      </c>
      <c r="J115" s="55"/>
      <c r="K115" s="69">
        <f t="shared" si="14"/>
        <v>7183.4</v>
      </c>
      <c r="L115" s="69">
        <f t="shared" si="14"/>
        <v>7472.6</v>
      </c>
    </row>
    <row r="116" spans="1:12" s="52" customFormat="1" ht="36" x14ac:dyDescent="0.35">
      <c r="A116" s="56"/>
      <c r="B116" s="616" t="s">
        <v>361</v>
      </c>
      <c r="C116" s="68" t="s">
        <v>1</v>
      </c>
      <c r="D116" s="55" t="s">
        <v>51</v>
      </c>
      <c r="E116" s="55" t="s">
        <v>78</v>
      </c>
      <c r="F116" s="748" t="s">
        <v>99</v>
      </c>
      <c r="G116" s="749" t="s">
        <v>44</v>
      </c>
      <c r="H116" s="749" t="s">
        <v>42</v>
      </c>
      <c r="I116" s="750" t="s">
        <v>43</v>
      </c>
      <c r="J116" s="55"/>
      <c r="K116" s="69">
        <f t="shared" si="14"/>
        <v>7183.4</v>
      </c>
      <c r="L116" s="69">
        <f t="shared" si="14"/>
        <v>7472.6</v>
      </c>
    </row>
    <row r="117" spans="1:12" s="52" customFormat="1" ht="90" x14ac:dyDescent="0.35">
      <c r="A117" s="56"/>
      <c r="B117" s="616" t="s">
        <v>100</v>
      </c>
      <c r="C117" s="68" t="s">
        <v>1</v>
      </c>
      <c r="D117" s="55" t="s">
        <v>51</v>
      </c>
      <c r="E117" s="55" t="s">
        <v>78</v>
      </c>
      <c r="F117" s="748" t="s">
        <v>99</v>
      </c>
      <c r="G117" s="749" t="s">
        <v>44</v>
      </c>
      <c r="H117" s="749" t="s">
        <v>36</v>
      </c>
      <c r="I117" s="750" t="s">
        <v>43</v>
      </c>
      <c r="J117" s="55"/>
      <c r="K117" s="69">
        <f t="shared" si="14"/>
        <v>7183.4</v>
      </c>
      <c r="L117" s="69">
        <f t="shared" si="14"/>
        <v>7472.6</v>
      </c>
    </row>
    <row r="118" spans="1:12" s="52" customFormat="1" ht="72" x14ac:dyDescent="0.35">
      <c r="A118" s="56"/>
      <c r="B118" s="665" t="s">
        <v>101</v>
      </c>
      <c r="C118" s="68" t="s">
        <v>1</v>
      </c>
      <c r="D118" s="55" t="s">
        <v>51</v>
      </c>
      <c r="E118" s="55" t="s">
        <v>78</v>
      </c>
      <c r="F118" s="748" t="s">
        <v>99</v>
      </c>
      <c r="G118" s="749" t="s">
        <v>44</v>
      </c>
      <c r="H118" s="749" t="s">
        <v>36</v>
      </c>
      <c r="I118" s="750" t="s">
        <v>102</v>
      </c>
      <c r="J118" s="55"/>
      <c r="K118" s="69">
        <f t="shared" si="14"/>
        <v>7183.4</v>
      </c>
      <c r="L118" s="69">
        <f t="shared" si="14"/>
        <v>7472.6</v>
      </c>
    </row>
    <row r="119" spans="1:12" s="163" customFormat="1" ht="54" x14ac:dyDescent="0.35">
      <c r="A119" s="56"/>
      <c r="B119" s="616" t="s">
        <v>54</v>
      </c>
      <c r="C119" s="68" t="s">
        <v>1</v>
      </c>
      <c r="D119" s="55" t="s">
        <v>51</v>
      </c>
      <c r="E119" s="55" t="s">
        <v>78</v>
      </c>
      <c r="F119" s="748" t="s">
        <v>99</v>
      </c>
      <c r="G119" s="749" t="s">
        <v>44</v>
      </c>
      <c r="H119" s="749" t="s">
        <v>36</v>
      </c>
      <c r="I119" s="750" t="s">
        <v>102</v>
      </c>
      <c r="J119" s="55" t="s">
        <v>55</v>
      </c>
      <c r="K119" s="69">
        <v>7183.4</v>
      </c>
      <c r="L119" s="69">
        <v>7472.6</v>
      </c>
    </row>
    <row r="120" spans="1:12" s="52" customFormat="1" ht="36" x14ac:dyDescent="0.35">
      <c r="A120" s="56"/>
      <c r="B120" s="664" t="s">
        <v>105</v>
      </c>
      <c r="C120" s="68" t="s">
        <v>1</v>
      </c>
      <c r="D120" s="55" t="s">
        <v>51</v>
      </c>
      <c r="E120" s="55" t="s">
        <v>99</v>
      </c>
      <c r="F120" s="748"/>
      <c r="G120" s="749"/>
      <c r="H120" s="749"/>
      <c r="I120" s="750"/>
      <c r="J120" s="55"/>
      <c r="K120" s="69">
        <f>K121+K130</f>
        <v>1126.0999999999999</v>
      </c>
      <c r="L120" s="69">
        <f>L121+L130</f>
        <v>1126.0999999999999</v>
      </c>
    </row>
    <row r="121" spans="1:12" s="163" customFormat="1" ht="72" x14ac:dyDescent="0.35">
      <c r="A121" s="56"/>
      <c r="B121" s="616" t="s">
        <v>106</v>
      </c>
      <c r="C121" s="68" t="s">
        <v>1</v>
      </c>
      <c r="D121" s="55" t="s">
        <v>51</v>
      </c>
      <c r="E121" s="55" t="s">
        <v>99</v>
      </c>
      <c r="F121" s="748" t="s">
        <v>70</v>
      </c>
      <c r="G121" s="749" t="s">
        <v>41</v>
      </c>
      <c r="H121" s="749" t="s">
        <v>42</v>
      </c>
      <c r="I121" s="750" t="s">
        <v>43</v>
      </c>
      <c r="J121" s="55"/>
      <c r="K121" s="69">
        <f>K126+K122</f>
        <v>1076.0999999999999</v>
      </c>
      <c r="L121" s="69">
        <f>L126+L122</f>
        <v>1076.0999999999999</v>
      </c>
    </row>
    <row r="122" spans="1:12" s="163" customFormat="1" ht="54" x14ac:dyDescent="0.35">
      <c r="A122" s="56"/>
      <c r="B122" s="664" t="s">
        <v>107</v>
      </c>
      <c r="C122" s="68" t="s">
        <v>1</v>
      </c>
      <c r="D122" s="55" t="s">
        <v>51</v>
      </c>
      <c r="E122" s="55" t="s">
        <v>99</v>
      </c>
      <c r="F122" s="748" t="s">
        <v>70</v>
      </c>
      <c r="G122" s="749" t="s">
        <v>44</v>
      </c>
      <c r="H122" s="749" t="s">
        <v>42</v>
      </c>
      <c r="I122" s="750" t="s">
        <v>43</v>
      </c>
      <c r="J122" s="55"/>
      <c r="K122" s="69">
        <f t="shared" ref="K122:L124" si="15">K123</f>
        <v>350</v>
      </c>
      <c r="L122" s="69">
        <f t="shared" si="15"/>
        <v>350</v>
      </c>
    </row>
    <row r="123" spans="1:12" s="163" customFormat="1" ht="36" x14ac:dyDescent="0.35">
      <c r="A123" s="56"/>
      <c r="B123" s="616" t="s">
        <v>108</v>
      </c>
      <c r="C123" s="68" t="s">
        <v>1</v>
      </c>
      <c r="D123" s="55" t="s">
        <v>51</v>
      </c>
      <c r="E123" s="55" t="s">
        <v>99</v>
      </c>
      <c r="F123" s="748" t="s">
        <v>70</v>
      </c>
      <c r="G123" s="749" t="s">
        <v>44</v>
      </c>
      <c r="H123" s="749" t="s">
        <v>36</v>
      </c>
      <c r="I123" s="750" t="s">
        <v>43</v>
      </c>
      <c r="J123" s="55"/>
      <c r="K123" s="69">
        <f t="shared" si="15"/>
        <v>350</v>
      </c>
      <c r="L123" s="69">
        <f t="shared" si="15"/>
        <v>350</v>
      </c>
    </row>
    <row r="124" spans="1:12" s="163" customFormat="1" ht="36" x14ac:dyDescent="0.35">
      <c r="A124" s="56"/>
      <c r="B124" s="664" t="s">
        <v>109</v>
      </c>
      <c r="C124" s="68" t="s">
        <v>1</v>
      </c>
      <c r="D124" s="55" t="s">
        <v>51</v>
      </c>
      <c r="E124" s="55" t="s">
        <v>99</v>
      </c>
      <c r="F124" s="748" t="s">
        <v>70</v>
      </c>
      <c r="G124" s="749" t="s">
        <v>44</v>
      </c>
      <c r="H124" s="749" t="s">
        <v>36</v>
      </c>
      <c r="I124" s="750" t="s">
        <v>110</v>
      </c>
      <c r="J124" s="55"/>
      <c r="K124" s="69">
        <f t="shared" si="15"/>
        <v>350</v>
      </c>
      <c r="L124" s="69">
        <f t="shared" si="15"/>
        <v>350</v>
      </c>
    </row>
    <row r="125" spans="1:12" s="163" customFormat="1" ht="54" x14ac:dyDescent="0.35">
      <c r="A125" s="56"/>
      <c r="B125" s="616" t="s">
        <v>54</v>
      </c>
      <c r="C125" s="68" t="s">
        <v>1</v>
      </c>
      <c r="D125" s="55" t="s">
        <v>51</v>
      </c>
      <c r="E125" s="55" t="s">
        <v>99</v>
      </c>
      <c r="F125" s="748" t="s">
        <v>70</v>
      </c>
      <c r="G125" s="749" t="s">
        <v>44</v>
      </c>
      <c r="H125" s="749" t="s">
        <v>36</v>
      </c>
      <c r="I125" s="750" t="s">
        <v>110</v>
      </c>
      <c r="J125" s="55" t="s">
        <v>55</v>
      </c>
      <c r="K125" s="69">
        <v>350</v>
      </c>
      <c r="L125" s="69">
        <v>350</v>
      </c>
    </row>
    <row r="126" spans="1:12" s="163" customFormat="1" ht="36" x14ac:dyDescent="0.35">
      <c r="A126" s="56"/>
      <c r="B126" s="664" t="s">
        <v>111</v>
      </c>
      <c r="C126" s="68" t="s">
        <v>1</v>
      </c>
      <c r="D126" s="55" t="s">
        <v>51</v>
      </c>
      <c r="E126" s="55" t="s">
        <v>99</v>
      </c>
      <c r="F126" s="748" t="s">
        <v>70</v>
      </c>
      <c r="G126" s="749" t="s">
        <v>88</v>
      </c>
      <c r="H126" s="749" t="s">
        <v>42</v>
      </c>
      <c r="I126" s="750" t="s">
        <v>43</v>
      </c>
      <c r="J126" s="55"/>
      <c r="K126" s="69">
        <f t="shared" ref="K126:L128" si="16">K127</f>
        <v>726.1</v>
      </c>
      <c r="L126" s="69">
        <f t="shared" si="16"/>
        <v>726.1</v>
      </c>
    </row>
    <row r="127" spans="1:12" s="52" customFormat="1" ht="54" x14ac:dyDescent="0.35">
      <c r="A127" s="56"/>
      <c r="B127" s="664" t="s">
        <v>112</v>
      </c>
      <c r="C127" s="68" t="s">
        <v>1</v>
      </c>
      <c r="D127" s="55" t="s">
        <v>51</v>
      </c>
      <c r="E127" s="55" t="s">
        <v>99</v>
      </c>
      <c r="F127" s="748" t="s">
        <v>70</v>
      </c>
      <c r="G127" s="749" t="s">
        <v>88</v>
      </c>
      <c r="H127" s="749" t="s">
        <v>36</v>
      </c>
      <c r="I127" s="750" t="s">
        <v>43</v>
      </c>
      <c r="J127" s="55"/>
      <c r="K127" s="69">
        <f t="shared" si="16"/>
        <v>726.1</v>
      </c>
      <c r="L127" s="69">
        <f t="shared" si="16"/>
        <v>726.1</v>
      </c>
    </row>
    <row r="128" spans="1:12" s="163" customFormat="1" ht="72" x14ac:dyDescent="0.35">
      <c r="A128" s="56"/>
      <c r="B128" s="664" t="s">
        <v>113</v>
      </c>
      <c r="C128" s="68" t="s">
        <v>1</v>
      </c>
      <c r="D128" s="55" t="s">
        <v>51</v>
      </c>
      <c r="E128" s="55" t="s">
        <v>99</v>
      </c>
      <c r="F128" s="748" t="s">
        <v>70</v>
      </c>
      <c r="G128" s="749" t="s">
        <v>88</v>
      </c>
      <c r="H128" s="749" t="s">
        <v>36</v>
      </c>
      <c r="I128" s="750" t="s">
        <v>114</v>
      </c>
      <c r="J128" s="55"/>
      <c r="K128" s="69">
        <f t="shared" si="16"/>
        <v>726.1</v>
      </c>
      <c r="L128" s="69">
        <f t="shared" si="16"/>
        <v>726.1</v>
      </c>
    </row>
    <row r="129" spans="1:12" s="52" customFormat="1" ht="54" x14ac:dyDescent="0.35">
      <c r="A129" s="56"/>
      <c r="B129" s="616" t="s">
        <v>54</v>
      </c>
      <c r="C129" s="68" t="s">
        <v>1</v>
      </c>
      <c r="D129" s="55" t="s">
        <v>51</v>
      </c>
      <c r="E129" s="55" t="s">
        <v>99</v>
      </c>
      <c r="F129" s="748" t="s">
        <v>70</v>
      </c>
      <c r="G129" s="749" t="s">
        <v>88</v>
      </c>
      <c r="H129" s="749" t="s">
        <v>36</v>
      </c>
      <c r="I129" s="750" t="s">
        <v>114</v>
      </c>
      <c r="J129" s="55" t="s">
        <v>55</v>
      </c>
      <c r="K129" s="69">
        <v>726.1</v>
      </c>
      <c r="L129" s="69">
        <v>726.1</v>
      </c>
    </row>
    <row r="130" spans="1:12" s="163" customFormat="1" ht="72" x14ac:dyDescent="0.35">
      <c r="A130" s="56"/>
      <c r="B130" s="616" t="s">
        <v>115</v>
      </c>
      <c r="C130" s="68" t="s">
        <v>1</v>
      </c>
      <c r="D130" s="55" t="s">
        <v>51</v>
      </c>
      <c r="E130" s="55" t="s">
        <v>99</v>
      </c>
      <c r="F130" s="748" t="s">
        <v>87</v>
      </c>
      <c r="G130" s="749" t="s">
        <v>41</v>
      </c>
      <c r="H130" s="749" t="s">
        <v>42</v>
      </c>
      <c r="I130" s="750" t="s">
        <v>43</v>
      </c>
      <c r="J130" s="55"/>
      <c r="K130" s="69">
        <f t="shared" ref="K130:L131" si="17">K131</f>
        <v>50</v>
      </c>
      <c r="L130" s="69">
        <f t="shared" si="17"/>
        <v>50</v>
      </c>
    </row>
    <row r="131" spans="1:12" s="163" customFormat="1" ht="36" x14ac:dyDescent="0.35">
      <c r="A131" s="56"/>
      <c r="B131" s="616" t="s">
        <v>361</v>
      </c>
      <c r="C131" s="68" t="s">
        <v>1</v>
      </c>
      <c r="D131" s="55" t="s">
        <v>51</v>
      </c>
      <c r="E131" s="55" t="s">
        <v>99</v>
      </c>
      <c r="F131" s="748" t="s">
        <v>87</v>
      </c>
      <c r="G131" s="749" t="s">
        <v>44</v>
      </c>
      <c r="H131" s="749" t="s">
        <v>42</v>
      </c>
      <c r="I131" s="750" t="s">
        <v>43</v>
      </c>
      <c r="J131" s="55"/>
      <c r="K131" s="69">
        <f t="shared" si="17"/>
        <v>50</v>
      </c>
      <c r="L131" s="69">
        <f t="shared" si="17"/>
        <v>50</v>
      </c>
    </row>
    <row r="132" spans="1:12" s="52" customFormat="1" ht="72" x14ac:dyDescent="0.35">
      <c r="A132" s="56"/>
      <c r="B132" s="664" t="s">
        <v>323</v>
      </c>
      <c r="C132" s="68" t="s">
        <v>1</v>
      </c>
      <c r="D132" s="55" t="s">
        <v>51</v>
      </c>
      <c r="E132" s="55" t="s">
        <v>99</v>
      </c>
      <c r="F132" s="748" t="s">
        <v>87</v>
      </c>
      <c r="G132" s="749" t="s">
        <v>44</v>
      </c>
      <c r="H132" s="749" t="s">
        <v>36</v>
      </c>
      <c r="I132" s="750" t="s">
        <v>43</v>
      </c>
      <c r="J132" s="55"/>
      <c r="K132" s="69">
        <f t="shared" ref="K132:L133" si="18">K133</f>
        <v>50</v>
      </c>
      <c r="L132" s="69">
        <f t="shared" si="18"/>
        <v>50</v>
      </c>
    </row>
    <row r="133" spans="1:12" s="52" customFormat="1" ht="54" x14ac:dyDescent="0.35">
      <c r="A133" s="56"/>
      <c r="B133" s="664" t="s">
        <v>116</v>
      </c>
      <c r="C133" s="68" t="s">
        <v>1</v>
      </c>
      <c r="D133" s="55" t="s">
        <v>51</v>
      </c>
      <c r="E133" s="55" t="s">
        <v>99</v>
      </c>
      <c r="F133" s="748" t="s">
        <v>87</v>
      </c>
      <c r="G133" s="749" t="s">
        <v>44</v>
      </c>
      <c r="H133" s="749" t="s">
        <v>36</v>
      </c>
      <c r="I133" s="750" t="s">
        <v>117</v>
      </c>
      <c r="J133" s="55"/>
      <c r="K133" s="69">
        <f t="shared" si="18"/>
        <v>50</v>
      </c>
      <c r="L133" s="69">
        <f t="shared" si="18"/>
        <v>50</v>
      </c>
    </row>
    <row r="134" spans="1:12" s="52" customFormat="1" ht="54" x14ac:dyDescent="0.35">
      <c r="A134" s="56"/>
      <c r="B134" s="616" t="s">
        <v>54</v>
      </c>
      <c r="C134" s="68" t="s">
        <v>1</v>
      </c>
      <c r="D134" s="55" t="s">
        <v>51</v>
      </c>
      <c r="E134" s="55" t="s">
        <v>99</v>
      </c>
      <c r="F134" s="748" t="s">
        <v>87</v>
      </c>
      <c r="G134" s="749" t="s">
        <v>44</v>
      </c>
      <c r="H134" s="749" t="s">
        <v>36</v>
      </c>
      <c r="I134" s="750" t="s">
        <v>117</v>
      </c>
      <c r="J134" s="55" t="s">
        <v>55</v>
      </c>
      <c r="K134" s="69">
        <v>50</v>
      </c>
      <c r="L134" s="69">
        <v>50</v>
      </c>
    </row>
    <row r="135" spans="1:12" s="52" customFormat="1" ht="18" x14ac:dyDescent="0.35">
      <c r="A135" s="56"/>
      <c r="B135" s="616" t="s">
        <v>178</v>
      </c>
      <c r="C135" s="68" t="s">
        <v>1</v>
      </c>
      <c r="D135" s="55" t="s">
        <v>223</v>
      </c>
      <c r="E135" s="55"/>
      <c r="F135" s="748"/>
      <c r="G135" s="749"/>
      <c r="H135" s="749"/>
      <c r="I135" s="750"/>
      <c r="J135" s="55"/>
      <c r="K135" s="69">
        <f>K136</f>
        <v>64.3</v>
      </c>
      <c r="L135" s="69">
        <f>L136</f>
        <v>64.3</v>
      </c>
    </row>
    <row r="136" spans="1:12" s="52" customFormat="1" ht="36" x14ac:dyDescent="0.35">
      <c r="A136" s="56"/>
      <c r="B136" s="616" t="s">
        <v>549</v>
      </c>
      <c r="C136" s="68" t="s">
        <v>1</v>
      </c>
      <c r="D136" s="55" t="s">
        <v>223</v>
      </c>
      <c r="E136" s="55" t="s">
        <v>64</v>
      </c>
      <c r="F136" s="748"/>
      <c r="G136" s="749"/>
      <c r="H136" s="749"/>
      <c r="I136" s="750"/>
      <c r="J136" s="55"/>
      <c r="K136" s="69">
        <f t="shared" ref="K136:L140" si="19">K137</f>
        <v>64.3</v>
      </c>
      <c r="L136" s="69">
        <f t="shared" si="19"/>
        <v>64.3</v>
      </c>
    </row>
    <row r="137" spans="1:12" s="52" customFormat="1" ht="54" x14ac:dyDescent="0.35">
      <c r="A137" s="56"/>
      <c r="B137" s="616" t="s">
        <v>39</v>
      </c>
      <c r="C137" s="68" t="s">
        <v>1</v>
      </c>
      <c r="D137" s="55" t="s">
        <v>223</v>
      </c>
      <c r="E137" s="55" t="s">
        <v>64</v>
      </c>
      <c r="F137" s="748" t="s">
        <v>40</v>
      </c>
      <c r="G137" s="749" t="s">
        <v>41</v>
      </c>
      <c r="H137" s="749" t="s">
        <v>42</v>
      </c>
      <c r="I137" s="750" t="s">
        <v>43</v>
      </c>
      <c r="J137" s="55"/>
      <c r="K137" s="69">
        <f t="shared" si="19"/>
        <v>64.3</v>
      </c>
      <c r="L137" s="69">
        <f t="shared" si="19"/>
        <v>64.3</v>
      </c>
    </row>
    <row r="138" spans="1:12" s="52" customFormat="1" ht="36" x14ac:dyDescent="0.35">
      <c r="A138" s="56"/>
      <c r="B138" s="616" t="s">
        <v>361</v>
      </c>
      <c r="C138" s="68" t="s">
        <v>1</v>
      </c>
      <c r="D138" s="55" t="s">
        <v>223</v>
      </c>
      <c r="E138" s="55" t="s">
        <v>64</v>
      </c>
      <c r="F138" s="748" t="s">
        <v>40</v>
      </c>
      <c r="G138" s="749" t="s">
        <v>44</v>
      </c>
      <c r="H138" s="749" t="s">
        <v>42</v>
      </c>
      <c r="I138" s="750" t="s">
        <v>43</v>
      </c>
      <c r="J138" s="55"/>
      <c r="K138" s="69">
        <f t="shared" si="19"/>
        <v>64.3</v>
      </c>
      <c r="L138" s="69">
        <f t="shared" si="19"/>
        <v>64.3</v>
      </c>
    </row>
    <row r="139" spans="1:12" s="52" customFormat="1" ht="18" x14ac:dyDescent="0.35">
      <c r="A139" s="56"/>
      <c r="B139" s="616" t="s">
        <v>61</v>
      </c>
      <c r="C139" s="68" t="s">
        <v>1</v>
      </c>
      <c r="D139" s="55" t="s">
        <v>223</v>
      </c>
      <c r="E139" s="55" t="s">
        <v>64</v>
      </c>
      <c r="F139" s="748" t="s">
        <v>40</v>
      </c>
      <c r="G139" s="749" t="s">
        <v>44</v>
      </c>
      <c r="H139" s="749" t="s">
        <v>62</v>
      </c>
      <c r="I139" s="750" t="s">
        <v>43</v>
      </c>
      <c r="J139" s="55"/>
      <c r="K139" s="69">
        <f t="shared" si="19"/>
        <v>64.3</v>
      </c>
      <c r="L139" s="69">
        <f t="shared" si="19"/>
        <v>64.3</v>
      </c>
    </row>
    <row r="140" spans="1:12" s="52" customFormat="1" ht="36" x14ac:dyDescent="0.35">
      <c r="A140" s="56"/>
      <c r="B140" s="616" t="s">
        <v>551</v>
      </c>
      <c r="C140" s="68" t="s">
        <v>1</v>
      </c>
      <c r="D140" s="55" t="s">
        <v>223</v>
      </c>
      <c r="E140" s="55" t="s">
        <v>64</v>
      </c>
      <c r="F140" s="748" t="s">
        <v>40</v>
      </c>
      <c r="G140" s="749" t="s">
        <v>44</v>
      </c>
      <c r="H140" s="749" t="s">
        <v>62</v>
      </c>
      <c r="I140" s="750" t="s">
        <v>550</v>
      </c>
      <c r="J140" s="55"/>
      <c r="K140" s="69">
        <f t="shared" si="19"/>
        <v>64.3</v>
      </c>
      <c r="L140" s="69">
        <f t="shared" si="19"/>
        <v>64.3</v>
      </c>
    </row>
    <row r="141" spans="1:12" s="52" customFormat="1" ht="54" x14ac:dyDescent="0.35">
      <c r="A141" s="56"/>
      <c r="B141" s="616" t="s">
        <v>54</v>
      </c>
      <c r="C141" s="68" t="s">
        <v>1</v>
      </c>
      <c r="D141" s="55" t="s">
        <v>223</v>
      </c>
      <c r="E141" s="55" t="s">
        <v>64</v>
      </c>
      <c r="F141" s="748" t="s">
        <v>40</v>
      </c>
      <c r="G141" s="749" t="s">
        <v>44</v>
      </c>
      <c r="H141" s="749" t="s">
        <v>62</v>
      </c>
      <c r="I141" s="750" t="s">
        <v>550</v>
      </c>
      <c r="J141" s="55" t="s">
        <v>55</v>
      </c>
      <c r="K141" s="69">
        <v>64.3</v>
      </c>
      <c r="L141" s="69">
        <v>64.3</v>
      </c>
    </row>
    <row r="142" spans="1:12" s="163" customFormat="1" ht="18" x14ac:dyDescent="0.35">
      <c r="A142" s="56"/>
      <c r="B142" s="616" t="s">
        <v>118</v>
      </c>
      <c r="C142" s="68" t="s">
        <v>1</v>
      </c>
      <c r="D142" s="55" t="s">
        <v>103</v>
      </c>
      <c r="E142" s="55"/>
      <c r="F142" s="748"/>
      <c r="G142" s="749"/>
      <c r="H142" s="749"/>
      <c r="I142" s="750"/>
      <c r="J142" s="55"/>
      <c r="K142" s="69">
        <f>K143+K149</f>
        <v>2767.9</v>
      </c>
      <c r="L142" s="69">
        <f>L143+L149</f>
        <v>2767.9</v>
      </c>
    </row>
    <row r="143" spans="1:12" s="163" customFormat="1" ht="18" x14ac:dyDescent="0.35">
      <c r="A143" s="56"/>
      <c r="B143" s="616" t="s">
        <v>377</v>
      </c>
      <c r="C143" s="68" t="s">
        <v>1</v>
      </c>
      <c r="D143" s="55" t="s">
        <v>103</v>
      </c>
      <c r="E143" s="55" t="s">
        <v>36</v>
      </c>
      <c r="F143" s="748"/>
      <c r="G143" s="749"/>
      <c r="H143" s="749"/>
      <c r="I143" s="750"/>
      <c r="J143" s="55"/>
      <c r="K143" s="69">
        <f t="shared" ref="K143:L147" si="20">K144</f>
        <v>1500</v>
      </c>
      <c r="L143" s="69">
        <f t="shared" si="20"/>
        <v>1500</v>
      </c>
    </row>
    <row r="144" spans="1:12" s="163" customFormat="1" ht="54" x14ac:dyDescent="0.35">
      <c r="A144" s="56"/>
      <c r="B144" s="666" t="s">
        <v>311</v>
      </c>
      <c r="C144" s="68" t="s">
        <v>1</v>
      </c>
      <c r="D144" s="55" t="s">
        <v>103</v>
      </c>
      <c r="E144" s="55" t="s">
        <v>36</v>
      </c>
      <c r="F144" s="748" t="s">
        <v>78</v>
      </c>
      <c r="G144" s="749" t="s">
        <v>41</v>
      </c>
      <c r="H144" s="749" t="s">
        <v>42</v>
      </c>
      <c r="I144" s="750" t="s">
        <v>43</v>
      </c>
      <c r="J144" s="55"/>
      <c r="K144" s="69">
        <f t="shared" si="20"/>
        <v>1500</v>
      </c>
      <c r="L144" s="69">
        <f t="shared" si="20"/>
        <v>1500</v>
      </c>
    </row>
    <row r="145" spans="1:12" s="163" customFormat="1" ht="36" x14ac:dyDescent="0.35">
      <c r="A145" s="56"/>
      <c r="B145" s="616" t="s">
        <v>361</v>
      </c>
      <c r="C145" s="68" t="s">
        <v>1</v>
      </c>
      <c r="D145" s="55" t="s">
        <v>103</v>
      </c>
      <c r="E145" s="55" t="s">
        <v>36</v>
      </c>
      <c r="F145" s="748" t="s">
        <v>78</v>
      </c>
      <c r="G145" s="749" t="s">
        <v>44</v>
      </c>
      <c r="H145" s="749" t="s">
        <v>42</v>
      </c>
      <c r="I145" s="750" t="s">
        <v>43</v>
      </c>
      <c r="J145" s="55"/>
      <c r="K145" s="69">
        <f t="shared" si="20"/>
        <v>1500</v>
      </c>
      <c r="L145" s="69">
        <f t="shared" si="20"/>
        <v>1500</v>
      </c>
    </row>
    <row r="146" spans="1:12" s="163" customFormat="1" ht="90" x14ac:dyDescent="0.35">
      <c r="A146" s="56"/>
      <c r="B146" s="648" t="s">
        <v>472</v>
      </c>
      <c r="C146" s="68" t="s">
        <v>1</v>
      </c>
      <c r="D146" s="55" t="s">
        <v>103</v>
      </c>
      <c r="E146" s="55" t="s">
        <v>36</v>
      </c>
      <c r="F146" s="748" t="s">
        <v>78</v>
      </c>
      <c r="G146" s="749" t="s">
        <v>44</v>
      </c>
      <c r="H146" s="749" t="s">
        <v>51</v>
      </c>
      <c r="I146" s="750" t="s">
        <v>43</v>
      </c>
      <c r="J146" s="55"/>
      <c r="K146" s="69">
        <f t="shared" si="20"/>
        <v>1500</v>
      </c>
      <c r="L146" s="69">
        <f t="shared" si="20"/>
        <v>1500</v>
      </c>
    </row>
    <row r="147" spans="1:12" s="163" customFormat="1" ht="72" x14ac:dyDescent="0.35">
      <c r="A147" s="56"/>
      <c r="B147" s="648" t="s">
        <v>467</v>
      </c>
      <c r="C147" s="68" t="s">
        <v>1</v>
      </c>
      <c r="D147" s="55" t="s">
        <v>103</v>
      </c>
      <c r="E147" s="55" t="s">
        <v>36</v>
      </c>
      <c r="F147" s="748" t="s">
        <v>78</v>
      </c>
      <c r="G147" s="749" t="s">
        <v>44</v>
      </c>
      <c r="H147" s="749" t="s">
        <v>51</v>
      </c>
      <c r="I147" s="750" t="s">
        <v>378</v>
      </c>
      <c r="J147" s="55"/>
      <c r="K147" s="69">
        <f t="shared" si="20"/>
        <v>1500</v>
      </c>
      <c r="L147" s="69">
        <f t="shared" si="20"/>
        <v>1500</v>
      </c>
    </row>
    <row r="148" spans="1:12" s="163" customFormat="1" ht="36" x14ac:dyDescent="0.35">
      <c r="A148" s="56"/>
      <c r="B148" s="623" t="s">
        <v>119</v>
      </c>
      <c r="C148" s="68" t="s">
        <v>1</v>
      </c>
      <c r="D148" s="55" t="s">
        <v>103</v>
      </c>
      <c r="E148" s="55" t="s">
        <v>36</v>
      </c>
      <c r="F148" s="748" t="s">
        <v>78</v>
      </c>
      <c r="G148" s="749" t="s">
        <v>44</v>
      </c>
      <c r="H148" s="749" t="s">
        <v>51</v>
      </c>
      <c r="I148" s="750" t="s">
        <v>378</v>
      </c>
      <c r="J148" s="55" t="s">
        <v>120</v>
      </c>
      <c r="K148" s="69">
        <v>1500</v>
      </c>
      <c r="L148" s="69">
        <v>1500</v>
      </c>
    </row>
    <row r="149" spans="1:12" s="163" customFormat="1" ht="36" x14ac:dyDescent="0.35">
      <c r="A149" s="56"/>
      <c r="B149" s="616" t="s">
        <v>121</v>
      </c>
      <c r="C149" s="68" t="s">
        <v>1</v>
      </c>
      <c r="D149" s="55" t="s">
        <v>103</v>
      </c>
      <c r="E149" s="55" t="s">
        <v>80</v>
      </c>
      <c r="F149" s="748"/>
      <c r="G149" s="749"/>
      <c r="H149" s="749"/>
      <c r="I149" s="750"/>
      <c r="J149" s="55"/>
      <c r="K149" s="69">
        <f t="shared" ref="K149:K152" si="21">K150</f>
        <v>1267.9000000000001</v>
      </c>
      <c r="L149" s="69">
        <f>L150</f>
        <v>1267.9000000000001</v>
      </c>
    </row>
    <row r="150" spans="1:12" s="163" customFormat="1" ht="72" x14ac:dyDescent="0.35">
      <c r="A150" s="56"/>
      <c r="B150" s="616" t="s">
        <v>71</v>
      </c>
      <c r="C150" s="68" t="s">
        <v>1</v>
      </c>
      <c r="D150" s="55" t="s">
        <v>103</v>
      </c>
      <c r="E150" s="55" t="s">
        <v>80</v>
      </c>
      <c r="F150" s="748" t="s">
        <v>72</v>
      </c>
      <c r="G150" s="749" t="s">
        <v>41</v>
      </c>
      <c r="H150" s="749" t="s">
        <v>42</v>
      </c>
      <c r="I150" s="750" t="s">
        <v>43</v>
      </c>
      <c r="J150" s="55"/>
      <c r="K150" s="69">
        <f t="shared" si="21"/>
        <v>1267.9000000000001</v>
      </c>
      <c r="L150" s="69">
        <f>L151</f>
        <v>1267.9000000000001</v>
      </c>
    </row>
    <row r="151" spans="1:12" s="163" customFormat="1" ht="36" x14ac:dyDescent="0.35">
      <c r="A151" s="56"/>
      <c r="B151" s="616" t="s">
        <v>361</v>
      </c>
      <c r="C151" s="68" t="s">
        <v>1</v>
      </c>
      <c r="D151" s="55" t="s">
        <v>103</v>
      </c>
      <c r="E151" s="55" t="s">
        <v>80</v>
      </c>
      <c r="F151" s="748" t="s">
        <v>72</v>
      </c>
      <c r="G151" s="749" t="s">
        <v>44</v>
      </c>
      <c r="H151" s="749" t="s">
        <v>42</v>
      </c>
      <c r="I151" s="750" t="s">
        <v>43</v>
      </c>
      <c r="J151" s="55"/>
      <c r="K151" s="69">
        <f t="shared" si="21"/>
        <v>1267.9000000000001</v>
      </c>
      <c r="L151" s="69">
        <f>L152</f>
        <v>1267.9000000000001</v>
      </c>
    </row>
    <row r="152" spans="1:12" s="163" customFormat="1" ht="54" x14ac:dyDescent="0.35">
      <c r="A152" s="56"/>
      <c r="B152" s="648" t="s">
        <v>282</v>
      </c>
      <c r="C152" s="68" t="s">
        <v>1</v>
      </c>
      <c r="D152" s="55" t="s">
        <v>103</v>
      </c>
      <c r="E152" s="55" t="s">
        <v>80</v>
      </c>
      <c r="F152" s="748" t="s">
        <v>72</v>
      </c>
      <c r="G152" s="749" t="s">
        <v>44</v>
      </c>
      <c r="H152" s="749" t="s">
        <v>36</v>
      </c>
      <c r="I152" s="750" t="s">
        <v>43</v>
      </c>
      <c r="J152" s="55"/>
      <c r="K152" s="69">
        <f t="shared" si="21"/>
        <v>1267.9000000000001</v>
      </c>
      <c r="L152" s="69">
        <f>L153</f>
        <v>1267.9000000000001</v>
      </c>
    </row>
    <row r="153" spans="1:12" s="163" customFormat="1" ht="54" x14ac:dyDescent="0.35">
      <c r="A153" s="56"/>
      <c r="B153" s="648" t="s">
        <v>73</v>
      </c>
      <c r="C153" s="68" t="s">
        <v>1</v>
      </c>
      <c r="D153" s="55" t="s">
        <v>103</v>
      </c>
      <c r="E153" s="55" t="s">
        <v>80</v>
      </c>
      <c r="F153" s="748" t="s">
        <v>72</v>
      </c>
      <c r="G153" s="749" t="s">
        <v>44</v>
      </c>
      <c r="H153" s="749" t="s">
        <v>36</v>
      </c>
      <c r="I153" s="750" t="s">
        <v>74</v>
      </c>
      <c r="J153" s="55"/>
      <c r="K153" s="69">
        <f>K154</f>
        <v>1267.9000000000001</v>
      </c>
      <c r="L153" s="69">
        <f>L154</f>
        <v>1267.9000000000001</v>
      </c>
    </row>
    <row r="154" spans="1:12" s="163" customFormat="1" ht="54" x14ac:dyDescent="0.35">
      <c r="A154" s="56"/>
      <c r="B154" s="623" t="s">
        <v>75</v>
      </c>
      <c r="C154" s="68" t="s">
        <v>1</v>
      </c>
      <c r="D154" s="55" t="s">
        <v>103</v>
      </c>
      <c r="E154" s="55" t="s">
        <v>80</v>
      </c>
      <c r="F154" s="748" t="s">
        <v>72</v>
      </c>
      <c r="G154" s="749" t="s">
        <v>44</v>
      </c>
      <c r="H154" s="749" t="s">
        <v>36</v>
      </c>
      <c r="I154" s="750" t="s">
        <v>74</v>
      </c>
      <c r="J154" s="55" t="s">
        <v>76</v>
      </c>
      <c r="K154" s="69">
        <v>1267.9000000000001</v>
      </c>
      <c r="L154" s="69">
        <v>1267.9000000000001</v>
      </c>
    </row>
    <row r="155" spans="1:12" s="163" customFormat="1" ht="18" x14ac:dyDescent="0.35">
      <c r="A155" s="56"/>
      <c r="B155" s="623"/>
      <c r="C155" s="68"/>
      <c r="D155" s="55"/>
      <c r="E155" s="55"/>
      <c r="F155" s="748"/>
      <c r="G155" s="749"/>
      <c r="H155" s="749"/>
      <c r="I155" s="750"/>
      <c r="J155" s="55"/>
      <c r="K155" s="69"/>
      <c r="L155" s="69"/>
    </row>
    <row r="156" spans="1:12" ht="52.2" x14ac:dyDescent="0.3">
      <c r="A156" s="162">
        <v>2</v>
      </c>
      <c r="B156" s="662" t="s">
        <v>2</v>
      </c>
      <c r="C156" s="63" t="s">
        <v>318</v>
      </c>
      <c r="D156" s="64"/>
      <c r="E156" s="64"/>
      <c r="F156" s="65"/>
      <c r="G156" s="66"/>
      <c r="H156" s="66"/>
      <c r="I156" s="67"/>
      <c r="J156" s="64"/>
      <c r="K156" s="77">
        <f>K157+K182+K175</f>
        <v>45742.700000000004</v>
      </c>
      <c r="L156" s="77">
        <f>L157+L182+L175</f>
        <v>45743.5</v>
      </c>
    </row>
    <row r="157" spans="1:12" s="167" customFormat="1" ht="18" x14ac:dyDescent="0.35">
      <c r="A157" s="56"/>
      <c r="B157" s="616" t="s">
        <v>35</v>
      </c>
      <c r="C157" s="68" t="s">
        <v>318</v>
      </c>
      <c r="D157" s="55" t="s">
        <v>36</v>
      </c>
      <c r="E157" s="55"/>
      <c r="F157" s="748"/>
      <c r="G157" s="749"/>
      <c r="H157" s="749"/>
      <c r="I157" s="750"/>
      <c r="J157" s="55"/>
      <c r="K157" s="69">
        <f>K158+K166</f>
        <v>36627.100000000006</v>
      </c>
      <c r="L157" s="69">
        <f>L158+L166</f>
        <v>36627.9</v>
      </c>
    </row>
    <row r="158" spans="1:12" s="168" customFormat="1" ht="54" x14ac:dyDescent="0.35">
      <c r="A158" s="56"/>
      <c r="B158" s="616" t="s">
        <v>129</v>
      </c>
      <c r="C158" s="68" t="s">
        <v>318</v>
      </c>
      <c r="D158" s="55" t="s">
        <v>36</v>
      </c>
      <c r="E158" s="55" t="s">
        <v>80</v>
      </c>
      <c r="F158" s="748"/>
      <c r="G158" s="749"/>
      <c r="H158" s="749"/>
      <c r="I158" s="750"/>
      <c r="J158" s="55"/>
      <c r="K158" s="69">
        <f t="shared" ref="K158:L161" si="22">K159</f>
        <v>33518.700000000004</v>
      </c>
      <c r="L158" s="69">
        <f t="shared" si="22"/>
        <v>33519.5</v>
      </c>
    </row>
    <row r="159" spans="1:12" s="163" customFormat="1" ht="54" x14ac:dyDescent="0.35">
      <c r="A159" s="56"/>
      <c r="B159" s="616" t="s">
        <v>222</v>
      </c>
      <c r="C159" s="68" t="s">
        <v>318</v>
      </c>
      <c r="D159" s="55" t="s">
        <v>36</v>
      </c>
      <c r="E159" s="55" t="s">
        <v>80</v>
      </c>
      <c r="F159" s="748" t="s">
        <v>223</v>
      </c>
      <c r="G159" s="749" t="s">
        <v>41</v>
      </c>
      <c r="H159" s="749" t="s">
        <v>42</v>
      </c>
      <c r="I159" s="750" t="s">
        <v>43</v>
      </c>
      <c r="J159" s="55"/>
      <c r="K159" s="69">
        <f t="shared" si="22"/>
        <v>33518.700000000004</v>
      </c>
      <c r="L159" s="69">
        <f t="shared" si="22"/>
        <v>33519.5</v>
      </c>
    </row>
    <row r="160" spans="1:12" s="163" customFormat="1" ht="36" x14ac:dyDescent="0.35">
      <c r="A160" s="56"/>
      <c r="B160" s="616" t="s">
        <v>361</v>
      </c>
      <c r="C160" s="68" t="s">
        <v>318</v>
      </c>
      <c r="D160" s="55" t="s">
        <v>36</v>
      </c>
      <c r="E160" s="55" t="s">
        <v>80</v>
      </c>
      <c r="F160" s="70" t="s">
        <v>223</v>
      </c>
      <c r="G160" s="71" t="s">
        <v>44</v>
      </c>
      <c r="H160" s="749" t="s">
        <v>42</v>
      </c>
      <c r="I160" s="750" t="s">
        <v>43</v>
      </c>
      <c r="J160" s="55"/>
      <c r="K160" s="69">
        <f>K161</f>
        <v>33518.700000000004</v>
      </c>
      <c r="L160" s="69">
        <f>L161</f>
        <v>33519.5</v>
      </c>
    </row>
    <row r="161" spans="1:12" s="163" customFormat="1" ht="54" x14ac:dyDescent="0.35">
      <c r="A161" s="56"/>
      <c r="B161" s="616" t="s">
        <v>319</v>
      </c>
      <c r="C161" s="68" t="s">
        <v>318</v>
      </c>
      <c r="D161" s="55" t="s">
        <v>36</v>
      </c>
      <c r="E161" s="55" t="s">
        <v>80</v>
      </c>
      <c r="F161" s="70" t="s">
        <v>223</v>
      </c>
      <c r="G161" s="71" t="s">
        <v>44</v>
      </c>
      <c r="H161" s="749" t="s">
        <v>36</v>
      </c>
      <c r="I161" s="750" t="s">
        <v>43</v>
      </c>
      <c r="J161" s="55"/>
      <c r="K161" s="69">
        <f t="shared" si="22"/>
        <v>33518.700000000004</v>
      </c>
      <c r="L161" s="69">
        <f t="shared" si="22"/>
        <v>33519.5</v>
      </c>
    </row>
    <row r="162" spans="1:12" s="163" customFormat="1" ht="36" x14ac:dyDescent="0.35">
      <c r="A162" s="56"/>
      <c r="B162" s="616" t="s">
        <v>46</v>
      </c>
      <c r="C162" s="68" t="s">
        <v>318</v>
      </c>
      <c r="D162" s="55" t="s">
        <v>36</v>
      </c>
      <c r="E162" s="55" t="s">
        <v>80</v>
      </c>
      <c r="F162" s="70" t="s">
        <v>223</v>
      </c>
      <c r="G162" s="71" t="s">
        <v>44</v>
      </c>
      <c r="H162" s="749" t="s">
        <v>36</v>
      </c>
      <c r="I162" s="750" t="s">
        <v>47</v>
      </c>
      <c r="J162" s="55"/>
      <c r="K162" s="69">
        <f>SUM(K163:K165)</f>
        <v>33518.700000000004</v>
      </c>
      <c r="L162" s="69">
        <f>SUM(L163:L165)</f>
        <v>33519.5</v>
      </c>
    </row>
    <row r="163" spans="1:12" s="163" customFormat="1" ht="108" x14ac:dyDescent="0.35">
      <c r="A163" s="56"/>
      <c r="B163" s="616" t="s">
        <v>48</v>
      </c>
      <c r="C163" s="68" t="s">
        <v>318</v>
      </c>
      <c r="D163" s="55" t="s">
        <v>36</v>
      </c>
      <c r="E163" s="55" t="s">
        <v>80</v>
      </c>
      <c r="F163" s="70" t="s">
        <v>223</v>
      </c>
      <c r="G163" s="71" t="s">
        <v>44</v>
      </c>
      <c r="H163" s="749" t="s">
        <v>36</v>
      </c>
      <c r="I163" s="750" t="s">
        <v>47</v>
      </c>
      <c r="J163" s="55" t="s">
        <v>49</v>
      </c>
      <c r="K163" s="69">
        <v>32677.9</v>
      </c>
      <c r="L163" s="69">
        <v>32677.9</v>
      </c>
    </row>
    <row r="164" spans="1:12" s="163" customFormat="1" ht="54" x14ac:dyDescent="0.35">
      <c r="A164" s="56"/>
      <c r="B164" s="616" t="s">
        <v>54</v>
      </c>
      <c r="C164" s="68" t="s">
        <v>318</v>
      </c>
      <c r="D164" s="55" t="s">
        <v>36</v>
      </c>
      <c r="E164" s="55" t="s">
        <v>80</v>
      </c>
      <c r="F164" s="70" t="s">
        <v>223</v>
      </c>
      <c r="G164" s="71" t="s">
        <v>44</v>
      </c>
      <c r="H164" s="749" t="s">
        <v>36</v>
      </c>
      <c r="I164" s="750" t="s">
        <v>47</v>
      </c>
      <c r="J164" s="55" t="s">
        <v>55</v>
      </c>
      <c r="K164" s="69">
        <v>836.3</v>
      </c>
      <c r="L164" s="69">
        <v>837.2</v>
      </c>
    </row>
    <row r="165" spans="1:12" s="168" customFormat="1" ht="18" x14ac:dyDescent="0.35">
      <c r="A165" s="56"/>
      <c r="B165" s="616" t="s">
        <v>56</v>
      </c>
      <c r="C165" s="68" t="s">
        <v>318</v>
      </c>
      <c r="D165" s="55" t="s">
        <v>36</v>
      </c>
      <c r="E165" s="55" t="s">
        <v>80</v>
      </c>
      <c r="F165" s="70" t="s">
        <v>223</v>
      </c>
      <c r="G165" s="71" t="s">
        <v>44</v>
      </c>
      <c r="H165" s="749" t="s">
        <v>36</v>
      </c>
      <c r="I165" s="750" t="s">
        <v>47</v>
      </c>
      <c r="J165" s="55" t="s">
        <v>57</v>
      </c>
      <c r="K165" s="69">
        <v>4.5</v>
      </c>
      <c r="L165" s="69">
        <v>4.4000000000000004</v>
      </c>
    </row>
    <row r="166" spans="1:12" s="168" customFormat="1" ht="18" x14ac:dyDescent="0.35">
      <c r="A166" s="56"/>
      <c r="B166" s="616" t="s">
        <v>69</v>
      </c>
      <c r="C166" s="68" t="s">
        <v>318</v>
      </c>
      <c r="D166" s="55" t="s">
        <v>36</v>
      </c>
      <c r="E166" s="55" t="s">
        <v>70</v>
      </c>
      <c r="F166" s="70"/>
      <c r="G166" s="71"/>
      <c r="H166" s="749"/>
      <c r="I166" s="750"/>
      <c r="J166" s="55"/>
      <c r="K166" s="69">
        <f t="shared" ref="K166:L167" si="23">K167</f>
        <v>3108.4</v>
      </c>
      <c r="L166" s="69">
        <f t="shared" si="23"/>
        <v>3108.4</v>
      </c>
    </row>
    <row r="167" spans="1:12" s="168" customFormat="1" ht="54" x14ac:dyDescent="0.35">
      <c r="A167" s="56"/>
      <c r="B167" s="616" t="s">
        <v>222</v>
      </c>
      <c r="C167" s="68" t="s">
        <v>318</v>
      </c>
      <c r="D167" s="55" t="s">
        <v>36</v>
      </c>
      <c r="E167" s="55" t="s">
        <v>70</v>
      </c>
      <c r="F167" s="70" t="s">
        <v>223</v>
      </c>
      <c r="G167" s="71" t="s">
        <v>41</v>
      </c>
      <c r="H167" s="749" t="s">
        <v>42</v>
      </c>
      <c r="I167" s="750" t="s">
        <v>43</v>
      </c>
      <c r="J167" s="55"/>
      <c r="K167" s="69">
        <f t="shared" si="23"/>
        <v>3108.4</v>
      </c>
      <c r="L167" s="69">
        <f t="shared" si="23"/>
        <v>3108.4</v>
      </c>
    </row>
    <row r="168" spans="1:12" s="168" customFormat="1" ht="36" x14ac:dyDescent="0.35">
      <c r="A168" s="56"/>
      <c r="B168" s="616" t="s">
        <v>361</v>
      </c>
      <c r="C168" s="68" t="s">
        <v>318</v>
      </c>
      <c r="D168" s="55" t="s">
        <v>36</v>
      </c>
      <c r="E168" s="55" t="s">
        <v>70</v>
      </c>
      <c r="F168" s="70" t="s">
        <v>223</v>
      </c>
      <c r="G168" s="71" t="s">
        <v>44</v>
      </c>
      <c r="H168" s="749" t="s">
        <v>42</v>
      </c>
      <c r="I168" s="750" t="s">
        <v>43</v>
      </c>
      <c r="J168" s="55"/>
      <c r="K168" s="69">
        <f>K169+K172</f>
        <v>3108.4</v>
      </c>
      <c r="L168" s="69">
        <f>L169+L172</f>
        <v>3108.4</v>
      </c>
    </row>
    <row r="169" spans="1:12" s="168" customFormat="1" ht="36" x14ac:dyDescent="0.35">
      <c r="A169" s="56"/>
      <c r="B169" s="616" t="s">
        <v>373</v>
      </c>
      <c r="C169" s="68" t="s">
        <v>318</v>
      </c>
      <c r="D169" s="55" t="s">
        <v>36</v>
      </c>
      <c r="E169" s="55" t="s">
        <v>70</v>
      </c>
      <c r="F169" s="70" t="s">
        <v>223</v>
      </c>
      <c r="G169" s="71" t="s">
        <v>44</v>
      </c>
      <c r="H169" s="749" t="s">
        <v>62</v>
      </c>
      <c r="I169" s="750" t="s">
        <v>43</v>
      </c>
      <c r="J169" s="55"/>
      <c r="K169" s="69">
        <f t="shared" ref="K169:L170" si="24">K170</f>
        <v>3090.8</v>
      </c>
      <c r="L169" s="69">
        <f t="shared" si="24"/>
        <v>3090.8</v>
      </c>
    </row>
    <row r="170" spans="1:12" s="168" customFormat="1" ht="54" x14ac:dyDescent="0.35">
      <c r="A170" s="56"/>
      <c r="B170" s="616" t="s">
        <v>374</v>
      </c>
      <c r="C170" s="68" t="s">
        <v>318</v>
      </c>
      <c r="D170" s="55" t="s">
        <v>36</v>
      </c>
      <c r="E170" s="55" t="s">
        <v>70</v>
      </c>
      <c r="F170" s="70" t="s">
        <v>223</v>
      </c>
      <c r="G170" s="71" t="s">
        <v>44</v>
      </c>
      <c r="H170" s="749" t="s">
        <v>62</v>
      </c>
      <c r="I170" s="750" t="s">
        <v>104</v>
      </c>
      <c r="J170" s="55"/>
      <c r="K170" s="69">
        <f t="shared" si="24"/>
        <v>3090.8</v>
      </c>
      <c r="L170" s="69">
        <f t="shared" si="24"/>
        <v>3090.8</v>
      </c>
    </row>
    <row r="171" spans="1:12" s="168" customFormat="1" ht="54" x14ac:dyDescent="0.35">
      <c r="A171" s="56"/>
      <c r="B171" s="616" t="s">
        <v>54</v>
      </c>
      <c r="C171" s="68" t="s">
        <v>318</v>
      </c>
      <c r="D171" s="55" t="s">
        <v>36</v>
      </c>
      <c r="E171" s="55" t="s">
        <v>70</v>
      </c>
      <c r="F171" s="70" t="s">
        <v>223</v>
      </c>
      <c r="G171" s="71" t="s">
        <v>44</v>
      </c>
      <c r="H171" s="749" t="s">
        <v>62</v>
      </c>
      <c r="I171" s="750" t="s">
        <v>104</v>
      </c>
      <c r="J171" s="55" t="s">
        <v>55</v>
      </c>
      <c r="K171" s="69">
        <v>3090.8</v>
      </c>
      <c r="L171" s="69">
        <v>3090.8</v>
      </c>
    </row>
    <row r="172" spans="1:12" s="168" customFormat="1" ht="36" x14ac:dyDescent="0.35">
      <c r="A172" s="56"/>
      <c r="B172" s="616" t="s">
        <v>491</v>
      </c>
      <c r="C172" s="68" t="s">
        <v>318</v>
      </c>
      <c r="D172" s="55" t="s">
        <v>36</v>
      </c>
      <c r="E172" s="55" t="s">
        <v>70</v>
      </c>
      <c r="F172" s="70" t="s">
        <v>223</v>
      </c>
      <c r="G172" s="71" t="s">
        <v>44</v>
      </c>
      <c r="H172" s="749" t="s">
        <v>64</v>
      </c>
      <c r="I172" s="750" t="s">
        <v>43</v>
      </c>
      <c r="J172" s="55"/>
      <c r="K172" s="69">
        <f t="shared" ref="K172:L173" si="25">K173</f>
        <v>17.600000000000001</v>
      </c>
      <c r="L172" s="69">
        <f t="shared" si="25"/>
        <v>17.600000000000001</v>
      </c>
    </row>
    <row r="173" spans="1:12" s="168" customFormat="1" ht="18" x14ac:dyDescent="0.35">
      <c r="A173" s="56"/>
      <c r="B173" s="616" t="s">
        <v>489</v>
      </c>
      <c r="C173" s="68" t="s">
        <v>318</v>
      </c>
      <c r="D173" s="55" t="s">
        <v>36</v>
      </c>
      <c r="E173" s="55" t="s">
        <v>70</v>
      </c>
      <c r="F173" s="70" t="s">
        <v>223</v>
      </c>
      <c r="G173" s="71" t="s">
        <v>44</v>
      </c>
      <c r="H173" s="749" t="s">
        <v>64</v>
      </c>
      <c r="I173" s="750" t="s">
        <v>490</v>
      </c>
      <c r="J173" s="55"/>
      <c r="K173" s="69">
        <f t="shared" si="25"/>
        <v>17.600000000000001</v>
      </c>
      <c r="L173" s="69">
        <f t="shared" si="25"/>
        <v>17.600000000000001</v>
      </c>
    </row>
    <row r="174" spans="1:12" s="168" customFormat="1" ht="54" x14ac:dyDescent="0.35">
      <c r="A174" s="56"/>
      <c r="B174" s="616" t="s">
        <v>54</v>
      </c>
      <c r="C174" s="68" t="s">
        <v>318</v>
      </c>
      <c r="D174" s="55" t="s">
        <v>36</v>
      </c>
      <c r="E174" s="55" t="s">
        <v>70</v>
      </c>
      <c r="F174" s="70" t="s">
        <v>223</v>
      </c>
      <c r="G174" s="71" t="s">
        <v>44</v>
      </c>
      <c r="H174" s="749" t="s">
        <v>64</v>
      </c>
      <c r="I174" s="750" t="s">
        <v>490</v>
      </c>
      <c r="J174" s="55" t="s">
        <v>55</v>
      </c>
      <c r="K174" s="69">
        <v>17.600000000000001</v>
      </c>
      <c r="L174" s="69">
        <v>17.600000000000001</v>
      </c>
    </row>
    <row r="175" spans="1:12" s="168" customFormat="1" ht="18" x14ac:dyDescent="0.35">
      <c r="A175" s="56"/>
      <c r="B175" s="616" t="s">
        <v>178</v>
      </c>
      <c r="C175" s="68" t="s">
        <v>318</v>
      </c>
      <c r="D175" s="55" t="s">
        <v>223</v>
      </c>
      <c r="E175" s="55"/>
      <c r="F175" s="70"/>
      <c r="G175" s="71"/>
      <c r="H175" s="749"/>
      <c r="I175" s="750"/>
      <c r="J175" s="55"/>
      <c r="K175" s="69">
        <f t="shared" ref="K175:L180" si="26">K176</f>
        <v>115.6</v>
      </c>
      <c r="L175" s="69">
        <f t="shared" si="26"/>
        <v>115.6</v>
      </c>
    </row>
    <row r="176" spans="1:12" s="168" customFormat="1" ht="36" x14ac:dyDescent="0.35">
      <c r="A176" s="56"/>
      <c r="B176" s="616" t="s">
        <v>549</v>
      </c>
      <c r="C176" s="68" t="s">
        <v>318</v>
      </c>
      <c r="D176" s="55" t="s">
        <v>223</v>
      </c>
      <c r="E176" s="55" t="s">
        <v>64</v>
      </c>
      <c r="F176" s="70"/>
      <c r="G176" s="71"/>
      <c r="H176" s="749"/>
      <c r="I176" s="750"/>
      <c r="J176" s="55"/>
      <c r="K176" s="69">
        <f t="shared" si="26"/>
        <v>115.6</v>
      </c>
      <c r="L176" s="69">
        <f t="shared" si="26"/>
        <v>115.6</v>
      </c>
    </row>
    <row r="177" spans="1:12" s="168" customFormat="1" ht="54" x14ac:dyDescent="0.35">
      <c r="A177" s="56"/>
      <c r="B177" s="616" t="s">
        <v>222</v>
      </c>
      <c r="C177" s="68" t="s">
        <v>318</v>
      </c>
      <c r="D177" s="55" t="s">
        <v>223</v>
      </c>
      <c r="E177" s="55" t="s">
        <v>64</v>
      </c>
      <c r="F177" s="70" t="s">
        <v>223</v>
      </c>
      <c r="G177" s="71" t="s">
        <v>41</v>
      </c>
      <c r="H177" s="749" t="s">
        <v>42</v>
      </c>
      <c r="I177" s="750" t="s">
        <v>43</v>
      </c>
      <c r="J177" s="55"/>
      <c r="K177" s="69">
        <f t="shared" si="26"/>
        <v>115.6</v>
      </c>
      <c r="L177" s="69">
        <f t="shared" si="26"/>
        <v>115.6</v>
      </c>
    </row>
    <row r="178" spans="1:12" s="168" customFormat="1" ht="36" x14ac:dyDescent="0.35">
      <c r="A178" s="56"/>
      <c r="B178" s="616" t="s">
        <v>361</v>
      </c>
      <c r="C178" s="68" t="s">
        <v>318</v>
      </c>
      <c r="D178" s="55" t="s">
        <v>223</v>
      </c>
      <c r="E178" s="55" t="s">
        <v>64</v>
      </c>
      <c r="F178" s="70" t="s">
        <v>223</v>
      </c>
      <c r="G178" s="71" t="s">
        <v>44</v>
      </c>
      <c r="H178" s="749" t="s">
        <v>42</v>
      </c>
      <c r="I178" s="750" t="s">
        <v>43</v>
      </c>
      <c r="J178" s="55"/>
      <c r="K178" s="69">
        <f t="shared" si="26"/>
        <v>115.6</v>
      </c>
      <c r="L178" s="69">
        <f t="shared" si="26"/>
        <v>115.6</v>
      </c>
    </row>
    <row r="179" spans="1:12" s="168" customFormat="1" ht="54" x14ac:dyDescent="0.35">
      <c r="A179" s="56"/>
      <c r="B179" s="616" t="s">
        <v>319</v>
      </c>
      <c r="C179" s="68" t="s">
        <v>318</v>
      </c>
      <c r="D179" s="55" t="s">
        <v>223</v>
      </c>
      <c r="E179" s="55" t="s">
        <v>64</v>
      </c>
      <c r="F179" s="70" t="s">
        <v>223</v>
      </c>
      <c r="G179" s="71" t="s">
        <v>44</v>
      </c>
      <c r="H179" s="749" t="s">
        <v>36</v>
      </c>
      <c r="I179" s="750" t="s">
        <v>43</v>
      </c>
      <c r="J179" s="55"/>
      <c r="K179" s="69">
        <f t="shared" si="26"/>
        <v>115.6</v>
      </c>
      <c r="L179" s="69">
        <f t="shared" si="26"/>
        <v>115.6</v>
      </c>
    </row>
    <row r="180" spans="1:12" s="168" customFormat="1" ht="36" x14ac:dyDescent="0.35">
      <c r="A180" s="56"/>
      <c r="B180" s="616" t="s">
        <v>551</v>
      </c>
      <c r="C180" s="68" t="s">
        <v>318</v>
      </c>
      <c r="D180" s="55" t="s">
        <v>223</v>
      </c>
      <c r="E180" s="55" t="s">
        <v>64</v>
      </c>
      <c r="F180" s="70" t="s">
        <v>223</v>
      </c>
      <c r="G180" s="71" t="s">
        <v>44</v>
      </c>
      <c r="H180" s="749" t="s">
        <v>36</v>
      </c>
      <c r="I180" s="750" t="s">
        <v>550</v>
      </c>
      <c r="J180" s="55"/>
      <c r="K180" s="69">
        <f t="shared" si="26"/>
        <v>115.6</v>
      </c>
      <c r="L180" s="69">
        <f t="shared" si="26"/>
        <v>115.6</v>
      </c>
    </row>
    <row r="181" spans="1:12" s="168" customFormat="1" ht="54" x14ac:dyDescent="0.35">
      <c r="A181" s="56"/>
      <c r="B181" s="616" t="s">
        <v>54</v>
      </c>
      <c r="C181" s="68" t="s">
        <v>318</v>
      </c>
      <c r="D181" s="55" t="s">
        <v>223</v>
      </c>
      <c r="E181" s="55" t="s">
        <v>64</v>
      </c>
      <c r="F181" s="70" t="s">
        <v>223</v>
      </c>
      <c r="G181" s="71" t="s">
        <v>44</v>
      </c>
      <c r="H181" s="749" t="s">
        <v>36</v>
      </c>
      <c r="I181" s="750" t="s">
        <v>550</v>
      </c>
      <c r="J181" s="55" t="s">
        <v>55</v>
      </c>
      <c r="K181" s="69">
        <v>115.6</v>
      </c>
      <c r="L181" s="69">
        <v>115.6</v>
      </c>
    </row>
    <row r="182" spans="1:12" s="168" customFormat="1" ht="54" x14ac:dyDescent="0.35">
      <c r="A182" s="56"/>
      <c r="B182" s="616" t="s">
        <v>199</v>
      </c>
      <c r="C182" s="68" t="s">
        <v>318</v>
      </c>
      <c r="D182" s="55" t="s">
        <v>87</v>
      </c>
      <c r="E182" s="55"/>
      <c r="F182" s="70"/>
      <c r="G182" s="71"/>
      <c r="H182" s="749"/>
      <c r="I182" s="750"/>
      <c r="J182" s="55"/>
      <c r="K182" s="69">
        <f t="shared" ref="K182:L185" si="27">K183</f>
        <v>9000</v>
      </c>
      <c r="L182" s="69">
        <f t="shared" si="27"/>
        <v>9000</v>
      </c>
    </row>
    <row r="183" spans="1:12" s="168" customFormat="1" ht="54" x14ac:dyDescent="0.35">
      <c r="A183" s="56"/>
      <c r="B183" s="665" t="s">
        <v>200</v>
      </c>
      <c r="C183" s="68" t="s">
        <v>318</v>
      </c>
      <c r="D183" s="55" t="s">
        <v>87</v>
      </c>
      <c r="E183" s="55" t="s">
        <v>36</v>
      </c>
      <c r="F183" s="70"/>
      <c r="G183" s="71"/>
      <c r="H183" s="749"/>
      <c r="I183" s="750"/>
      <c r="J183" s="55"/>
      <c r="K183" s="69">
        <f t="shared" si="27"/>
        <v>9000</v>
      </c>
      <c r="L183" s="69">
        <f t="shared" si="27"/>
        <v>9000</v>
      </c>
    </row>
    <row r="184" spans="1:12" s="168" customFormat="1" ht="54" x14ac:dyDescent="0.35">
      <c r="A184" s="56"/>
      <c r="B184" s="616" t="s">
        <v>222</v>
      </c>
      <c r="C184" s="68" t="s">
        <v>318</v>
      </c>
      <c r="D184" s="55" t="s">
        <v>87</v>
      </c>
      <c r="E184" s="55" t="s">
        <v>36</v>
      </c>
      <c r="F184" s="70" t="s">
        <v>223</v>
      </c>
      <c r="G184" s="71" t="s">
        <v>41</v>
      </c>
      <c r="H184" s="749" t="s">
        <v>42</v>
      </c>
      <c r="I184" s="750" t="s">
        <v>43</v>
      </c>
      <c r="J184" s="55"/>
      <c r="K184" s="69">
        <f t="shared" si="27"/>
        <v>9000</v>
      </c>
      <c r="L184" s="69">
        <f t="shared" si="27"/>
        <v>9000</v>
      </c>
    </row>
    <row r="185" spans="1:12" s="168" customFormat="1" ht="36" x14ac:dyDescent="0.35">
      <c r="A185" s="56"/>
      <c r="B185" s="616" t="s">
        <v>361</v>
      </c>
      <c r="C185" s="68" t="s">
        <v>318</v>
      </c>
      <c r="D185" s="55" t="s">
        <v>87</v>
      </c>
      <c r="E185" s="55" t="s">
        <v>36</v>
      </c>
      <c r="F185" s="70" t="s">
        <v>223</v>
      </c>
      <c r="G185" s="71" t="s">
        <v>44</v>
      </c>
      <c r="H185" s="749" t="s">
        <v>42</v>
      </c>
      <c r="I185" s="750" t="s">
        <v>43</v>
      </c>
      <c r="J185" s="55"/>
      <c r="K185" s="69">
        <f t="shared" si="27"/>
        <v>9000</v>
      </c>
      <c r="L185" s="69">
        <f t="shared" si="27"/>
        <v>9000</v>
      </c>
    </row>
    <row r="186" spans="1:12" s="168" customFormat="1" ht="36" x14ac:dyDescent="0.35">
      <c r="A186" s="56"/>
      <c r="B186" s="616" t="s">
        <v>320</v>
      </c>
      <c r="C186" s="68" t="s">
        <v>318</v>
      </c>
      <c r="D186" s="55" t="s">
        <v>87</v>
      </c>
      <c r="E186" s="55" t="s">
        <v>36</v>
      </c>
      <c r="F186" s="70" t="s">
        <v>223</v>
      </c>
      <c r="G186" s="71" t="s">
        <v>44</v>
      </c>
      <c r="H186" s="749" t="s">
        <v>38</v>
      </c>
      <c r="I186" s="750" t="s">
        <v>43</v>
      </c>
      <c r="J186" s="55"/>
      <c r="K186" s="69">
        <f t="shared" ref="K186:L187" si="28">K187</f>
        <v>9000</v>
      </c>
      <c r="L186" s="69">
        <f t="shared" si="28"/>
        <v>9000</v>
      </c>
    </row>
    <row r="187" spans="1:12" s="168" customFormat="1" ht="36" x14ac:dyDescent="0.35">
      <c r="A187" s="56"/>
      <c r="B187" s="616" t="s">
        <v>274</v>
      </c>
      <c r="C187" s="68" t="s">
        <v>318</v>
      </c>
      <c r="D187" s="55" t="s">
        <v>87</v>
      </c>
      <c r="E187" s="55" t="s">
        <v>36</v>
      </c>
      <c r="F187" s="70" t="s">
        <v>223</v>
      </c>
      <c r="G187" s="71" t="s">
        <v>44</v>
      </c>
      <c r="H187" s="749" t="s">
        <v>38</v>
      </c>
      <c r="I187" s="750" t="s">
        <v>429</v>
      </c>
      <c r="J187" s="55"/>
      <c r="K187" s="69">
        <f t="shared" si="28"/>
        <v>9000</v>
      </c>
      <c r="L187" s="69">
        <f t="shared" si="28"/>
        <v>9000</v>
      </c>
    </row>
    <row r="188" spans="1:12" s="168" customFormat="1" ht="18" x14ac:dyDescent="0.35">
      <c r="A188" s="56"/>
      <c r="B188" s="616" t="s">
        <v>122</v>
      </c>
      <c r="C188" s="68" t="s">
        <v>318</v>
      </c>
      <c r="D188" s="55" t="s">
        <v>87</v>
      </c>
      <c r="E188" s="55" t="s">
        <v>36</v>
      </c>
      <c r="F188" s="70" t="s">
        <v>223</v>
      </c>
      <c r="G188" s="71" t="s">
        <v>44</v>
      </c>
      <c r="H188" s="749" t="s">
        <v>38</v>
      </c>
      <c r="I188" s="750" t="s">
        <v>429</v>
      </c>
      <c r="J188" s="55" t="s">
        <v>123</v>
      </c>
      <c r="K188" s="69">
        <v>9000</v>
      </c>
      <c r="L188" s="69">
        <v>9000</v>
      </c>
    </row>
    <row r="189" spans="1:12" s="168" customFormat="1" ht="18" x14ac:dyDescent="0.35">
      <c r="A189" s="56"/>
      <c r="B189" s="616"/>
      <c r="C189" s="68"/>
      <c r="D189" s="55"/>
      <c r="E189" s="55"/>
      <c r="F189" s="70"/>
      <c r="G189" s="71"/>
      <c r="H189" s="749"/>
      <c r="I189" s="750"/>
      <c r="J189" s="55"/>
      <c r="K189" s="69"/>
      <c r="L189" s="69"/>
    </row>
    <row r="190" spans="1:12" s="169" customFormat="1" ht="52.2" x14ac:dyDescent="0.3">
      <c r="A190" s="162">
        <v>3</v>
      </c>
      <c r="B190" s="662" t="s">
        <v>34</v>
      </c>
      <c r="C190" s="63" t="s">
        <v>128</v>
      </c>
      <c r="D190" s="64"/>
      <c r="E190" s="64"/>
      <c r="F190" s="65"/>
      <c r="G190" s="66"/>
      <c r="H190" s="66"/>
      <c r="I190" s="67"/>
      <c r="J190" s="64"/>
      <c r="K190" s="77">
        <f t="shared" ref="K190:L193" si="29">K191</f>
        <v>7035</v>
      </c>
      <c r="L190" s="77">
        <f t="shared" si="29"/>
        <v>7035.0999999999995</v>
      </c>
    </row>
    <row r="191" spans="1:12" s="169" customFormat="1" ht="18" x14ac:dyDescent="0.35">
      <c r="A191" s="56"/>
      <c r="B191" s="616" t="s">
        <v>35</v>
      </c>
      <c r="C191" s="68" t="s">
        <v>128</v>
      </c>
      <c r="D191" s="55" t="s">
        <v>36</v>
      </c>
      <c r="E191" s="55"/>
      <c r="F191" s="748"/>
      <c r="G191" s="749"/>
      <c r="H191" s="749"/>
      <c r="I191" s="750"/>
      <c r="J191" s="55"/>
      <c r="K191" s="69">
        <f t="shared" si="29"/>
        <v>7035</v>
      </c>
      <c r="L191" s="69">
        <f t="shared" si="29"/>
        <v>7035.0999999999995</v>
      </c>
    </row>
    <row r="192" spans="1:12" s="169" customFormat="1" ht="54" x14ac:dyDescent="0.35">
      <c r="A192" s="56"/>
      <c r="B192" s="616" t="s">
        <v>129</v>
      </c>
      <c r="C192" s="68" t="s">
        <v>128</v>
      </c>
      <c r="D192" s="55" t="s">
        <v>36</v>
      </c>
      <c r="E192" s="55" t="s">
        <v>80</v>
      </c>
      <c r="F192" s="748"/>
      <c r="G192" s="749"/>
      <c r="H192" s="749"/>
      <c r="I192" s="750"/>
      <c r="J192" s="55"/>
      <c r="K192" s="69">
        <f t="shared" si="29"/>
        <v>7035</v>
      </c>
      <c r="L192" s="69">
        <f t="shared" si="29"/>
        <v>7035.0999999999995</v>
      </c>
    </row>
    <row r="193" spans="1:12" s="169" customFormat="1" ht="36" x14ac:dyDescent="0.35">
      <c r="A193" s="56"/>
      <c r="B193" s="648" t="s">
        <v>130</v>
      </c>
      <c r="C193" s="68" t="s">
        <v>128</v>
      </c>
      <c r="D193" s="55" t="s">
        <v>36</v>
      </c>
      <c r="E193" s="55" t="s">
        <v>80</v>
      </c>
      <c r="F193" s="748" t="s">
        <v>131</v>
      </c>
      <c r="G193" s="749" t="s">
        <v>41</v>
      </c>
      <c r="H193" s="749" t="s">
        <v>42</v>
      </c>
      <c r="I193" s="750" t="s">
        <v>43</v>
      </c>
      <c r="J193" s="55"/>
      <c r="K193" s="69">
        <f t="shared" si="29"/>
        <v>7035</v>
      </c>
      <c r="L193" s="69">
        <f t="shared" si="29"/>
        <v>7035.0999999999995</v>
      </c>
    </row>
    <row r="194" spans="1:12" s="169" customFormat="1" ht="36" x14ac:dyDescent="0.35">
      <c r="A194" s="56"/>
      <c r="B194" s="648" t="s">
        <v>132</v>
      </c>
      <c r="C194" s="68" t="s">
        <v>128</v>
      </c>
      <c r="D194" s="55" t="s">
        <v>36</v>
      </c>
      <c r="E194" s="55" t="s">
        <v>80</v>
      </c>
      <c r="F194" s="748" t="s">
        <v>131</v>
      </c>
      <c r="G194" s="749" t="s">
        <v>44</v>
      </c>
      <c r="H194" s="749" t="s">
        <v>42</v>
      </c>
      <c r="I194" s="750" t="s">
        <v>43</v>
      </c>
      <c r="J194" s="55"/>
      <c r="K194" s="69">
        <f>K195</f>
        <v>7035</v>
      </c>
      <c r="L194" s="69">
        <f>L195</f>
        <v>7035.0999999999995</v>
      </c>
    </row>
    <row r="195" spans="1:12" s="169" customFormat="1" ht="36" x14ac:dyDescent="0.35">
      <c r="A195" s="56"/>
      <c r="B195" s="616" t="s">
        <v>46</v>
      </c>
      <c r="C195" s="68" t="s">
        <v>128</v>
      </c>
      <c r="D195" s="55" t="s">
        <v>36</v>
      </c>
      <c r="E195" s="55" t="s">
        <v>80</v>
      </c>
      <c r="F195" s="748" t="s">
        <v>131</v>
      </c>
      <c r="G195" s="749" t="s">
        <v>44</v>
      </c>
      <c r="H195" s="749" t="s">
        <v>42</v>
      </c>
      <c r="I195" s="750" t="s">
        <v>47</v>
      </c>
      <c r="J195" s="55"/>
      <c r="K195" s="69">
        <f>K196+K197+K198</f>
        <v>7035</v>
      </c>
      <c r="L195" s="69">
        <f>L196+L197+L198</f>
        <v>7035.0999999999995</v>
      </c>
    </row>
    <row r="196" spans="1:12" s="169" customFormat="1" ht="108" x14ac:dyDescent="0.35">
      <c r="A196" s="56"/>
      <c r="B196" s="616" t="s">
        <v>48</v>
      </c>
      <c r="C196" s="68" t="s">
        <v>128</v>
      </c>
      <c r="D196" s="55" t="s">
        <v>36</v>
      </c>
      <c r="E196" s="55" t="s">
        <v>80</v>
      </c>
      <c r="F196" s="748" t="s">
        <v>131</v>
      </c>
      <c r="G196" s="749" t="s">
        <v>44</v>
      </c>
      <c r="H196" s="749" t="s">
        <v>42</v>
      </c>
      <c r="I196" s="750" t="s">
        <v>47</v>
      </c>
      <c r="J196" s="55" t="s">
        <v>49</v>
      </c>
      <c r="K196" s="69">
        <v>6799.4</v>
      </c>
      <c r="L196" s="69">
        <v>6799.4</v>
      </c>
    </row>
    <row r="197" spans="1:12" s="169" customFormat="1" ht="54" x14ac:dyDescent="0.35">
      <c r="A197" s="56"/>
      <c r="B197" s="616" t="s">
        <v>54</v>
      </c>
      <c r="C197" s="68" t="s">
        <v>128</v>
      </c>
      <c r="D197" s="55" t="s">
        <v>36</v>
      </c>
      <c r="E197" s="55" t="s">
        <v>80</v>
      </c>
      <c r="F197" s="748" t="s">
        <v>131</v>
      </c>
      <c r="G197" s="749" t="s">
        <v>44</v>
      </c>
      <c r="H197" s="749" t="s">
        <v>42</v>
      </c>
      <c r="I197" s="750" t="s">
        <v>47</v>
      </c>
      <c r="J197" s="55" t="s">
        <v>55</v>
      </c>
      <c r="K197" s="69">
        <v>216.6</v>
      </c>
      <c r="L197" s="69">
        <v>216.7</v>
      </c>
    </row>
    <row r="198" spans="1:12" s="169" customFormat="1" ht="18" x14ac:dyDescent="0.35">
      <c r="A198" s="56"/>
      <c r="B198" s="616" t="s">
        <v>56</v>
      </c>
      <c r="C198" s="68" t="s">
        <v>128</v>
      </c>
      <c r="D198" s="55" t="s">
        <v>36</v>
      </c>
      <c r="E198" s="55" t="s">
        <v>80</v>
      </c>
      <c r="F198" s="748" t="s">
        <v>131</v>
      </c>
      <c r="G198" s="749" t="s">
        <v>44</v>
      </c>
      <c r="H198" s="749" t="s">
        <v>42</v>
      </c>
      <c r="I198" s="750" t="s">
        <v>47</v>
      </c>
      <c r="J198" s="55" t="s">
        <v>57</v>
      </c>
      <c r="K198" s="69">
        <v>19</v>
      </c>
      <c r="L198" s="69">
        <v>19</v>
      </c>
    </row>
    <row r="199" spans="1:12" s="169" customFormat="1" ht="18" x14ac:dyDescent="0.35">
      <c r="A199" s="56"/>
      <c r="B199" s="616"/>
      <c r="C199" s="68"/>
      <c r="D199" s="55"/>
      <c r="E199" s="55"/>
      <c r="F199" s="748"/>
      <c r="G199" s="749"/>
      <c r="H199" s="749"/>
      <c r="I199" s="750"/>
      <c r="J199" s="55"/>
      <c r="K199" s="69"/>
      <c r="L199" s="69"/>
    </row>
    <row r="200" spans="1:12" s="177" customFormat="1" ht="52.2" x14ac:dyDescent="0.3">
      <c r="A200" s="170">
        <v>4</v>
      </c>
      <c r="B200" s="693" t="s">
        <v>6</v>
      </c>
      <c r="C200" s="171" t="s">
        <v>436</v>
      </c>
      <c r="D200" s="172"/>
      <c r="E200" s="172"/>
      <c r="F200" s="173"/>
      <c r="G200" s="174"/>
      <c r="H200" s="174"/>
      <c r="I200" s="175"/>
      <c r="J200" s="172"/>
      <c r="K200" s="176">
        <f>K201+K249+K236</f>
        <v>79905.3</v>
      </c>
      <c r="L200" s="176">
        <f>L201+L249+L236</f>
        <v>70843.600000000006</v>
      </c>
    </row>
    <row r="201" spans="1:12" s="183" customFormat="1" ht="18" x14ac:dyDescent="0.35">
      <c r="A201" s="178"/>
      <c r="B201" s="659" t="s">
        <v>35</v>
      </c>
      <c r="C201" s="179" t="s">
        <v>436</v>
      </c>
      <c r="D201" s="180" t="s">
        <v>36</v>
      </c>
      <c r="E201" s="134"/>
      <c r="F201" s="181"/>
      <c r="G201" s="132"/>
      <c r="H201" s="132"/>
      <c r="I201" s="133"/>
      <c r="J201" s="134"/>
      <c r="K201" s="182">
        <f>K202</f>
        <v>36663.299999999996</v>
      </c>
      <c r="L201" s="182">
        <f>L202</f>
        <v>36673.599999999999</v>
      </c>
    </row>
    <row r="202" spans="1:12" s="177" customFormat="1" ht="18" x14ac:dyDescent="0.35">
      <c r="A202" s="178"/>
      <c r="B202" s="659" t="s">
        <v>69</v>
      </c>
      <c r="C202" s="179" t="s">
        <v>436</v>
      </c>
      <c r="D202" s="180" t="s">
        <v>36</v>
      </c>
      <c r="E202" s="180" t="s">
        <v>70</v>
      </c>
      <c r="F202" s="181"/>
      <c r="G202" s="132"/>
      <c r="H202" s="132"/>
      <c r="I202" s="133"/>
      <c r="J202" s="134"/>
      <c r="K202" s="182">
        <f>K203+K230+K226</f>
        <v>36663.299999999996</v>
      </c>
      <c r="L202" s="182">
        <f>L203+L230+L226</f>
        <v>36673.599999999999</v>
      </c>
    </row>
    <row r="203" spans="1:12" s="183" customFormat="1" ht="54" x14ac:dyDescent="0.35">
      <c r="A203" s="178"/>
      <c r="B203" s="659" t="s">
        <v>224</v>
      </c>
      <c r="C203" s="179" t="s">
        <v>436</v>
      </c>
      <c r="D203" s="180" t="s">
        <v>36</v>
      </c>
      <c r="E203" s="180" t="s">
        <v>70</v>
      </c>
      <c r="F203" s="142" t="s">
        <v>225</v>
      </c>
      <c r="G203" s="132" t="s">
        <v>41</v>
      </c>
      <c r="H203" s="132" t="s">
        <v>42</v>
      </c>
      <c r="I203" s="133" t="s">
        <v>43</v>
      </c>
      <c r="J203" s="134"/>
      <c r="K203" s="182">
        <f>K204+K208</f>
        <v>29980.699999999997</v>
      </c>
      <c r="L203" s="182">
        <f>L204+L208</f>
        <v>29991.200000000001</v>
      </c>
    </row>
    <row r="204" spans="1:12" s="183" customFormat="1" ht="36" x14ac:dyDescent="0.35">
      <c r="A204" s="178"/>
      <c r="B204" s="659" t="s">
        <v>226</v>
      </c>
      <c r="C204" s="179" t="s">
        <v>436</v>
      </c>
      <c r="D204" s="180" t="s">
        <v>36</v>
      </c>
      <c r="E204" s="180" t="s">
        <v>70</v>
      </c>
      <c r="F204" s="184" t="s">
        <v>225</v>
      </c>
      <c r="G204" s="185" t="s">
        <v>44</v>
      </c>
      <c r="H204" s="185" t="s">
        <v>42</v>
      </c>
      <c r="I204" s="186" t="s">
        <v>43</v>
      </c>
      <c r="J204" s="134"/>
      <c r="K204" s="182">
        <f t="shared" ref="K204:L206" si="30">K205</f>
        <v>1246.5</v>
      </c>
      <c r="L204" s="182">
        <f t="shared" si="30"/>
        <v>1254.0999999999999</v>
      </c>
    </row>
    <row r="205" spans="1:12" s="177" customFormat="1" ht="36" x14ac:dyDescent="0.35">
      <c r="A205" s="178"/>
      <c r="B205" s="669" t="s">
        <v>360</v>
      </c>
      <c r="C205" s="179" t="s">
        <v>436</v>
      </c>
      <c r="D205" s="180" t="s">
        <v>36</v>
      </c>
      <c r="E205" s="180" t="s">
        <v>70</v>
      </c>
      <c r="F205" s="131" t="s">
        <v>225</v>
      </c>
      <c r="G205" s="132" t="s">
        <v>44</v>
      </c>
      <c r="H205" s="132" t="s">
        <v>38</v>
      </c>
      <c r="I205" s="133" t="s">
        <v>43</v>
      </c>
      <c r="J205" s="134"/>
      <c r="K205" s="182">
        <f>K206</f>
        <v>1246.5</v>
      </c>
      <c r="L205" s="182">
        <f>L206</f>
        <v>1254.0999999999999</v>
      </c>
    </row>
    <row r="206" spans="1:12" s="177" customFormat="1" ht="36" x14ac:dyDescent="0.35">
      <c r="A206" s="178"/>
      <c r="B206" s="669" t="s">
        <v>359</v>
      </c>
      <c r="C206" s="179" t="s">
        <v>436</v>
      </c>
      <c r="D206" s="180" t="s">
        <v>36</v>
      </c>
      <c r="E206" s="180" t="s">
        <v>70</v>
      </c>
      <c r="F206" s="131" t="s">
        <v>225</v>
      </c>
      <c r="G206" s="132" t="s">
        <v>44</v>
      </c>
      <c r="H206" s="132" t="s">
        <v>38</v>
      </c>
      <c r="I206" s="133" t="s">
        <v>358</v>
      </c>
      <c r="J206" s="134"/>
      <c r="K206" s="182">
        <f t="shared" si="30"/>
        <v>1246.5</v>
      </c>
      <c r="L206" s="182">
        <f t="shared" si="30"/>
        <v>1254.0999999999999</v>
      </c>
    </row>
    <row r="207" spans="1:12" s="177" customFormat="1" ht="54" x14ac:dyDescent="0.35">
      <c r="A207" s="178"/>
      <c r="B207" s="669" t="s">
        <v>54</v>
      </c>
      <c r="C207" s="179" t="s">
        <v>436</v>
      </c>
      <c r="D207" s="180" t="s">
        <v>36</v>
      </c>
      <c r="E207" s="180" t="s">
        <v>70</v>
      </c>
      <c r="F207" s="131" t="s">
        <v>225</v>
      </c>
      <c r="G207" s="132" t="s">
        <v>44</v>
      </c>
      <c r="H207" s="132" t="s">
        <v>38</v>
      </c>
      <c r="I207" s="133" t="s">
        <v>358</v>
      </c>
      <c r="J207" s="134" t="s">
        <v>55</v>
      </c>
      <c r="K207" s="182">
        <v>1246.5</v>
      </c>
      <c r="L207" s="182">
        <v>1254.0999999999999</v>
      </c>
    </row>
    <row r="208" spans="1:12" s="177" customFormat="1" ht="36" x14ac:dyDescent="0.35">
      <c r="A208" s="178"/>
      <c r="B208" s="659" t="s">
        <v>228</v>
      </c>
      <c r="C208" s="179" t="s">
        <v>436</v>
      </c>
      <c r="D208" s="180" t="s">
        <v>36</v>
      </c>
      <c r="E208" s="180" t="s">
        <v>70</v>
      </c>
      <c r="F208" s="142" t="s">
        <v>225</v>
      </c>
      <c r="G208" s="132" t="s">
        <v>88</v>
      </c>
      <c r="H208" s="132" t="s">
        <v>42</v>
      </c>
      <c r="I208" s="133" t="s">
        <v>43</v>
      </c>
      <c r="J208" s="134"/>
      <c r="K208" s="182">
        <f>K209+K220+K223</f>
        <v>28734.199999999997</v>
      </c>
      <c r="L208" s="182">
        <f>L209+L220+L223</f>
        <v>28737.100000000002</v>
      </c>
    </row>
    <row r="209" spans="1:12" s="183" customFormat="1" ht="72" x14ac:dyDescent="0.35">
      <c r="A209" s="178"/>
      <c r="B209" s="659" t="s">
        <v>317</v>
      </c>
      <c r="C209" s="179" t="s">
        <v>436</v>
      </c>
      <c r="D209" s="180" t="s">
        <v>36</v>
      </c>
      <c r="E209" s="180" t="s">
        <v>70</v>
      </c>
      <c r="F209" s="142" t="s">
        <v>225</v>
      </c>
      <c r="G209" s="132" t="s">
        <v>88</v>
      </c>
      <c r="H209" s="132" t="s">
        <v>36</v>
      </c>
      <c r="I209" s="133" t="s">
        <v>43</v>
      </c>
      <c r="J209" s="134"/>
      <c r="K209" s="182">
        <f>K210+K214+K218</f>
        <v>27912.399999999998</v>
      </c>
      <c r="L209" s="182">
        <f>L210+L214+L218</f>
        <v>27915.300000000003</v>
      </c>
    </row>
    <row r="210" spans="1:12" s="177" customFormat="1" ht="36" x14ac:dyDescent="0.35">
      <c r="A210" s="178"/>
      <c r="B210" s="659" t="s">
        <v>46</v>
      </c>
      <c r="C210" s="179" t="s">
        <v>436</v>
      </c>
      <c r="D210" s="180" t="s">
        <v>36</v>
      </c>
      <c r="E210" s="180" t="s">
        <v>70</v>
      </c>
      <c r="F210" s="187" t="s">
        <v>225</v>
      </c>
      <c r="G210" s="185" t="s">
        <v>88</v>
      </c>
      <c r="H210" s="185" t="s">
        <v>36</v>
      </c>
      <c r="I210" s="186" t="s">
        <v>47</v>
      </c>
      <c r="J210" s="134"/>
      <c r="K210" s="182">
        <f>K211+K212+K213</f>
        <v>16786.400000000001</v>
      </c>
      <c r="L210" s="182">
        <f>L211+L212+L213</f>
        <v>16786.800000000003</v>
      </c>
    </row>
    <row r="211" spans="1:12" s="183" customFormat="1" ht="108" x14ac:dyDescent="0.35">
      <c r="A211" s="178"/>
      <c r="B211" s="616" t="s">
        <v>48</v>
      </c>
      <c r="C211" s="179" t="s">
        <v>436</v>
      </c>
      <c r="D211" s="180" t="s">
        <v>36</v>
      </c>
      <c r="E211" s="180" t="s">
        <v>70</v>
      </c>
      <c r="F211" s="142" t="s">
        <v>225</v>
      </c>
      <c r="G211" s="132" t="s">
        <v>88</v>
      </c>
      <c r="H211" s="132" t="s">
        <v>36</v>
      </c>
      <c r="I211" s="133" t="s">
        <v>47</v>
      </c>
      <c r="J211" s="134" t="s">
        <v>49</v>
      </c>
      <c r="K211" s="182">
        <v>16396.900000000001</v>
      </c>
      <c r="L211" s="182">
        <v>16396.900000000001</v>
      </c>
    </row>
    <row r="212" spans="1:12" s="183" customFormat="1" ht="54" x14ac:dyDescent="0.35">
      <c r="A212" s="178"/>
      <c r="B212" s="669" t="s">
        <v>54</v>
      </c>
      <c r="C212" s="179" t="s">
        <v>436</v>
      </c>
      <c r="D212" s="180" t="s">
        <v>36</v>
      </c>
      <c r="E212" s="180" t="s">
        <v>70</v>
      </c>
      <c r="F212" s="142" t="s">
        <v>225</v>
      </c>
      <c r="G212" s="132" t="s">
        <v>88</v>
      </c>
      <c r="H212" s="132" t="s">
        <v>36</v>
      </c>
      <c r="I212" s="133" t="s">
        <v>47</v>
      </c>
      <c r="J212" s="134" t="s">
        <v>55</v>
      </c>
      <c r="K212" s="182">
        <v>388</v>
      </c>
      <c r="L212" s="182">
        <v>388.4</v>
      </c>
    </row>
    <row r="213" spans="1:12" s="183" customFormat="1" ht="18" x14ac:dyDescent="0.35">
      <c r="A213" s="178"/>
      <c r="B213" s="659" t="s">
        <v>56</v>
      </c>
      <c r="C213" s="179" t="s">
        <v>436</v>
      </c>
      <c r="D213" s="180" t="s">
        <v>36</v>
      </c>
      <c r="E213" s="180" t="s">
        <v>70</v>
      </c>
      <c r="F213" s="142" t="s">
        <v>225</v>
      </c>
      <c r="G213" s="132" t="s">
        <v>88</v>
      </c>
      <c r="H213" s="132" t="s">
        <v>36</v>
      </c>
      <c r="I213" s="133" t="s">
        <v>47</v>
      </c>
      <c r="J213" s="134" t="s">
        <v>57</v>
      </c>
      <c r="K213" s="182">
        <v>1.5</v>
      </c>
      <c r="L213" s="182">
        <v>1.5</v>
      </c>
    </row>
    <row r="214" spans="1:12" s="183" customFormat="1" ht="36" x14ac:dyDescent="0.35">
      <c r="A214" s="178"/>
      <c r="B214" s="692" t="s">
        <v>487</v>
      </c>
      <c r="C214" s="179" t="s">
        <v>436</v>
      </c>
      <c r="D214" s="180" t="s">
        <v>36</v>
      </c>
      <c r="E214" s="180" t="s">
        <v>70</v>
      </c>
      <c r="F214" s="142" t="s">
        <v>225</v>
      </c>
      <c r="G214" s="132" t="s">
        <v>88</v>
      </c>
      <c r="H214" s="132" t="s">
        <v>36</v>
      </c>
      <c r="I214" s="133" t="s">
        <v>90</v>
      </c>
      <c r="J214" s="134"/>
      <c r="K214" s="182">
        <f>K215+K216+K217</f>
        <v>10724.699999999999</v>
      </c>
      <c r="L214" s="182">
        <f>L215+L216+L217</f>
        <v>10727.2</v>
      </c>
    </row>
    <row r="215" spans="1:12" s="183" customFormat="1" ht="108" x14ac:dyDescent="0.35">
      <c r="A215" s="178"/>
      <c r="B215" s="616" t="s">
        <v>48</v>
      </c>
      <c r="C215" s="179" t="s">
        <v>436</v>
      </c>
      <c r="D215" s="180" t="s">
        <v>36</v>
      </c>
      <c r="E215" s="180" t="s">
        <v>70</v>
      </c>
      <c r="F215" s="142" t="s">
        <v>225</v>
      </c>
      <c r="G215" s="132" t="s">
        <v>88</v>
      </c>
      <c r="H215" s="132" t="s">
        <v>36</v>
      </c>
      <c r="I215" s="133" t="s">
        <v>90</v>
      </c>
      <c r="J215" s="134" t="s">
        <v>49</v>
      </c>
      <c r="K215" s="182">
        <v>10014.4</v>
      </c>
      <c r="L215" s="182">
        <v>10014.4</v>
      </c>
    </row>
    <row r="216" spans="1:12" s="183" customFormat="1" ht="54" x14ac:dyDescent="0.35">
      <c r="A216" s="178"/>
      <c r="B216" s="669" t="s">
        <v>54</v>
      </c>
      <c r="C216" s="179" t="s">
        <v>436</v>
      </c>
      <c r="D216" s="180" t="s">
        <v>36</v>
      </c>
      <c r="E216" s="180" t="s">
        <v>70</v>
      </c>
      <c r="F216" s="187" t="s">
        <v>225</v>
      </c>
      <c r="G216" s="185" t="s">
        <v>88</v>
      </c>
      <c r="H216" s="185" t="s">
        <v>36</v>
      </c>
      <c r="I216" s="186" t="s">
        <v>90</v>
      </c>
      <c r="J216" s="134" t="s">
        <v>55</v>
      </c>
      <c r="K216" s="182">
        <v>689</v>
      </c>
      <c r="L216" s="182">
        <v>692.6</v>
      </c>
    </row>
    <row r="217" spans="1:12" s="183" customFormat="1" ht="18" x14ac:dyDescent="0.35">
      <c r="A217" s="178"/>
      <c r="B217" s="659" t="s">
        <v>56</v>
      </c>
      <c r="C217" s="179" t="s">
        <v>436</v>
      </c>
      <c r="D217" s="180" t="s">
        <v>36</v>
      </c>
      <c r="E217" s="180" t="s">
        <v>70</v>
      </c>
      <c r="F217" s="142" t="s">
        <v>225</v>
      </c>
      <c r="G217" s="132" t="s">
        <v>88</v>
      </c>
      <c r="H217" s="132" t="s">
        <v>36</v>
      </c>
      <c r="I217" s="133" t="s">
        <v>90</v>
      </c>
      <c r="J217" s="134" t="s">
        <v>57</v>
      </c>
      <c r="K217" s="182">
        <v>21.3</v>
      </c>
      <c r="L217" s="182">
        <v>20.2</v>
      </c>
    </row>
    <row r="218" spans="1:12" s="183" customFormat="1" ht="54" x14ac:dyDescent="0.35">
      <c r="A218" s="178"/>
      <c r="B218" s="669" t="s">
        <v>376</v>
      </c>
      <c r="C218" s="179" t="s">
        <v>436</v>
      </c>
      <c r="D218" s="180" t="s">
        <v>36</v>
      </c>
      <c r="E218" s="180" t="s">
        <v>70</v>
      </c>
      <c r="F218" s="142" t="s">
        <v>225</v>
      </c>
      <c r="G218" s="132" t="s">
        <v>88</v>
      </c>
      <c r="H218" s="132" t="s">
        <v>36</v>
      </c>
      <c r="I218" s="133" t="s">
        <v>375</v>
      </c>
      <c r="J218" s="134"/>
      <c r="K218" s="182">
        <f>K219</f>
        <v>401.3</v>
      </c>
      <c r="L218" s="182">
        <f>L219</f>
        <v>401.3</v>
      </c>
    </row>
    <row r="219" spans="1:12" s="183" customFormat="1" ht="54" x14ac:dyDescent="0.35">
      <c r="A219" s="178"/>
      <c r="B219" s="669" t="s">
        <v>54</v>
      </c>
      <c r="C219" s="179" t="s">
        <v>436</v>
      </c>
      <c r="D219" s="180" t="s">
        <v>36</v>
      </c>
      <c r="E219" s="180" t="s">
        <v>70</v>
      </c>
      <c r="F219" s="142" t="s">
        <v>225</v>
      </c>
      <c r="G219" s="132" t="s">
        <v>88</v>
      </c>
      <c r="H219" s="132" t="s">
        <v>36</v>
      </c>
      <c r="I219" s="212" t="s">
        <v>375</v>
      </c>
      <c r="J219" s="134" t="s">
        <v>55</v>
      </c>
      <c r="K219" s="182">
        <v>401.3</v>
      </c>
      <c r="L219" s="182">
        <v>401.3</v>
      </c>
    </row>
    <row r="220" spans="1:12" s="183" customFormat="1" ht="36" x14ac:dyDescent="0.35">
      <c r="A220" s="178"/>
      <c r="B220" s="671" t="s">
        <v>373</v>
      </c>
      <c r="C220" s="214" t="s">
        <v>436</v>
      </c>
      <c r="D220" s="215" t="s">
        <v>36</v>
      </c>
      <c r="E220" s="215" t="s">
        <v>70</v>
      </c>
      <c r="F220" s="142" t="s">
        <v>225</v>
      </c>
      <c r="G220" s="143" t="s">
        <v>88</v>
      </c>
      <c r="H220" s="143" t="s">
        <v>38</v>
      </c>
      <c r="I220" s="144" t="s">
        <v>43</v>
      </c>
      <c r="J220" s="145"/>
      <c r="K220" s="182">
        <f t="shared" ref="K220:L221" si="31">K221</f>
        <v>811.2</v>
      </c>
      <c r="L220" s="182">
        <f t="shared" si="31"/>
        <v>811.2</v>
      </c>
    </row>
    <row r="221" spans="1:12" s="183" customFormat="1" ht="54" x14ac:dyDescent="0.35">
      <c r="A221" s="178"/>
      <c r="B221" s="672" t="s">
        <v>374</v>
      </c>
      <c r="C221" s="179" t="s">
        <v>436</v>
      </c>
      <c r="D221" s="180" t="s">
        <v>36</v>
      </c>
      <c r="E221" s="180" t="s">
        <v>70</v>
      </c>
      <c r="F221" s="188" t="s">
        <v>225</v>
      </c>
      <c r="G221" s="143" t="s">
        <v>88</v>
      </c>
      <c r="H221" s="143" t="s">
        <v>38</v>
      </c>
      <c r="I221" s="144" t="s">
        <v>104</v>
      </c>
      <c r="J221" s="146"/>
      <c r="K221" s="182">
        <f t="shared" si="31"/>
        <v>811.2</v>
      </c>
      <c r="L221" s="182">
        <f t="shared" si="31"/>
        <v>811.2</v>
      </c>
    </row>
    <row r="222" spans="1:12" s="183" customFormat="1" ht="54" x14ac:dyDescent="0.35">
      <c r="A222" s="178"/>
      <c r="B222" s="673" t="s">
        <v>54</v>
      </c>
      <c r="C222" s="179" t="s">
        <v>436</v>
      </c>
      <c r="D222" s="180" t="s">
        <v>36</v>
      </c>
      <c r="E222" s="180" t="s">
        <v>70</v>
      </c>
      <c r="F222" s="188" t="s">
        <v>225</v>
      </c>
      <c r="G222" s="148" t="s">
        <v>88</v>
      </c>
      <c r="H222" s="148" t="s">
        <v>38</v>
      </c>
      <c r="I222" s="221" t="s">
        <v>104</v>
      </c>
      <c r="J222" s="222" t="s">
        <v>55</v>
      </c>
      <c r="K222" s="182">
        <v>811.2</v>
      </c>
      <c r="L222" s="182">
        <v>811.2</v>
      </c>
    </row>
    <row r="223" spans="1:12" s="183" customFormat="1" ht="36" x14ac:dyDescent="0.35">
      <c r="A223" s="178"/>
      <c r="B223" s="674" t="s">
        <v>397</v>
      </c>
      <c r="C223" s="179" t="s">
        <v>436</v>
      </c>
      <c r="D223" s="180" t="s">
        <v>36</v>
      </c>
      <c r="E223" s="180" t="s">
        <v>70</v>
      </c>
      <c r="F223" s="188" t="s">
        <v>225</v>
      </c>
      <c r="G223" s="143" t="s">
        <v>88</v>
      </c>
      <c r="H223" s="143" t="s">
        <v>62</v>
      </c>
      <c r="I223" s="144" t="s">
        <v>43</v>
      </c>
      <c r="J223" s="146"/>
      <c r="K223" s="182">
        <f t="shared" ref="K223:L224" si="32">K224</f>
        <v>10.6</v>
      </c>
      <c r="L223" s="182">
        <f t="shared" si="32"/>
        <v>10.6</v>
      </c>
    </row>
    <row r="224" spans="1:12" s="183" customFormat="1" ht="36" x14ac:dyDescent="0.35">
      <c r="A224" s="178"/>
      <c r="B224" s="674" t="s">
        <v>359</v>
      </c>
      <c r="C224" s="179" t="s">
        <v>436</v>
      </c>
      <c r="D224" s="180" t="s">
        <v>36</v>
      </c>
      <c r="E224" s="180" t="s">
        <v>70</v>
      </c>
      <c r="F224" s="147" t="s">
        <v>225</v>
      </c>
      <c r="G224" s="148" t="s">
        <v>88</v>
      </c>
      <c r="H224" s="148" t="s">
        <v>62</v>
      </c>
      <c r="I224" s="221" t="s">
        <v>358</v>
      </c>
      <c r="J224" s="146"/>
      <c r="K224" s="182">
        <f t="shared" si="32"/>
        <v>10.6</v>
      </c>
      <c r="L224" s="182">
        <f t="shared" si="32"/>
        <v>10.6</v>
      </c>
    </row>
    <row r="225" spans="1:12" s="183" customFormat="1" ht="18" x14ac:dyDescent="0.35">
      <c r="A225" s="178"/>
      <c r="B225" s="659" t="s">
        <v>56</v>
      </c>
      <c r="C225" s="224" t="s">
        <v>436</v>
      </c>
      <c r="D225" s="180" t="s">
        <v>36</v>
      </c>
      <c r="E225" s="180" t="s">
        <v>70</v>
      </c>
      <c r="F225" s="142" t="s">
        <v>225</v>
      </c>
      <c r="G225" s="143" t="s">
        <v>88</v>
      </c>
      <c r="H225" s="143" t="s">
        <v>62</v>
      </c>
      <c r="I225" s="144" t="s">
        <v>358</v>
      </c>
      <c r="J225" s="146" t="s">
        <v>57</v>
      </c>
      <c r="K225" s="182">
        <v>10.6</v>
      </c>
      <c r="L225" s="182">
        <v>10.6</v>
      </c>
    </row>
    <row r="226" spans="1:12" s="183" customFormat="1" ht="36" x14ac:dyDescent="0.35">
      <c r="A226" s="178"/>
      <c r="B226" s="645" t="s">
        <v>361</v>
      </c>
      <c r="C226" s="604" t="s">
        <v>436</v>
      </c>
      <c r="D226" s="594" t="s">
        <v>36</v>
      </c>
      <c r="E226" s="594" t="s">
        <v>70</v>
      </c>
      <c r="F226" s="493" t="s">
        <v>78</v>
      </c>
      <c r="G226" s="494" t="s">
        <v>44</v>
      </c>
      <c r="H226" s="494" t="s">
        <v>42</v>
      </c>
      <c r="I226" s="495" t="s">
        <v>43</v>
      </c>
      <c r="J226" s="496"/>
      <c r="K226" s="182">
        <f t="shared" ref="K226:L228" si="33">K227</f>
        <v>39</v>
      </c>
      <c r="L226" s="182">
        <f t="shared" si="33"/>
        <v>33</v>
      </c>
    </row>
    <row r="227" spans="1:12" s="183" customFormat="1" ht="90" x14ac:dyDescent="0.35">
      <c r="A227" s="178"/>
      <c r="B227" s="645" t="s">
        <v>316</v>
      </c>
      <c r="C227" s="604" t="s">
        <v>436</v>
      </c>
      <c r="D227" s="594" t="s">
        <v>36</v>
      </c>
      <c r="E227" s="594" t="s">
        <v>70</v>
      </c>
      <c r="F227" s="493" t="s">
        <v>78</v>
      </c>
      <c r="G227" s="494" t="s">
        <v>44</v>
      </c>
      <c r="H227" s="494" t="s">
        <v>38</v>
      </c>
      <c r="I227" s="495" t="s">
        <v>43</v>
      </c>
      <c r="J227" s="496"/>
      <c r="K227" s="182">
        <f t="shared" si="33"/>
        <v>39</v>
      </c>
      <c r="L227" s="182">
        <f t="shared" si="33"/>
        <v>33</v>
      </c>
    </row>
    <row r="228" spans="1:12" s="183" customFormat="1" ht="108" x14ac:dyDescent="0.35">
      <c r="A228" s="178"/>
      <c r="B228" s="642" t="s">
        <v>438</v>
      </c>
      <c r="C228" s="593" t="s">
        <v>436</v>
      </c>
      <c r="D228" s="594" t="s">
        <v>36</v>
      </c>
      <c r="E228" s="594" t="s">
        <v>70</v>
      </c>
      <c r="F228" s="450" t="s">
        <v>78</v>
      </c>
      <c r="G228" s="451" t="s">
        <v>44</v>
      </c>
      <c r="H228" s="451" t="s">
        <v>38</v>
      </c>
      <c r="I228" s="452" t="s">
        <v>687</v>
      </c>
      <c r="J228" s="453"/>
      <c r="K228" s="182">
        <f t="shared" si="33"/>
        <v>39</v>
      </c>
      <c r="L228" s="182">
        <f t="shared" si="33"/>
        <v>33</v>
      </c>
    </row>
    <row r="229" spans="1:12" s="183" customFormat="1" ht="54" x14ac:dyDescent="0.35">
      <c r="A229" s="178"/>
      <c r="B229" s="645" t="s">
        <v>54</v>
      </c>
      <c r="C229" s="593" t="s">
        <v>436</v>
      </c>
      <c r="D229" s="594" t="s">
        <v>36</v>
      </c>
      <c r="E229" s="594" t="s">
        <v>70</v>
      </c>
      <c r="F229" s="450" t="s">
        <v>78</v>
      </c>
      <c r="G229" s="451" t="s">
        <v>44</v>
      </c>
      <c r="H229" s="451" t="s">
        <v>38</v>
      </c>
      <c r="I229" s="452" t="s">
        <v>687</v>
      </c>
      <c r="J229" s="605" t="s">
        <v>55</v>
      </c>
      <c r="K229" s="182">
        <v>39</v>
      </c>
      <c r="L229" s="182">
        <v>33</v>
      </c>
    </row>
    <row r="230" spans="1:12" s="183" customFormat="1" ht="54" x14ac:dyDescent="0.35">
      <c r="A230" s="178"/>
      <c r="B230" s="675" t="s">
        <v>39</v>
      </c>
      <c r="C230" s="179" t="s">
        <v>436</v>
      </c>
      <c r="D230" s="180" t="s">
        <v>36</v>
      </c>
      <c r="E230" s="180" t="s">
        <v>70</v>
      </c>
      <c r="F230" s="188" t="s">
        <v>40</v>
      </c>
      <c r="G230" s="132" t="s">
        <v>41</v>
      </c>
      <c r="H230" s="132" t="s">
        <v>42</v>
      </c>
      <c r="I230" s="133" t="s">
        <v>43</v>
      </c>
      <c r="J230" s="134"/>
      <c r="K230" s="182">
        <f t="shared" ref="K230:L232" si="34">K231</f>
        <v>6643.6</v>
      </c>
      <c r="L230" s="182">
        <f t="shared" si="34"/>
        <v>6649.4000000000005</v>
      </c>
    </row>
    <row r="231" spans="1:12" s="183" customFormat="1" ht="36" x14ac:dyDescent="0.35">
      <c r="A231" s="178"/>
      <c r="B231" s="669" t="s">
        <v>361</v>
      </c>
      <c r="C231" s="179" t="s">
        <v>436</v>
      </c>
      <c r="D231" s="180" t="s">
        <v>36</v>
      </c>
      <c r="E231" s="180" t="s">
        <v>70</v>
      </c>
      <c r="F231" s="142" t="s">
        <v>40</v>
      </c>
      <c r="G231" s="132" t="s">
        <v>44</v>
      </c>
      <c r="H231" s="132" t="s">
        <v>42</v>
      </c>
      <c r="I231" s="133" t="s">
        <v>43</v>
      </c>
      <c r="J231" s="134"/>
      <c r="K231" s="182">
        <f t="shared" si="34"/>
        <v>6643.6</v>
      </c>
      <c r="L231" s="182">
        <f t="shared" si="34"/>
        <v>6649.4000000000005</v>
      </c>
    </row>
    <row r="232" spans="1:12" s="183" customFormat="1" ht="72" x14ac:dyDescent="0.35">
      <c r="A232" s="178"/>
      <c r="B232" s="659" t="s">
        <v>315</v>
      </c>
      <c r="C232" s="179" t="s">
        <v>436</v>
      </c>
      <c r="D232" s="180" t="s">
        <v>36</v>
      </c>
      <c r="E232" s="180" t="s">
        <v>70</v>
      </c>
      <c r="F232" s="142" t="s">
        <v>40</v>
      </c>
      <c r="G232" s="132" t="s">
        <v>44</v>
      </c>
      <c r="H232" s="132" t="s">
        <v>80</v>
      </c>
      <c r="I232" s="133" t="s">
        <v>43</v>
      </c>
      <c r="J232" s="134"/>
      <c r="K232" s="182">
        <f t="shared" si="34"/>
        <v>6643.6</v>
      </c>
      <c r="L232" s="182">
        <f t="shared" si="34"/>
        <v>6649.4000000000005</v>
      </c>
    </row>
    <row r="233" spans="1:12" s="183" customFormat="1" ht="36" x14ac:dyDescent="0.35">
      <c r="A233" s="178"/>
      <c r="B233" s="692" t="s">
        <v>487</v>
      </c>
      <c r="C233" s="179" t="s">
        <v>436</v>
      </c>
      <c r="D233" s="180" t="s">
        <v>36</v>
      </c>
      <c r="E233" s="180" t="s">
        <v>70</v>
      </c>
      <c r="F233" s="142" t="s">
        <v>40</v>
      </c>
      <c r="G233" s="132" t="s">
        <v>44</v>
      </c>
      <c r="H233" s="132" t="s">
        <v>80</v>
      </c>
      <c r="I233" s="133" t="s">
        <v>90</v>
      </c>
      <c r="J233" s="134"/>
      <c r="K233" s="182">
        <f>K234+K235</f>
        <v>6643.6</v>
      </c>
      <c r="L233" s="182">
        <f>L234+L235</f>
        <v>6649.4000000000005</v>
      </c>
    </row>
    <row r="234" spans="1:12" s="183" customFormat="1" ht="108" x14ac:dyDescent="0.35">
      <c r="A234" s="178"/>
      <c r="B234" s="616" t="s">
        <v>48</v>
      </c>
      <c r="C234" s="179" t="s">
        <v>436</v>
      </c>
      <c r="D234" s="180" t="s">
        <v>36</v>
      </c>
      <c r="E234" s="180" t="s">
        <v>70</v>
      </c>
      <c r="F234" s="142" t="s">
        <v>40</v>
      </c>
      <c r="G234" s="132" t="s">
        <v>44</v>
      </c>
      <c r="H234" s="132" t="s">
        <v>80</v>
      </c>
      <c r="I234" s="133" t="s">
        <v>90</v>
      </c>
      <c r="J234" s="134" t="s">
        <v>49</v>
      </c>
      <c r="K234" s="182">
        <v>6135.3</v>
      </c>
      <c r="L234" s="182">
        <v>6135.3</v>
      </c>
    </row>
    <row r="235" spans="1:12" s="183" customFormat="1" ht="54" x14ac:dyDescent="0.35">
      <c r="A235" s="178"/>
      <c r="B235" s="669" t="s">
        <v>54</v>
      </c>
      <c r="C235" s="179" t="s">
        <v>436</v>
      </c>
      <c r="D235" s="180" t="s">
        <v>36</v>
      </c>
      <c r="E235" s="180" t="s">
        <v>70</v>
      </c>
      <c r="F235" s="142" t="s">
        <v>40</v>
      </c>
      <c r="G235" s="132" t="s">
        <v>44</v>
      </c>
      <c r="H235" s="132" t="s">
        <v>80</v>
      </c>
      <c r="I235" s="133" t="s">
        <v>90</v>
      </c>
      <c r="J235" s="134" t="s">
        <v>55</v>
      </c>
      <c r="K235" s="247">
        <v>508.3</v>
      </c>
      <c r="L235" s="247">
        <v>514.1</v>
      </c>
    </row>
    <row r="236" spans="1:12" s="183" customFormat="1" ht="18" x14ac:dyDescent="0.35">
      <c r="A236" s="178"/>
      <c r="B236" s="680" t="s">
        <v>178</v>
      </c>
      <c r="C236" s="179" t="s">
        <v>436</v>
      </c>
      <c r="D236" s="180" t="s">
        <v>223</v>
      </c>
      <c r="E236" s="180"/>
      <c r="F236" s="131"/>
      <c r="G236" s="132"/>
      <c r="H236" s="132"/>
      <c r="I236" s="153"/>
      <c r="J236" s="134"/>
      <c r="K236" s="69">
        <f>K237+K243</f>
        <v>2859.3</v>
      </c>
      <c r="L236" s="69">
        <f>L237+L243</f>
        <v>0</v>
      </c>
    </row>
    <row r="237" spans="1:12" s="183" customFormat="1" ht="18" x14ac:dyDescent="0.35">
      <c r="A237" s="178"/>
      <c r="B237" s="680" t="s">
        <v>180</v>
      </c>
      <c r="C237" s="179" t="s">
        <v>436</v>
      </c>
      <c r="D237" s="180" t="s">
        <v>223</v>
      </c>
      <c r="E237" s="180" t="s">
        <v>36</v>
      </c>
      <c r="F237" s="131"/>
      <c r="G237" s="132"/>
      <c r="H237" s="132"/>
      <c r="I237" s="133"/>
      <c r="J237" s="134"/>
      <c r="K237" s="339">
        <f t="shared" ref="K237:L239" si="35">K238</f>
        <v>859.1</v>
      </c>
      <c r="L237" s="182">
        <f t="shared" si="35"/>
        <v>0</v>
      </c>
    </row>
    <row r="238" spans="1:12" s="183" customFormat="1" ht="54" x14ac:dyDescent="0.35">
      <c r="A238" s="178"/>
      <c r="B238" s="680" t="s">
        <v>459</v>
      </c>
      <c r="C238" s="179" t="s">
        <v>436</v>
      </c>
      <c r="D238" s="180" t="s">
        <v>223</v>
      </c>
      <c r="E238" s="180" t="s">
        <v>36</v>
      </c>
      <c r="F238" s="131" t="s">
        <v>38</v>
      </c>
      <c r="G238" s="132" t="s">
        <v>41</v>
      </c>
      <c r="H238" s="132" t="s">
        <v>42</v>
      </c>
      <c r="I238" s="133" t="s">
        <v>43</v>
      </c>
      <c r="J238" s="134"/>
      <c r="K238" s="339">
        <f t="shared" si="35"/>
        <v>859.1</v>
      </c>
      <c r="L238" s="182">
        <f t="shared" si="35"/>
        <v>0</v>
      </c>
    </row>
    <row r="239" spans="1:12" s="183" customFormat="1" ht="36" x14ac:dyDescent="0.35">
      <c r="A239" s="178"/>
      <c r="B239" s="680" t="s">
        <v>205</v>
      </c>
      <c r="C239" s="179" t="s">
        <v>436</v>
      </c>
      <c r="D239" s="180" t="s">
        <v>223</v>
      </c>
      <c r="E239" s="180" t="s">
        <v>36</v>
      </c>
      <c r="F239" s="131" t="s">
        <v>38</v>
      </c>
      <c r="G239" s="132" t="s">
        <v>44</v>
      </c>
      <c r="H239" s="132" t="s">
        <v>42</v>
      </c>
      <c r="I239" s="133" t="s">
        <v>43</v>
      </c>
      <c r="J239" s="134"/>
      <c r="K239" s="339">
        <f t="shared" si="35"/>
        <v>859.1</v>
      </c>
      <c r="L239" s="182">
        <f t="shared" si="35"/>
        <v>0</v>
      </c>
    </row>
    <row r="240" spans="1:12" s="183" customFormat="1" ht="36" x14ac:dyDescent="0.35">
      <c r="A240" s="178"/>
      <c r="B240" s="680" t="s">
        <v>283</v>
      </c>
      <c r="C240" s="179" t="s">
        <v>436</v>
      </c>
      <c r="D240" s="180" t="s">
        <v>223</v>
      </c>
      <c r="E240" s="180" t="s">
        <v>36</v>
      </c>
      <c r="F240" s="131" t="s">
        <v>38</v>
      </c>
      <c r="G240" s="132" t="s">
        <v>44</v>
      </c>
      <c r="H240" s="132" t="s">
        <v>36</v>
      </c>
      <c r="I240" s="153" t="s">
        <v>43</v>
      </c>
      <c r="J240" s="134"/>
      <c r="K240" s="339">
        <f t="shared" ref="K240:L241" si="36">K241</f>
        <v>859.1</v>
      </c>
      <c r="L240" s="339">
        <f t="shared" si="36"/>
        <v>0</v>
      </c>
    </row>
    <row r="241" spans="1:12" s="183" customFormat="1" ht="36" x14ac:dyDescent="0.35">
      <c r="A241" s="178"/>
      <c r="B241" s="616" t="s">
        <v>207</v>
      </c>
      <c r="C241" s="179" t="s">
        <v>436</v>
      </c>
      <c r="D241" s="180" t="s">
        <v>223</v>
      </c>
      <c r="E241" s="180" t="s">
        <v>36</v>
      </c>
      <c r="F241" s="131" t="s">
        <v>38</v>
      </c>
      <c r="G241" s="132" t="s">
        <v>44</v>
      </c>
      <c r="H241" s="132" t="s">
        <v>36</v>
      </c>
      <c r="I241" s="153" t="s">
        <v>290</v>
      </c>
      <c r="J241" s="134"/>
      <c r="K241" s="548">
        <f t="shared" si="36"/>
        <v>859.1</v>
      </c>
      <c r="L241" s="339">
        <f t="shared" si="36"/>
        <v>0</v>
      </c>
    </row>
    <row r="242" spans="1:12" s="183" customFormat="1" ht="54" x14ac:dyDescent="0.35">
      <c r="A242" s="178"/>
      <c r="B242" s="680" t="s">
        <v>202</v>
      </c>
      <c r="C242" s="179" t="s">
        <v>436</v>
      </c>
      <c r="D242" s="180" t="s">
        <v>223</v>
      </c>
      <c r="E242" s="180" t="s">
        <v>36</v>
      </c>
      <c r="F242" s="131" t="s">
        <v>38</v>
      </c>
      <c r="G242" s="132" t="s">
        <v>44</v>
      </c>
      <c r="H242" s="132" t="s">
        <v>36</v>
      </c>
      <c r="I242" s="153" t="s">
        <v>290</v>
      </c>
      <c r="J242" s="181" t="s">
        <v>203</v>
      </c>
      <c r="K242" s="318">
        <v>859.1</v>
      </c>
      <c r="L242" s="339">
        <v>0</v>
      </c>
    </row>
    <row r="243" spans="1:12" s="183" customFormat="1" ht="18" x14ac:dyDescent="0.35">
      <c r="A243" s="178"/>
      <c r="B243" s="680" t="s">
        <v>182</v>
      </c>
      <c r="C243" s="179" t="s">
        <v>436</v>
      </c>
      <c r="D243" s="180" t="s">
        <v>223</v>
      </c>
      <c r="E243" s="180" t="s">
        <v>38</v>
      </c>
      <c r="F243" s="131"/>
      <c r="G243" s="132"/>
      <c r="H243" s="132"/>
      <c r="I243" s="153"/>
      <c r="J243" s="134"/>
      <c r="K243" s="549">
        <f t="shared" ref="K243:L247" si="37">K244</f>
        <v>2000.2</v>
      </c>
      <c r="L243" s="549">
        <f t="shared" si="37"/>
        <v>0</v>
      </c>
    </row>
    <row r="244" spans="1:12" s="183" customFormat="1" ht="54" x14ac:dyDescent="0.35">
      <c r="A244" s="178"/>
      <c r="B244" s="680" t="s">
        <v>204</v>
      </c>
      <c r="C244" s="179" t="s">
        <v>436</v>
      </c>
      <c r="D244" s="180" t="s">
        <v>223</v>
      </c>
      <c r="E244" s="180" t="s">
        <v>38</v>
      </c>
      <c r="F244" s="131" t="s">
        <v>38</v>
      </c>
      <c r="G244" s="132" t="s">
        <v>41</v>
      </c>
      <c r="H244" s="132" t="s">
        <v>42</v>
      </c>
      <c r="I244" s="133" t="s">
        <v>43</v>
      </c>
      <c r="J244" s="134"/>
      <c r="K244" s="339">
        <f t="shared" si="37"/>
        <v>2000.2</v>
      </c>
      <c r="L244" s="339">
        <f t="shared" si="37"/>
        <v>0</v>
      </c>
    </row>
    <row r="245" spans="1:12" s="183" customFormat="1" ht="36" x14ac:dyDescent="0.35">
      <c r="A245" s="178"/>
      <c r="B245" s="680" t="s">
        <v>205</v>
      </c>
      <c r="C245" s="179" t="s">
        <v>436</v>
      </c>
      <c r="D245" s="180" t="s">
        <v>223</v>
      </c>
      <c r="E245" s="180" t="s">
        <v>38</v>
      </c>
      <c r="F245" s="131" t="s">
        <v>38</v>
      </c>
      <c r="G245" s="132" t="s">
        <v>44</v>
      </c>
      <c r="H245" s="132" t="s">
        <v>42</v>
      </c>
      <c r="I245" s="133" t="s">
        <v>43</v>
      </c>
      <c r="J245" s="134"/>
      <c r="K245" s="339">
        <f t="shared" si="37"/>
        <v>2000.2</v>
      </c>
      <c r="L245" s="339">
        <f t="shared" si="37"/>
        <v>0</v>
      </c>
    </row>
    <row r="246" spans="1:12" s="183" customFormat="1" ht="18" x14ac:dyDescent="0.35">
      <c r="A246" s="178"/>
      <c r="B246" s="680" t="s">
        <v>288</v>
      </c>
      <c r="C246" s="179" t="s">
        <v>436</v>
      </c>
      <c r="D246" s="180" t="s">
        <v>223</v>
      </c>
      <c r="E246" s="180" t="s">
        <v>38</v>
      </c>
      <c r="F246" s="131" t="s">
        <v>38</v>
      </c>
      <c r="G246" s="132" t="s">
        <v>44</v>
      </c>
      <c r="H246" s="132" t="s">
        <v>38</v>
      </c>
      <c r="I246" s="133" t="s">
        <v>43</v>
      </c>
      <c r="J246" s="134"/>
      <c r="K246" s="339">
        <f>K247</f>
        <v>2000.2</v>
      </c>
      <c r="L246" s="339">
        <f>L247</f>
        <v>0</v>
      </c>
    </row>
    <row r="247" spans="1:12" s="183" customFormat="1" ht="36" x14ac:dyDescent="0.35">
      <c r="A247" s="178"/>
      <c r="B247" s="680" t="s">
        <v>207</v>
      </c>
      <c r="C247" s="179" t="s">
        <v>436</v>
      </c>
      <c r="D247" s="180" t="s">
        <v>223</v>
      </c>
      <c r="E247" s="180" t="s">
        <v>38</v>
      </c>
      <c r="F247" s="131" t="s">
        <v>38</v>
      </c>
      <c r="G247" s="132" t="s">
        <v>44</v>
      </c>
      <c r="H247" s="132" t="s">
        <v>38</v>
      </c>
      <c r="I247" s="133" t="s">
        <v>290</v>
      </c>
      <c r="J247" s="134"/>
      <c r="K247" s="339">
        <f t="shared" si="37"/>
        <v>2000.2</v>
      </c>
      <c r="L247" s="339">
        <f t="shared" si="37"/>
        <v>0</v>
      </c>
    </row>
    <row r="248" spans="1:12" s="183" customFormat="1" ht="54" x14ac:dyDescent="0.35">
      <c r="A248" s="178"/>
      <c r="B248" s="680" t="s">
        <v>202</v>
      </c>
      <c r="C248" s="179" t="s">
        <v>436</v>
      </c>
      <c r="D248" s="180" t="s">
        <v>223</v>
      </c>
      <c r="E248" s="180" t="s">
        <v>38</v>
      </c>
      <c r="F248" s="131" t="s">
        <v>38</v>
      </c>
      <c r="G248" s="132" t="s">
        <v>44</v>
      </c>
      <c r="H248" s="132" t="s">
        <v>38</v>
      </c>
      <c r="I248" s="133" t="s">
        <v>290</v>
      </c>
      <c r="J248" s="134" t="s">
        <v>203</v>
      </c>
      <c r="K248" s="339">
        <v>2000.2</v>
      </c>
      <c r="L248" s="182">
        <v>0</v>
      </c>
    </row>
    <row r="249" spans="1:12" s="191" customFormat="1" ht="18" x14ac:dyDescent="0.35">
      <c r="A249" s="189"/>
      <c r="B249" s="681" t="s">
        <v>118</v>
      </c>
      <c r="C249" s="190" t="s">
        <v>436</v>
      </c>
      <c r="D249" s="152" t="s">
        <v>103</v>
      </c>
      <c r="E249" s="152"/>
      <c r="F249" s="149"/>
      <c r="G249" s="150"/>
      <c r="H249" s="150"/>
      <c r="I249" s="151"/>
      <c r="J249" s="152"/>
      <c r="K249" s="182">
        <f>K250</f>
        <v>40382.699999999997</v>
      </c>
      <c r="L249" s="182">
        <f>L250</f>
        <v>34170</v>
      </c>
    </row>
    <row r="250" spans="1:12" s="191" customFormat="1" ht="18" x14ac:dyDescent="0.35">
      <c r="A250" s="189"/>
      <c r="B250" s="669" t="s">
        <v>192</v>
      </c>
      <c r="C250" s="190" t="s">
        <v>436</v>
      </c>
      <c r="D250" s="152" t="s">
        <v>103</v>
      </c>
      <c r="E250" s="152" t="s">
        <v>51</v>
      </c>
      <c r="F250" s="149"/>
      <c r="G250" s="150"/>
      <c r="H250" s="150"/>
      <c r="I250" s="151"/>
      <c r="J250" s="152"/>
      <c r="K250" s="182">
        <f t="shared" ref="K250:L252" si="38">K251</f>
        <v>40382.699999999997</v>
      </c>
      <c r="L250" s="182">
        <f t="shared" si="38"/>
        <v>34170</v>
      </c>
    </row>
    <row r="251" spans="1:12" s="191" customFormat="1" ht="54" x14ac:dyDescent="0.35">
      <c r="A251" s="189"/>
      <c r="B251" s="677" t="s">
        <v>229</v>
      </c>
      <c r="C251" s="190" t="s">
        <v>436</v>
      </c>
      <c r="D251" s="152" t="s">
        <v>103</v>
      </c>
      <c r="E251" s="152" t="s">
        <v>51</v>
      </c>
      <c r="F251" s="149" t="s">
        <v>78</v>
      </c>
      <c r="G251" s="150" t="s">
        <v>41</v>
      </c>
      <c r="H251" s="150" t="s">
        <v>42</v>
      </c>
      <c r="I251" s="151" t="s">
        <v>43</v>
      </c>
      <c r="J251" s="152"/>
      <c r="K251" s="182">
        <f t="shared" si="38"/>
        <v>40382.699999999997</v>
      </c>
      <c r="L251" s="182">
        <f t="shared" si="38"/>
        <v>34170</v>
      </c>
    </row>
    <row r="252" spans="1:12" s="191" customFormat="1" ht="36" x14ac:dyDescent="0.35">
      <c r="A252" s="189"/>
      <c r="B252" s="669" t="s">
        <v>361</v>
      </c>
      <c r="C252" s="190" t="s">
        <v>436</v>
      </c>
      <c r="D252" s="152" t="s">
        <v>103</v>
      </c>
      <c r="E252" s="152" t="s">
        <v>51</v>
      </c>
      <c r="F252" s="149" t="s">
        <v>78</v>
      </c>
      <c r="G252" s="150" t="s">
        <v>44</v>
      </c>
      <c r="H252" s="150" t="s">
        <v>42</v>
      </c>
      <c r="I252" s="151" t="s">
        <v>43</v>
      </c>
      <c r="J252" s="152"/>
      <c r="K252" s="182">
        <f t="shared" si="38"/>
        <v>40382.699999999997</v>
      </c>
      <c r="L252" s="182">
        <f t="shared" si="38"/>
        <v>34170</v>
      </c>
    </row>
    <row r="253" spans="1:12" s="192" customFormat="1" ht="90" x14ac:dyDescent="0.35">
      <c r="A253" s="189"/>
      <c r="B253" s="669" t="s">
        <v>316</v>
      </c>
      <c r="C253" s="190" t="s">
        <v>436</v>
      </c>
      <c r="D253" s="152" t="s">
        <v>103</v>
      </c>
      <c r="E253" s="152" t="s">
        <v>51</v>
      </c>
      <c r="F253" s="149" t="s">
        <v>78</v>
      </c>
      <c r="G253" s="150" t="s">
        <v>44</v>
      </c>
      <c r="H253" s="150" t="s">
        <v>38</v>
      </c>
      <c r="I253" s="151" t="s">
        <v>43</v>
      </c>
      <c r="J253" s="152"/>
      <c r="K253" s="182">
        <f>K254+K256</f>
        <v>40382.699999999997</v>
      </c>
      <c r="L253" s="182">
        <f>L254+L256</f>
        <v>34170</v>
      </c>
    </row>
    <row r="254" spans="1:12" s="183" customFormat="1" ht="108" x14ac:dyDescent="0.35">
      <c r="A254" s="178"/>
      <c r="B254" s="659" t="s">
        <v>438</v>
      </c>
      <c r="C254" s="179" t="s">
        <v>436</v>
      </c>
      <c r="D254" s="180" t="s">
        <v>103</v>
      </c>
      <c r="E254" s="180" t="s">
        <v>51</v>
      </c>
      <c r="F254" s="131" t="s">
        <v>78</v>
      </c>
      <c r="G254" s="132" t="s">
        <v>44</v>
      </c>
      <c r="H254" s="132" t="s">
        <v>38</v>
      </c>
      <c r="I254" s="153" t="s">
        <v>687</v>
      </c>
      <c r="J254" s="134"/>
      <c r="K254" s="182">
        <f>K255</f>
        <v>27957.200000000001</v>
      </c>
      <c r="L254" s="182">
        <f>L255</f>
        <v>21744.5</v>
      </c>
    </row>
    <row r="255" spans="1:12" s="183" customFormat="1" ht="54" x14ac:dyDescent="0.35">
      <c r="A255" s="178"/>
      <c r="B255" s="659" t="s">
        <v>202</v>
      </c>
      <c r="C255" s="179" t="s">
        <v>436</v>
      </c>
      <c r="D255" s="180" t="s">
        <v>103</v>
      </c>
      <c r="E255" s="180" t="s">
        <v>51</v>
      </c>
      <c r="F255" s="131" t="s">
        <v>78</v>
      </c>
      <c r="G255" s="132" t="s">
        <v>44</v>
      </c>
      <c r="H255" s="132" t="s">
        <v>38</v>
      </c>
      <c r="I255" s="153" t="s">
        <v>687</v>
      </c>
      <c r="J255" s="134" t="s">
        <v>203</v>
      </c>
      <c r="K255" s="247">
        <v>27957.200000000001</v>
      </c>
      <c r="L255" s="247">
        <v>21744.5</v>
      </c>
    </row>
    <row r="256" spans="1:12" s="183" customFormat="1" ht="108" x14ac:dyDescent="0.35">
      <c r="A256" s="178"/>
      <c r="B256" s="659" t="s">
        <v>438</v>
      </c>
      <c r="C256" s="179" t="s">
        <v>436</v>
      </c>
      <c r="D256" s="180" t="s">
        <v>103</v>
      </c>
      <c r="E256" s="180" t="s">
        <v>51</v>
      </c>
      <c r="F256" s="131" t="s">
        <v>78</v>
      </c>
      <c r="G256" s="132" t="s">
        <v>44</v>
      </c>
      <c r="H256" s="132" t="s">
        <v>38</v>
      </c>
      <c r="I256" s="153" t="s">
        <v>571</v>
      </c>
      <c r="J256" s="181"/>
      <c r="K256" s="318">
        <f>K257</f>
        <v>12425.5</v>
      </c>
      <c r="L256" s="318">
        <f>L257</f>
        <v>12425.5</v>
      </c>
    </row>
    <row r="257" spans="1:17" s="183" customFormat="1" ht="54" x14ac:dyDescent="0.35">
      <c r="A257" s="733"/>
      <c r="B257" s="622" t="s">
        <v>202</v>
      </c>
      <c r="C257" s="224" t="s">
        <v>436</v>
      </c>
      <c r="D257" s="342" t="s">
        <v>103</v>
      </c>
      <c r="E257" s="342" t="s">
        <v>51</v>
      </c>
      <c r="F257" s="131" t="s">
        <v>78</v>
      </c>
      <c r="G257" s="132" t="s">
        <v>44</v>
      </c>
      <c r="H257" s="132" t="s">
        <v>38</v>
      </c>
      <c r="I257" s="153" t="s">
        <v>571</v>
      </c>
      <c r="J257" s="738" t="s">
        <v>203</v>
      </c>
      <c r="K257" s="318">
        <v>12425.5</v>
      </c>
      <c r="L257" s="318">
        <v>12425.5</v>
      </c>
    </row>
    <row r="258" spans="1:17" s="169" customFormat="1" ht="18" x14ac:dyDescent="0.35">
      <c r="A258" s="56"/>
      <c r="B258" s="616"/>
      <c r="C258" s="68"/>
      <c r="D258" s="55"/>
      <c r="E258" s="55"/>
      <c r="F258" s="748"/>
      <c r="G258" s="749"/>
      <c r="H258" s="749"/>
      <c r="I258" s="750"/>
      <c r="J258" s="55"/>
      <c r="K258" s="69"/>
      <c r="L258" s="69"/>
    </row>
    <row r="259" spans="1:17" s="167" customFormat="1" ht="52.2" x14ac:dyDescent="0.3">
      <c r="A259" s="162">
        <v>5</v>
      </c>
      <c r="B259" s="662" t="s">
        <v>7</v>
      </c>
      <c r="C259" s="63" t="s">
        <v>446</v>
      </c>
      <c r="D259" s="64"/>
      <c r="E259" s="64"/>
      <c r="F259" s="65"/>
      <c r="G259" s="66"/>
      <c r="H259" s="66"/>
      <c r="I259" s="67"/>
      <c r="J259" s="64"/>
      <c r="K259" s="77">
        <f>K273+K365+K260</f>
        <v>1397209.6</v>
      </c>
      <c r="L259" s="77">
        <f>L273+L365+L260</f>
        <v>1276547.2</v>
      </c>
      <c r="M259" s="193"/>
      <c r="O259" s="193"/>
      <c r="Q259" s="193"/>
    </row>
    <row r="260" spans="1:17" s="167" customFormat="1" ht="18" x14ac:dyDescent="0.35">
      <c r="A260" s="162"/>
      <c r="B260" s="618" t="s">
        <v>35</v>
      </c>
      <c r="C260" s="299" t="s">
        <v>446</v>
      </c>
      <c r="D260" s="297" t="s">
        <v>36</v>
      </c>
      <c r="E260" s="130"/>
      <c r="F260" s="300"/>
      <c r="G260" s="136"/>
      <c r="H260" s="136"/>
      <c r="I260" s="137"/>
      <c r="J260" s="130"/>
      <c r="K260" s="261">
        <f t="shared" ref="K260:K261" si="39">K261</f>
        <v>654.29999999999995</v>
      </c>
      <c r="L260" s="261">
        <f>L261</f>
        <v>653.70000000000005</v>
      </c>
      <c r="M260" s="193"/>
    </row>
    <row r="261" spans="1:17" s="167" customFormat="1" ht="18" x14ac:dyDescent="0.35">
      <c r="A261" s="162"/>
      <c r="B261" s="618" t="s">
        <v>69</v>
      </c>
      <c r="C261" s="301" t="s">
        <v>446</v>
      </c>
      <c r="D261" s="297" t="s">
        <v>36</v>
      </c>
      <c r="E261" s="297" t="s">
        <v>70</v>
      </c>
      <c r="F261" s="300"/>
      <c r="G261" s="136"/>
      <c r="H261" s="136"/>
      <c r="I261" s="137"/>
      <c r="J261" s="130"/>
      <c r="K261" s="261">
        <f t="shared" si="39"/>
        <v>654.29999999999995</v>
      </c>
      <c r="L261" s="261">
        <f>L262</f>
        <v>653.70000000000005</v>
      </c>
      <c r="M261" s="193"/>
    </row>
    <row r="262" spans="1:17" s="167" customFormat="1" ht="54" x14ac:dyDescent="0.35">
      <c r="A262" s="162"/>
      <c r="B262" s="618" t="s">
        <v>204</v>
      </c>
      <c r="C262" s="299" t="s">
        <v>446</v>
      </c>
      <c r="D262" s="297" t="s">
        <v>36</v>
      </c>
      <c r="E262" s="297" t="s">
        <v>70</v>
      </c>
      <c r="F262" s="741" t="s">
        <v>38</v>
      </c>
      <c r="G262" s="742" t="s">
        <v>41</v>
      </c>
      <c r="H262" s="742" t="s">
        <v>42</v>
      </c>
      <c r="I262" s="743" t="s">
        <v>43</v>
      </c>
      <c r="J262" s="297"/>
      <c r="K262" s="261">
        <f>K263</f>
        <v>654.29999999999995</v>
      </c>
      <c r="L262" s="261">
        <f>L263</f>
        <v>653.70000000000005</v>
      </c>
      <c r="M262" s="193"/>
    </row>
    <row r="263" spans="1:17" s="167" customFormat="1" ht="54" x14ac:dyDescent="0.35">
      <c r="A263" s="162"/>
      <c r="B263" s="682" t="s">
        <v>211</v>
      </c>
      <c r="C263" s="299" t="s">
        <v>446</v>
      </c>
      <c r="D263" s="297" t="s">
        <v>36</v>
      </c>
      <c r="E263" s="297" t="s">
        <v>70</v>
      </c>
      <c r="F263" s="741" t="s">
        <v>38</v>
      </c>
      <c r="G263" s="742" t="s">
        <v>29</v>
      </c>
      <c r="H263" s="742" t="s">
        <v>42</v>
      </c>
      <c r="I263" s="743" t="s">
        <v>43</v>
      </c>
      <c r="J263" s="297"/>
      <c r="K263" s="261">
        <f>K264+K267+K270</f>
        <v>654.29999999999995</v>
      </c>
      <c r="L263" s="261">
        <f>L264+L267+L270</f>
        <v>653.70000000000005</v>
      </c>
      <c r="M263" s="193"/>
    </row>
    <row r="264" spans="1:17" s="167" customFormat="1" ht="36" x14ac:dyDescent="0.35">
      <c r="A264" s="162"/>
      <c r="B264" s="618" t="s">
        <v>373</v>
      </c>
      <c r="C264" s="299" t="s">
        <v>446</v>
      </c>
      <c r="D264" s="297" t="s">
        <v>36</v>
      </c>
      <c r="E264" s="297" t="s">
        <v>70</v>
      </c>
      <c r="F264" s="741" t="s">
        <v>38</v>
      </c>
      <c r="G264" s="742" t="s">
        <v>29</v>
      </c>
      <c r="H264" s="742" t="s">
        <v>62</v>
      </c>
      <c r="I264" s="743" t="s">
        <v>43</v>
      </c>
      <c r="J264" s="297"/>
      <c r="K264" s="261">
        <f t="shared" ref="K264:L265" si="40">K265</f>
        <v>515.5</v>
      </c>
      <c r="L264" s="261">
        <f t="shared" si="40"/>
        <v>515.5</v>
      </c>
      <c r="M264" s="193"/>
    </row>
    <row r="265" spans="1:17" s="167" customFormat="1" ht="54" x14ac:dyDescent="0.35">
      <c r="A265" s="162"/>
      <c r="B265" s="682" t="s">
        <v>495</v>
      </c>
      <c r="C265" s="301" t="s">
        <v>446</v>
      </c>
      <c r="D265" s="297" t="s">
        <v>36</v>
      </c>
      <c r="E265" s="297" t="s">
        <v>70</v>
      </c>
      <c r="F265" s="741" t="s">
        <v>38</v>
      </c>
      <c r="G265" s="742" t="s">
        <v>29</v>
      </c>
      <c r="H265" s="742" t="s">
        <v>62</v>
      </c>
      <c r="I265" s="743" t="s">
        <v>104</v>
      </c>
      <c r="J265" s="297"/>
      <c r="K265" s="261">
        <f t="shared" si="40"/>
        <v>515.5</v>
      </c>
      <c r="L265" s="261">
        <f t="shared" si="40"/>
        <v>515.5</v>
      </c>
      <c r="M265" s="193"/>
    </row>
    <row r="266" spans="1:17" s="167" customFormat="1" ht="54" x14ac:dyDescent="0.35">
      <c r="A266" s="162"/>
      <c r="B266" s="682" t="s">
        <v>54</v>
      </c>
      <c r="C266" s="301" t="s">
        <v>446</v>
      </c>
      <c r="D266" s="297" t="s">
        <v>36</v>
      </c>
      <c r="E266" s="297" t="s">
        <v>70</v>
      </c>
      <c r="F266" s="741" t="s">
        <v>38</v>
      </c>
      <c r="G266" s="742" t="s">
        <v>29</v>
      </c>
      <c r="H266" s="742" t="s">
        <v>62</v>
      </c>
      <c r="I266" s="743" t="s">
        <v>104</v>
      </c>
      <c r="J266" s="297" t="s">
        <v>55</v>
      </c>
      <c r="K266" s="261">
        <v>515.5</v>
      </c>
      <c r="L266" s="261">
        <v>515.5</v>
      </c>
      <c r="M266" s="193"/>
    </row>
    <row r="267" spans="1:17" s="167" customFormat="1" ht="36" x14ac:dyDescent="0.35">
      <c r="A267" s="162"/>
      <c r="B267" s="682" t="s">
        <v>491</v>
      </c>
      <c r="C267" s="299" t="s">
        <v>446</v>
      </c>
      <c r="D267" s="297" t="s">
        <v>36</v>
      </c>
      <c r="E267" s="297" t="s">
        <v>70</v>
      </c>
      <c r="F267" s="741" t="s">
        <v>38</v>
      </c>
      <c r="G267" s="742" t="s">
        <v>29</v>
      </c>
      <c r="H267" s="742" t="s">
        <v>51</v>
      </c>
      <c r="I267" s="743" t="s">
        <v>43</v>
      </c>
      <c r="J267" s="297"/>
      <c r="K267" s="261">
        <f t="shared" ref="K267:L268" si="41">K268</f>
        <v>24</v>
      </c>
      <c r="L267" s="261">
        <f t="shared" si="41"/>
        <v>24</v>
      </c>
      <c r="M267" s="193"/>
    </row>
    <row r="268" spans="1:17" s="167" customFormat="1" ht="18" x14ac:dyDescent="0.35">
      <c r="A268" s="162"/>
      <c r="B268" s="682" t="s">
        <v>496</v>
      </c>
      <c r="C268" s="301" t="s">
        <v>446</v>
      </c>
      <c r="D268" s="297" t="s">
        <v>36</v>
      </c>
      <c r="E268" s="297" t="s">
        <v>70</v>
      </c>
      <c r="F268" s="741" t="s">
        <v>38</v>
      </c>
      <c r="G268" s="742" t="s">
        <v>29</v>
      </c>
      <c r="H268" s="742" t="s">
        <v>51</v>
      </c>
      <c r="I268" s="743" t="s">
        <v>490</v>
      </c>
      <c r="J268" s="297"/>
      <c r="K268" s="261">
        <f t="shared" si="41"/>
        <v>24</v>
      </c>
      <c r="L268" s="261">
        <f t="shared" si="41"/>
        <v>24</v>
      </c>
      <c r="M268" s="193"/>
    </row>
    <row r="269" spans="1:17" s="167" customFormat="1" ht="54" x14ac:dyDescent="0.35">
      <c r="A269" s="162"/>
      <c r="B269" s="682" t="s">
        <v>54</v>
      </c>
      <c r="C269" s="301" t="s">
        <v>446</v>
      </c>
      <c r="D269" s="297" t="s">
        <v>36</v>
      </c>
      <c r="E269" s="297" t="s">
        <v>70</v>
      </c>
      <c r="F269" s="741" t="s">
        <v>38</v>
      </c>
      <c r="G269" s="742" t="s">
        <v>29</v>
      </c>
      <c r="H269" s="742" t="s">
        <v>51</v>
      </c>
      <c r="I269" s="743" t="s">
        <v>490</v>
      </c>
      <c r="J269" s="297" t="s">
        <v>55</v>
      </c>
      <c r="K269" s="261">
        <v>24</v>
      </c>
      <c r="L269" s="261">
        <v>24</v>
      </c>
      <c r="M269" s="193"/>
    </row>
    <row r="270" spans="1:17" s="167" customFormat="1" ht="36" x14ac:dyDescent="0.35">
      <c r="A270" s="162"/>
      <c r="B270" s="682" t="s">
        <v>494</v>
      </c>
      <c r="C270" s="301" t="s">
        <v>446</v>
      </c>
      <c r="D270" s="297" t="s">
        <v>36</v>
      </c>
      <c r="E270" s="297" t="s">
        <v>70</v>
      </c>
      <c r="F270" s="741" t="s">
        <v>38</v>
      </c>
      <c r="G270" s="742" t="s">
        <v>29</v>
      </c>
      <c r="H270" s="742" t="s">
        <v>64</v>
      </c>
      <c r="I270" s="507" t="s">
        <v>43</v>
      </c>
      <c r="J270" s="128"/>
      <c r="K270" s="261">
        <f t="shared" ref="K270:L271" si="42">K271</f>
        <v>114.8</v>
      </c>
      <c r="L270" s="261">
        <f t="shared" si="42"/>
        <v>114.2</v>
      </c>
      <c r="M270" s="193"/>
    </row>
    <row r="271" spans="1:17" s="167" customFormat="1" ht="36" x14ac:dyDescent="0.35">
      <c r="A271" s="162"/>
      <c r="B271" s="682" t="s">
        <v>126</v>
      </c>
      <c r="C271" s="301" t="s">
        <v>446</v>
      </c>
      <c r="D271" s="297" t="s">
        <v>36</v>
      </c>
      <c r="E271" s="297" t="s">
        <v>70</v>
      </c>
      <c r="F271" s="741" t="s">
        <v>38</v>
      </c>
      <c r="G271" s="742" t="s">
        <v>29</v>
      </c>
      <c r="H271" s="742" t="s">
        <v>64</v>
      </c>
      <c r="I271" s="507" t="s">
        <v>89</v>
      </c>
      <c r="J271" s="128"/>
      <c r="K271" s="261">
        <f t="shared" si="42"/>
        <v>114.8</v>
      </c>
      <c r="L271" s="261">
        <f t="shared" si="42"/>
        <v>114.2</v>
      </c>
      <c r="M271" s="193"/>
    </row>
    <row r="272" spans="1:17" s="167" customFormat="1" ht="54" x14ac:dyDescent="0.35">
      <c r="A272" s="162"/>
      <c r="B272" s="682" t="s">
        <v>54</v>
      </c>
      <c r="C272" s="301" t="s">
        <v>446</v>
      </c>
      <c r="D272" s="297" t="s">
        <v>36</v>
      </c>
      <c r="E272" s="297" t="s">
        <v>70</v>
      </c>
      <c r="F272" s="741" t="s">
        <v>38</v>
      </c>
      <c r="G272" s="742" t="s">
        <v>29</v>
      </c>
      <c r="H272" s="742" t="s">
        <v>64</v>
      </c>
      <c r="I272" s="507" t="s">
        <v>89</v>
      </c>
      <c r="J272" s="128" t="s">
        <v>55</v>
      </c>
      <c r="K272" s="261">
        <v>114.8</v>
      </c>
      <c r="L272" s="261">
        <v>114.2</v>
      </c>
      <c r="M272" s="193"/>
    </row>
    <row r="273" spans="1:13" s="168" customFormat="1" ht="18" x14ac:dyDescent="0.35">
      <c r="A273" s="56"/>
      <c r="B273" s="616" t="s">
        <v>178</v>
      </c>
      <c r="C273" s="68" t="s">
        <v>446</v>
      </c>
      <c r="D273" s="55" t="s">
        <v>223</v>
      </c>
      <c r="E273" s="55"/>
      <c r="F273" s="748"/>
      <c r="G273" s="749"/>
      <c r="H273" s="749"/>
      <c r="I273" s="750"/>
      <c r="J273" s="55"/>
      <c r="K273" s="69">
        <f>K274+K286+K346+K328</f>
        <v>1388117.1</v>
      </c>
      <c r="L273" s="69">
        <f>L274+L286+L346+L328</f>
        <v>1267455.3</v>
      </c>
      <c r="M273" s="194"/>
    </row>
    <row r="274" spans="1:13" s="167" customFormat="1" ht="18" x14ac:dyDescent="0.35">
      <c r="A274" s="56"/>
      <c r="B274" s="616" t="s">
        <v>180</v>
      </c>
      <c r="C274" s="68" t="s">
        <v>446</v>
      </c>
      <c r="D274" s="55" t="s">
        <v>223</v>
      </c>
      <c r="E274" s="55" t="s">
        <v>36</v>
      </c>
      <c r="F274" s="748"/>
      <c r="G274" s="749"/>
      <c r="H274" s="749"/>
      <c r="I274" s="750"/>
      <c r="J274" s="55"/>
      <c r="K274" s="69">
        <f>K275</f>
        <v>437228.6</v>
      </c>
      <c r="L274" s="69">
        <f>L275</f>
        <v>435135.5</v>
      </c>
    </row>
    <row r="275" spans="1:13" s="167" customFormat="1" ht="54" x14ac:dyDescent="0.35">
      <c r="A275" s="56"/>
      <c r="B275" s="616" t="s">
        <v>204</v>
      </c>
      <c r="C275" s="68" t="s">
        <v>446</v>
      </c>
      <c r="D275" s="55" t="s">
        <v>223</v>
      </c>
      <c r="E275" s="55" t="s">
        <v>36</v>
      </c>
      <c r="F275" s="748" t="s">
        <v>38</v>
      </c>
      <c r="G275" s="749" t="s">
        <v>41</v>
      </c>
      <c r="H275" s="749" t="s">
        <v>42</v>
      </c>
      <c r="I275" s="750" t="s">
        <v>43</v>
      </c>
      <c r="J275" s="55"/>
      <c r="K275" s="69">
        <f t="shared" ref="K275:L276" si="43">K276</f>
        <v>437228.6</v>
      </c>
      <c r="L275" s="69">
        <f t="shared" si="43"/>
        <v>435135.5</v>
      </c>
    </row>
    <row r="276" spans="1:13" s="167" customFormat="1" ht="36" x14ac:dyDescent="0.35">
      <c r="A276" s="56"/>
      <c r="B276" s="616" t="s">
        <v>205</v>
      </c>
      <c r="C276" s="68" t="s">
        <v>446</v>
      </c>
      <c r="D276" s="55" t="s">
        <v>223</v>
      </c>
      <c r="E276" s="55" t="s">
        <v>36</v>
      </c>
      <c r="F276" s="748" t="s">
        <v>38</v>
      </c>
      <c r="G276" s="749" t="s">
        <v>44</v>
      </c>
      <c r="H276" s="749" t="s">
        <v>42</v>
      </c>
      <c r="I276" s="750" t="s">
        <v>43</v>
      </c>
      <c r="J276" s="55"/>
      <c r="K276" s="69">
        <f>K277</f>
        <v>437228.6</v>
      </c>
      <c r="L276" s="69">
        <f t="shared" si="43"/>
        <v>435135.5</v>
      </c>
    </row>
    <row r="277" spans="1:13" s="167" customFormat="1" ht="36" x14ac:dyDescent="0.35">
      <c r="A277" s="56"/>
      <c r="B277" s="616" t="s">
        <v>283</v>
      </c>
      <c r="C277" s="68" t="s">
        <v>446</v>
      </c>
      <c r="D277" s="55" t="s">
        <v>223</v>
      </c>
      <c r="E277" s="55" t="s">
        <v>36</v>
      </c>
      <c r="F277" s="748" t="s">
        <v>38</v>
      </c>
      <c r="G277" s="749" t="s">
        <v>44</v>
      </c>
      <c r="H277" s="749" t="s">
        <v>36</v>
      </c>
      <c r="I277" s="750" t="s">
        <v>43</v>
      </c>
      <c r="J277" s="55"/>
      <c r="K277" s="69">
        <f>K282+K280+K284+K278</f>
        <v>437228.6</v>
      </c>
      <c r="L277" s="69">
        <f>L282+L280+L284+L278</f>
        <v>435135.5</v>
      </c>
    </row>
    <row r="278" spans="1:13" s="163" customFormat="1" ht="36" x14ac:dyDescent="0.35">
      <c r="A278" s="56"/>
      <c r="B278" s="692" t="s">
        <v>487</v>
      </c>
      <c r="C278" s="68" t="s">
        <v>446</v>
      </c>
      <c r="D278" s="55" t="s">
        <v>223</v>
      </c>
      <c r="E278" s="55" t="s">
        <v>36</v>
      </c>
      <c r="F278" s="748" t="s">
        <v>38</v>
      </c>
      <c r="G278" s="749" t="s">
        <v>44</v>
      </c>
      <c r="H278" s="749" t="s">
        <v>36</v>
      </c>
      <c r="I278" s="750" t="s">
        <v>90</v>
      </c>
      <c r="J278" s="55"/>
      <c r="K278" s="69">
        <f>K279</f>
        <v>110353.1</v>
      </c>
      <c r="L278" s="69">
        <f>L279</f>
        <v>111385</v>
      </c>
    </row>
    <row r="279" spans="1:13" s="163" customFormat="1" ht="54" x14ac:dyDescent="0.35">
      <c r="A279" s="56"/>
      <c r="B279" s="616" t="s">
        <v>75</v>
      </c>
      <c r="C279" s="68" t="s">
        <v>446</v>
      </c>
      <c r="D279" s="55" t="s">
        <v>223</v>
      </c>
      <c r="E279" s="55" t="s">
        <v>36</v>
      </c>
      <c r="F279" s="748" t="s">
        <v>38</v>
      </c>
      <c r="G279" s="749" t="s">
        <v>44</v>
      </c>
      <c r="H279" s="749" t="s">
        <v>36</v>
      </c>
      <c r="I279" s="750" t="s">
        <v>90</v>
      </c>
      <c r="J279" s="55" t="s">
        <v>76</v>
      </c>
      <c r="K279" s="69">
        <v>110353.1</v>
      </c>
      <c r="L279" s="69">
        <v>111385</v>
      </c>
    </row>
    <row r="280" spans="1:13" s="163" customFormat="1" ht="54" x14ac:dyDescent="0.35">
      <c r="A280" s="56"/>
      <c r="B280" s="616" t="s">
        <v>206</v>
      </c>
      <c r="C280" s="68" t="s">
        <v>446</v>
      </c>
      <c r="D280" s="55" t="s">
        <v>223</v>
      </c>
      <c r="E280" s="55" t="s">
        <v>36</v>
      </c>
      <c r="F280" s="748" t="s">
        <v>38</v>
      </c>
      <c r="G280" s="749" t="s">
        <v>44</v>
      </c>
      <c r="H280" s="749" t="s">
        <v>36</v>
      </c>
      <c r="I280" s="750" t="s">
        <v>289</v>
      </c>
      <c r="J280" s="55"/>
      <c r="K280" s="69">
        <f>K281</f>
        <v>30842.2</v>
      </c>
      <c r="L280" s="69">
        <f>L281</f>
        <v>23747.8</v>
      </c>
    </row>
    <row r="281" spans="1:13" s="163" customFormat="1" ht="54" x14ac:dyDescent="0.35">
      <c r="A281" s="56"/>
      <c r="B281" s="616" t="s">
        <v>75</v>
      </c>
      <c r="C281" s="68" t="s">
        <v>446</v>
      </c>
      <c r="D281" s="55" t="s">
        <v>223</v>
      </c>
      <c r="E281" s="55" t="s">
        <v>36</v>
      </c>
      <c r="F281" s="748" t="s">
        <v>38</v>
      </c>
      <c r="G281" s="749" t="s">
        <v>44</v>
      </c>
      <c r="H281" s="749" t="s">
        <v>36</v>
      </c>
      <c r="I281" s="750" t="s">
        <v>289</v>
      </c>
      <c r="J281" s="55" t="s">
        <v>76</v>
      </c>
      <c r="K281" s="69">
        <v>30842.2</v>
      </c>
      <c r="L281" s="69">
        <v>23747.8</v>
      </c>
    </row>
    <row r="282" spans="1:13" s="167" customFormat="1" ht="180" x14ac:dyDescent="0.35">
      <c r="A282" s="56"/>
      <c r="B282" s="616" t="s">
        <v>284</v>
      </c>
      <c r="C282" s="68" t="s">
        <v>446</v>
      </c>
      <c r="D282" s="55" t="s">
        <v>223</v>
      </c>
      <c r="E282" s="55" t="s">
        <v>36</v>
      </c>
      <c r="F282" s="748" t="s">
        <v>38</v>
      </c>
      <c r="G282" s="749" t="s">
        <v>44</v>
      </c>
      <c r="H282" s="749" t="s">
        <v>36</v>
      </c>
      <c r="I282" s="750" t="s">
        <v>285</v>
      </c>
      <c r="J282" s="55"/>
      <c r="K282" s="69">
        <f>K283</f>
        <v>655.8</v>
      </c>
      <c r="L282" s="69">
        <f>L283</f>
        <v>682</v>
      </c>
    </row>
    <row r="283" spans="1:13" s="167" customFormat="1" ht="54" x14ac:dyDescent="0.35">
      <c r="A283" s="56"/>
      <c r="B283" s="616" t="s">
        <v>75</v>
      </c>
      <c r="C283" s="68" t="s">
        <v>446</v>
      </c>
      <c r="D283" s="55" t="s">
        <v>223</v>
      </c>
      <c r="E283" s="55" t="s">
        <v>36</v>
      </c>
      <c r="F283" s="748" t="s">
        <v>38</v>
      </c>
      <c r="G283" s="749" t="s">
        <v>44</v>
      </c>
      <c r="H283" s="749" t="s">
        <v>36</v>
      </c>
      <c r="I283" s="750" t="s">
        <v>285</v>
      </c>
      <c r="J283" s="55" t="s">
        <v>76</v>
      </c>
      <c r="K283" s="69">
        <v>655.8</v>
      </c>
      <c r="L283" s="69">
        <v>682</v>
      </c>
    </row>
    <row r="284" spans="1:13" s="167" customFormat="1" ht="108" x14ac:dyDescent="0.35">
      <c r="A284" s="56"/>
      <c r="B284" s="616" t="s">
        <v>367</v>
      </c>
      <c r="C284" s="68" t="s">
        <v>446</v>
      </c>
      <c r="D284" s="55" t="s">
        <v>223</v>
      </c>
      <c r="E284" s="55" t="s">
        <v>36</v>
      </c>
      <c r="F284" s="748" t="s">
        <v>38</v>
      </c>
      <c r="G284" s="749" t="s">
        <v>44</v>
      </c>
      <c r="H284" s="749" t="s">
        <v>36</v>
      </c>
      <c r="I284" s="750" t="s">
        <v>286</v>
      </c>
      <c r="J284" s="55"/>
      <c r="K284" s="69">
        <f>K285</f>
        <v>295377.5</v>
      </c>
      <c r="L284" s="69">
        <f>L285</f>
        <v>299320.7</v>
      </c>
    </row>
    <row r="285" spans="1:13" s="167" customFormat="1" ht="54" x14ac:dyDescent="0.35">
      <c r="A285" s="56"/>
      <c r="B285" s="616" t="s">
        <v>75</v>
      </c>
      <c r="C285" s="68" t="s">
        <v>446</v>
      </c>
      <c r="D285" s="55" t="s">
        <v>223</v>
      </c>
      <c r="E285" s="55" t="s">
        <v>36</v>
      </c>
      <c r="F285" s="748" t="s">
        <v>38</v>
      </c>
      <c r="G285" s="749" t="s">
        <v>44</v>
      </c>
      <c r="H285" s="749" t="s">
        <v>36</v>
      </c>
      <c r="I285" s="750" t="s">
        <v>286</v>
      </c>
      <c r="J285" s="55" t="s">
        <v>76</v>
      </c>
      <c r="K285" s="69">
        <v>295377.5</v>
      </c>
      <c r="L285" s="69">
        <v>299320.7</v>
      </c>
    </row>
    <row r="286" spans="1:13" s="167" customFormat="1" ht="18" x14ac:dyDescent="0.35">
      <c r="A286" s="56"/>
      <c r="B286" s="616" t="s">
        <v>182</v>
      </c>
      <c r="C286" s="68" t="s">
        <v>446</v>
      </c>
      <c r="D286" s="55" t="s">
        <v>223</v>
      </c>
      <c r="E286" s="55" t="s">
        <v>38</v>
      </c>
      <c r="F286" s="748"/>
      <c r="G286" s="749"/>
      <c r="H286" s="749"/>
      <c r="I286" s="750"/>
      <c r="J286" s="55"/>
      <c r="K286" s="69">
        <f>K287</f>
        <v>775788.8</v>
      </c>
      <c r="L286" s="69">
        <f>L287</f>
        <v>658207.5</v>
      </c>
    </row>
    <row r="287" spans="1:13" s="167" customFormat="1" ht="54" x14ac:dyDescent="0.35">
      <c r="A287" s="56"/>
      <c r="B287" s="616" t="s">
        <v>204</v>
      </c>
      <c r="C287" s="68" t="s">
        <v>446</v>
      </c>
      <c r="D287" s="55" t="s">
        <v>223</v>
      </c>
      <c r="E287" s="55" t="s">
        <v>38</v>
      </c>
      <c r="F287" s="748" t="s">
        <v>38</v>
      </c>
      <c r="G287" s="749" t="s">
        <v>41</v>
      </c>
      <c r="H287" s="749" t="s">
        <v>42</v>
      </c>
      <c r="I287" s="750" t="s">
        <v>43</v>
      </c>
      <c r="J287" s="55"/>
      <c r="K287" s="69">
        <f>K288+K324</f>
        <v>775788.8</v>
      </c>
      <c r="L287" s="69">
        <f>L288+L324</f>
        <v>658207.5</v>
      </c>
    </row>
    <row r="288" spans="1:13" s="167" customFormat="1" ht="36" x14ac:dyDescent="0.35">
      <c r="A288" s="56"/>
      <c r="B288" s="616" t="s">
        <v>205</v>
      </c>
      <c r="C288" s="68" t="s">
        <v>446</v>
      </c>
      <c r="D288" s="55" t="s">
        <v>223</v>
      </c>
      <c r="E288" s="55" t="s">
        <v>38</v>
      </c>
      <c r="F288" s="748" t="s">
        <v>38</v>
      </c>
      <c r="G288" s="749" t="s">
        <v>44</v>
      </c>
      <c r="H288" s="749" t="s">
        <v>42</v>
      </c>
      <c r="I288" s="750" t="s">
        <v>43</v>
      </c>
      <c r="J288" s="55"/>
      <c r="K288" s="69">
        <f>K289</f>
        <v>773497.3</v>
      </c>
      <c r="L288" s="69">
        <f>L289</f>
        <v>655945.19999999995</v>
      </c>
    </row>
    <row r="289" spans="1:12" s="167" customFormat="1" ht="18" x14ac:dyDescent="0.35">
      <c r="A289" s="56"/>
      <c r="B289" s="616" t="s">
        <v>288</v>
      </c>
      <c r="C289" s="68" t="s">
        <v>446</v>
      </c>
      <c r="D289" s="55" t="s">
        <v>223</v>
      </c>
      <c r="E289" s="55" t="s">
        <v>38</v>
      </c>
      <c r="F289" s="748" t="s">
        <v>38</v>
      </c>
      <c r="G289" s="749" t="s">
        <v>44</v>
      </c>
      <c r="H289" s="749" t="s">
        <v>38</v>
      </c>
      <c r="I289" s="750" t="s">
        <v>43</v>
      </c>
      <c r="J289" s="55"/>
      <c r="K289" s="69">
        <f>K304+K308+K312+K290+K298+K317+K301+K295+K320+K315</f>
        <v>773497.3</v>
      </c>
      <c r="L289" s="69">
        <f>L304+L308+L312+L290+L298+L317+L301+L295+L320+L315</f>
        <v>655945.19999999995</v>
      </c>
    </row>
    <row r="290" spans="1:12" s="163" customFormat="1" ht="36" x14ac:dyDescent="0.35">
      <c r="A290" s="56"/>
      <c r="B290" s="692" t="s">
        <v>487</v>
      </c>
      <c r="C290" s="68" t="s">
        <v>446</v>
      </c>
      <c r="D290" s="55" t="s">
        <v>223</v>
      </c>
      <c r="E290" s="55" t="s">
        <v>38</v>
      </c>
      <c r="F290" s="748" t="s">
        <v>38</v>
      </c>
      <c r="G290" s="749" t="s">
        <v>44</v>
      </c>
      <c r="H290" s="749" t="s">
        <v>38</v>
      </c>
      <c r="I290" s="750" t="s">
        <v>90</v>
      </c>
      <c r="J290" s="55"/>
      <c r="K290" s="69">
        <f>K293+K294+K292+K291</f>
        <v>83040.900000000009</v>
      </c>
      <c r="L290" s="69">
        <f>L293+L294+L292+L291</f>
        <v>85008.1</v>
      </c>
    </row>
    <row r="291" spans="1:12" s="163" customFormat="1" ht="108" x14ac:dyDescent="0.35">
      <c r="A291" s="56"/>
      <c r="B291" s="616" t="s">
        <v>48</v>
      </c>
      <c r="C291" s="68" t="s">
        <v>446</v>
      </c>
      <c r="D291" s="55" t="s">
        <v>223</v>
      </c>
      <c r="E291" s="55" t="s">
        <v>38</v>
      </c>
      <c r="F291" s="748" t="s">
        <v>38</v>
      </c>
      <c r="G291" s="749" t="s">
        <v>44</v>
      </c>
      <c r="H291" s="749" t="s">
        <v>38</v>
      </c>
      <c r="I291" s="750" t="s">
        <v>90</v>
      </c>
      <c r="J291" s="55" t="s">
        <v>49</v>
      </c>
      <c r="K291" s="69">
        <v>451</v>
      </c>
      <c r="L291" s="69">
        <v>451</v>
      </c>
    </row>
    <row r="292" spans="1:12" s="163" customFormat="1" ht="54" x14ac:dyDescent="0.35">
      <c r="A292" s="56"/>
      <c r="B292" s="616" t="s">
        <v>54</v>
      </c>
      <c r="C292" s="68" t="s">
        <v>446</v>
      </c>
      <c r="D292" s="55" t="s">
        <v>223</v>
      </c>
      <c r="E292" s="55" t="s">
        <v>38</v>
      </c>
      <c r="F292" s="748" t="s">
        <v>38</v>
      </c>
      <c r="G292" s="749" t="s">
        <v>44</v>
      </c>
      <c r="H292" s="749" t="s">
        <v>38</v>
      </c>
      <c r="I292" s="750" t="s">
        <v>90</v>
      </c>
      <c r="J292" s="55" t="s">
        <v>55</v>
      </c>
      <c r="K292" s="69">
        <v>7088.1</v>
      </c>
      <c r="L292" s="69">
        <v>7239.5</v>
      </c>
    </row>
    <row r="293" spans="1:12" s="163" customFormat="1" ht="54" x14ac:dyDescent="0.35">
      <c r="A293" s="56"/>
      <c r="B293" s="616" t="s">
        <v>75</v>
      </c>
      <c r="C293" s="68" t="s">
        <v>446</v>
      </c>
      <c r="D293" s="55" t="s">
        <v>223</v>
      </c>
      <c r="E293" s="55" t="s">
        <v>38</v>
      </c>
      <c r="F293" s="748" t="s">
        <v>38</v>
      </c>
      <c r="G293" s="749" t="s">
        <v>44</v>
      </c>
      <c r="H293" s="749" t="s">
        <v>38</v>
      </c>
      <c r="I293" s="750" t="s">
        <v>90</v>
      </c>
      <c r="J293" s="55" t="s">
        <v>76</v>
      </c>
      <c r="K293" s="69">
        <v>75162.8</v>
      </c>
      <c r="L293" s="69">
        <v>76989.3</v>
      </c>
    </row>
    <row r="294" spans="1:12" s="163" customFormat="1" ht="18" x14ac:dyDescent="0.35">
      <c r="A294" s="56"/>
      <c r="B294" s="616" t="s">
        <v>56</v>
      </c>
      <c r="C294" s="68" t="s">
        <v>446</v>
      </c>
      <c r="D294" s="55" t="s">
        <v>223</v>
      </c>
      <c r="E294" s="55" t="s">
        <v>38</v>
      </c>
      <c r="F294" s="748" t="s">
        <v>38</v>
      </c>
      <c r="G294" s="749" t="s">
        <v>44</v>
      </c>
      <c r="H294" s="749" t="s">
        <v>38</v>
      </c>
      <c r="I294" s="750" t="s">
        <v>90</v>
      </c>
      <c r="J294" s="55" t="s">
        <v>57</v>
      </c>
      <c r="K294" s="69">
        <v>339</v>
      </c>
      <c r="L294" s="69">
        <v>328.3</v>
      </c>
    </row>
    <row r="295" spans="1:12" s="163" customFormat="1" ht="54" x14ac:dyDescent="0.35">
      <c r="A295" s="56"/>
      <c r="B295" s="616" t="s">
        <v>206</v>
      </c>
      <c r="C295" s="68" t="s">
        <v>446</v>
      </c>
      <c r="D295" s="55" t="s">
        <v>223</v>
      </c>
      <c r="E295" s="55" t="s">
        <v>38</v>
      </c>
      <c r="F295" s="748" t="s">
        <v>38</v>
      </c>
      <c r="G295" s="749" t="s">
        <v>44</v>
      </c>
      <c r="H295" s="749" t="s">
        <v>38</v>
      </c>
      <c r="I295" s="750" t="s">
        <v>289</v>
      </c>
      <c r="J295" s="55"/>
      <c r="K295" s="69">
        <f>K296+K297</f>
        <v>28715.1</v>
      </c>
      <c r="L295" s="69">
        <f>L296+L297</f>
        <v>22110</v>
      </c>
    </row>
    <row r="296" spans="1:12" s="163" customFormat="1" ht="54" x14ac:dyDescent="0.35">
      <c r="A296" s="56"/>
      <c r="B296" s="616" t="s">
        <v>54</v>
      </c>
      <c r="C296" s="68" t="s">
        <v>446</v>
      </c>
      <c r="D296" s="55" t="s">
        <v>223</v>
      </c>
      <c r="E296" s="55" t="s">
        <v>38</v>
      </c>
      <c r="F296" s="748" t="s">
        <v>38</v>
      </c>
      <c r="G296" s="749" t="s">
        <v>44</v>
      </c>
      <c r="H296" s="749" t="s">
        <v>38</v>
      </c>
      <c r="I296" s="750" t="s">
        <v>289</v>
      </c>
      <c r="J296" s="55" t="s">
        <v>55</v>
      </c>
      <c r="K296" s="69">
        <v>4254.1000000000004</v>
      </c>
      <c r="L296" s="69">
        <v>3275.6</v>
      </c>
    </row>
    <row r="297" spans="1:12" s="163" customFormat="1" ht="54" x14ac:dyDescent="0.35">
      <c r="A297" s="56"/>
      <c r="B297" s="616" t="s">
        <v>75</v>
      </c>
      <c r="C297" s="68" t="s">
        <v>446</v>
      </c>
      <c r="D297" s="55" t="s">
        <v>223</v>
      </c>
      <c r="E297" s="55" t="s">
        <v>38</v>
      </c>
      <c r="F297" s="748" t="s">
        <v>38</v>
      </c>
      <c r="G297" s="749" t="s">
        <v>44</v>
      </c>
      <c r="H297" s="749" t="s">
        <v>38</v>
      </c>
      <c r="I297" s="750" t="s">
        <v>289</v>
      </c>
      <c r="J297" s="55" t="s">
        <v>76</v>
      </c>
      <c r="K297" s="69">
        <v>24461</v>
      </c>
      <c r="L297" s="69">
        <v>18834.400000000001</v>
      </c>
    </row>
    <row r="298" spans="1:12" s="163" customFormat="1" ht="36" x14ac:dyDescent="0.35">
      <c r="A298" s="56"/>
      <c r="B298" s="616" t="s">
        <v>207</v>
      </c>
      <c r="C298" s="68" t="s">
        <v>446</v>
      </c>
      <c r="D298" s="55" t="s">
        <v>223</v>
      </c>
      <c r="E298" s="55" t="s">
        <v>38</v>
      </c>
      <c r="F298" s="748" t="s">
        <v>38</v>
      </c>
      <c r="G298" s="749" t="s">
        <v>44</v>
      </c>
      <c r="H298" s="749" t="s">
        <v>38</v>
      </c>
      <c r="I298" s="750" t="s">
        <v>290</v>
      </c>
      <c r="J298" s="55"/>
      <c r="K298" s="69">
        <f>SUM(K299:K300)</f>
        <v>23846.399999999998</v>
      </c>
      <c r="L298" s="69">
        <f>SUM(L299:L300)</f>
        <v>23835.5</v>
      </c>
    </row>
    <row r="299" spans="1:12" s="163" customFormat="1" ht="54" x14ac:dyDescent="0.35">
      <c r="A299" s="56"/>
      <c r="B299" s="616" t="s">
        <v>54</v>
      </c>
      <c r="C299" s="68" t="s">
        <v>446</v>
      </c>
      <c r="D299" s="55" t="s">
        <v>223</v>
      </c>
      <c r="E299" s="55" t="s">
        <v>38</v>
      </c>
      <c r="F299" s="748" t="s">
        <v>38</v>
      </c>
      <c r="G299" s="749" t="s">
        <v>44</v>
      </c>
      <c r="H299" s="749" t="s">
        <v>38</v>
      </c>
      <c r="I299" s="750" t="s">
        <v>290</v>
      </c>
      <c r="J299" s="55" t="s">
        <v>55</v>
      </c>
      <c r="K299" s="69">
        <v>609.1</v>
      </c>
      <c r="L299" s="69">
        <v>609.1</v>
      </c>
    </row>
    <row r="300" spans="1:12" s="163" customFormat="1" ht="54" x14ac:dyDescent="0.35">
      <c r="A300" s="56"/>
      <c r="B300" s="616" t="s">
        <v>75</v>
      </c>
      <c r="C300" s="68" t="s">
        <v>446</v>
      </c>
      <c r="D300" s="55" t="s">
        <v>223</v>
      </c>
      <c r="E300" s="55" t="s">
        <v>38</v>
      </c>
      <c r="F300" s="748" t="s">
        <v>38</v>
      </c>
      <c r="G300" s="749" t="s">
        <v>44</v>
      </c>
      <c r="H300" s="749" t="s">
        <v>38</v>
      </c>
      <c r="I300" s="750" t="s">
        <v>290</v>
      </c>
      <c r="J300" s="55" t="s">
        <v>76</v>
      </c>
      <c r="K300" s="69">
        <v>23237.3</v>
      </c>
      <c r="L300" s="69">
        <v>23226.400000000001</v>
      </c>
    </row>
    <row r="301" spans="1:12" s="163" customFormat="1" ht="270" x14ac:dyDescent="0.35">
      <c r="A301" s="56"/>
      <c r="B301" s="616" t="s">
        <v>593</v>
      </c>
      <c r="C301" s="68" t="s">
        <v>446</v>
      </c>
      <c r="D301" s="55" t="s">
        <v>223</v>
      </c>
      <c r="E301" s="55" t="s">
        <v>38</v>
      </c>
      <c r="F301" s="748" t="s">
        <v>38</v>
      </c>
      <c r="G301" s="749" t="s">
        <v>44</v>
      </c>
      <c r="H301" s="749" t="s">
        <v>38</v>
      </c>
      <c r="I301" s="750" t="s">
        <v>539</v>
      </c>
      <c r="J301" s="55"/>
      <c r="K301" s="69">
        <f>K302+K303</f>
        <v>35752.899999999994</v>
      </c>
      <c r="L301" s="69">
        <f>L302+L303</f>
        <v>0</v>
      </c>
    </row>
    <row r="302" spans="1:12" s="163" customFormat="1" ht="108" x14ac:dyDescent="0.35">
      <c r="A302" s="56"/>
      <c r="B302" s="616" t="s">
        <v>48</v>
      </c>
      <c r="C302" s="68" t="s">
        <v>446</v>
      </c>
      <c r="D302" s="55" t="s">
        <v>223</v>
      </c>
      <c r="E302" s="55" t="s">
        <v>38</v>
      </c>
      <c r="F302" s="748" t="s">
        <v>38</v>
      </c>
      <c r="G302" s="749" t="s">
        <v>44</v>
      </c>
      <c r="H302" s="749" t="s">
        <v>38</v>
      </c>
      <c r="I302" s="750" t="s">
        <v>539</v>
      </c>
      <c r="J302" s="55" t="s">
        <v>49</v>
      </c>
      <c r="K302" s="69">
        <v>2734.2</v>
      </c>
      <c r="L302" s="69">
        <v>0</v>
      </c>
    </row>
    <row r="303" spans="1:12" s="163" customFormat="1" ht="54" x14ac:dyDescent="0.35">
      <c r="A303" s="56"/>
      <c r="B303" s="616" t="s">
        <v>75</v>
      </c>
      <c r="C303" s="68" t="s">
        <v>446</v>
      </c>
      <c r="D303" s="55" t="s">
        <v>223</v>
      </c>
      <c r="E303" s="55" t="s">
        <v>38</v>
      </c>
      <c r="F303" s="748" t="s">
        <v>38</v>
      </c>
      <c r="G303" s="749" t="s">
        <v>44</v>
      </c>
      <c r="H303" s="749" t="s">
        <v>38</v>
      </c>
      <c r="I303" s="750" t="s">
        <v>539</v>
      </c>
      <c r="J303" s="55" t="s">
        <v>76</v>
      </c>
      <c r="K303" s="69">
        <v>33018.699999999997</v>
      </c>
      <c r="L303" s="69">
        <v>0</v>
      </c>
    </row>
    <row r="304" spans="1:12" s="167" customFormat="1" ht="180" x14ac:dyDescent="0.35">
      <c r="A304" s="56"/>
      <c r="B304" s="616" t="s">
        <v>284</v>
      </c>
      <c r="C304" s="68" t="s">
        <v>446</v>
      </c>
      <c r="D304" s="55" t="s">
        <v>223</v>
      </c>
      <c r="E304" s="55" t="s">
        <v>38</v>
      </c>
      <c r="F304" s="748" t="s">
        <v>38</v>
      </c>
      <c r="G304" s="749" t="s">
        <v>44</v>
      </c>
      <c r="H304" s="749" t="s">
        <v>38</v>
      </c>
      <c r="I304" s="750" t="s">
        <v>285</v>
      </c>
      <c r="J304" s="55"/>
      <c r="K304" s="69">
        <f>SUM(K305:K307)</f>
        <v>1527.3</v>
      </c>
      <c r="L304" s="69">
        <f>SUM(L305:L307)</f>
        <v>1588.3999999999999</v>
      </c>
    </row>
    <row r="305" spans="1:15" s="167" customFormat="1" ht="108" x14ac:dyDescent="0.35">
      <c r="A305" s="56"/>
      <c r="B305" s="616" t="s">
        <v>48</v>
      </c>
      <c r="C305" s="68" t="s">
        <v>446</v>
      </c>
      <c r="D305" s="55" t="s">
        <v>223</v>
      </c>
      <c r="E305" s="55" t="s">
        <v>38</v>
      </c>
      <c r="F305" s="748" t="s">
        <v>38</v>
      </c>
      <c r="G305" s="749" t="s">
        <v>44</v>
      </c>
      <c r="H305" s="749" t="s">
        <v>38</v>
      </c>
      <c r="I305" s="750" t="s">
        <v>285</v>
      </c>
      <c r="J305" s="55" t="s">
        <v>49</v>
      </c>
      <c r="K305" s="69">
        <v>80</v>
      </c>
      <c r="L305" s="69">
        <v>82.4</v>
      </c>
    </row>
    <row r="306" spans="1:15" s="167" customFormat="1" ht="36" x14ac:dyDescent="0.35">
      <c r="A306" s="56"/>
      <c r="B306" s="616" t="s">
        <v>119</v>
      </c>
      <c r="C306" s="68" t="s">
        <v>446</v>
      </c>
      <c r="D306" s="55" t="s">
        <v>223</v>
      </c>
      <c r="E306" s="55" t="s">
        <v>38</v>
      </c>
      <c r="F306" s="748" t="s">
        <v>38</v>
      </c>
      <c r="G306" s="749" t="s">
        <v>44</v>
      </c>
      <c r="H306" s="749" t="s">
        <v>38</v>
      </c>
      <c r="I306" s="750" t="s">
        <v>285</v>
      </c>
      <c r="J306" s="55" t="s">
        <v>120</v>
      </c>
      <c r="K306" s="69">
        <v>5.6</v>
      </c>
      <c r="L306" s="69">
        <v>5.7</v>
      </c>
    </row>
    <row r="307" spans="1:15" s="167" customFormat="1" ht="54" x14ac:dyDescent="0.35">
      <c r="A307" s="56"/>
      <c r="B307" s="616" t="s">
        <v>75</v>
      </c>
      <c r="C307" s="68" t="s">
        <v>446</v>
      </c>
      <c r="D307" s="55" t="s">
        <v>223</v>
      </c>
      <c r="E307" s="55" t="s">
        <v>38</v>
      </c>
      <c r="F307" s="748" t="s">
        <v>38</v>
      </c>
      <c r="G307" s="749" t="s">
        <v>44</v>
      </c>
      <c r="H307" s="749" t="s">
        <v>38</v>
      </c>
      <c r="I307" s="750" t="s">
        <v>285</v>
      </c>
      <c r="J307" s="55" t="s">
        <v>76</v>
      </c>
      <c r="K307" s="69">
        <v>1441.7</v>
      </c>
      <c r="L307" s="69">
        <v>1500.3</v>
      </c>
    </row>
    <row r="308" spans="1:15" s="167" customFormat="1" ht="108" x14ac:dyDescent="0.35">
      <c r="A308" s="56"/>
      <c r="B308" s="616" t="s">
        <v>367</v>
      </c>
      <c r="C308" s="68" t="s">
        <v>446</v>
      </c>
      <c r="D308" s="55" t="s">
        <v>223</v>
      </c>
      <c r="E308" s="55" t="s">
        <v>38</v>
      </c>
      <c r="F308" s="748" t="s">
        <v>38</v>
      </c>
      <c r="G308" s="749" t="s">
        <v>44</v>
      </c>
      <c r="H308" s="749" t="s">
        <v>38</v>
      </c>
      <c r="I308" s="750" t="s">
        <v>286</v>
      </c>
      <c r="J308" s="55"/>
      <c r="K308" s="69">
        <f>K309+K310+K311</f>
        <v>520243.3</v>
      </c>
      <c r="L308" s="69">
        <f>L309+L310+L311</f>
        <v>512829.7</v>
      </c>
    </row>
    <row r="309" spans="1:15" s="167" customFormat="1" ht="108" x14ac:dyDescent="0.35">
      <c r="A309" s="56"/>
      <c r="B309" s="616" t="s">
        <v>48</v>
      </c>
      <c r="C309" s="68" t="s">
        <v>446</v>
      </c>
      <c r="D309" s="55" t="s">
        <v>223</v>
      </c>
      <c r="E309" s="55" t="s">
        <v>38</v>
      </c>
      <c r="F309" s="748" t="s">
        <v>38</v>
      </c>
      <c r="G309" s="749" t="s">
        <v>44</v>
      </c>
      <c r="H309" s="749" t="s">
        <v>38</v>
      </c>
      <c r="I309" s="750" t="s">
        <v>286</v>
      </c>
      <c r="J309" s="55" t="s">
        <v>49</v>
      </c>
      <c r="K309" s="69">
        <v>30000</v>
      </c>
      <c r="L309" s="69">
        <v>30000</v>
      </c>
    </row>
    <row r="310" spans="1:15" s="167" customFormat="1" ht="54" x14ac:dyDescent="0.35">
      <c r="A310" s="56"/>
      <c r="B310" s="616" t="s">
        <v>54</v>
      </c>
      <c r="C310" s="68" t="s">
        <v>446</v>
      </c>
      <c r="D310" s="55" t="s">
        <v>223</v>
      </c>
      <c r="E310" s="55" t="s">
        <v>38</v>
      </c>
      <c r="F310" s="748" t="s">
        <v>38</v>
      </c>
      <c r="G310" s="749" t="s">
        <v>44</v>
      </c>
      <c r="H310" s="749" t="s">
        <v>38</v>
      </c>
      <c r="I310" s="750" t="s">
        <v>286</v>
      </c>
      <c r="J310" s="55" t="s">
        <v>55</v>
      </c>
      <c r="K310" s="69">
        <v>2062</v>
      </c>
      <c r="L310" s="69">
        <v>2062</v>
      </c>
    </row>
    <row r="311" spans="1:15" s="167" customFormat="1" ht="54" x14ac:dyDescent="0.35">
      <c r="A311" s="56"/>
      <c r="B311" s="616" t="s">
        <v>75</v>
      </c>
      <c r="C311" s="68" t="s">
        <v>446</v>
      </c>
      <c r="D311" s="55" t="s">
        <v>223</v>
      </c>
      <c r="E311" s="55" t="s">
        <v>38</v>
      </c>
      <c r="F311" s="748" t="s">
        <v>38</v>
      </c>
      <c r="G311" s="749" t="s">
        <v>44</v>
      </c>
      <c r="H311" s="749" t="s">
        <v>38</v>
      </c>
      <c r="I311" s="750" t="s">
        <v>286</v>
      </c>
      <c r="J311" s="55" t="s">
        <v>76</v>
      </c>
      <c r="K311" s="69">
        <v>488181.3</v>
      </c>
      <c r="L311" s="69">
        <v>480767.7</v>
      </c>
    </row>
    <row r="312" spans="1:15" s="163" customFormat="1" ht="90" x14ac:dyDescent="0.35">
      <c r="A312" s="56"/>
      <c r="B312" s="616" t="s">
        <v>208</v>
      </c>
      <c r="C312" s="68" t="s">
        <v>446</v>
      </c>
      <c r="D312" s="55" t="s">
        <v>223</v>
      </c>
      <c r="E312" s="55" t="s">
        <v>38</v>
      </c>
      <c r="F312" s="748" t="s">
        <v>38</v>
      </c>
      <c r="G312" s="749" t="s">
        <v>44</v>
      </c>
      <c r="H312" s="749" t="s">
        <v>38</v>
      </c>
      <c r="I312" s="750" t="s">
        <v>291</v>
      </c>
      <c r="J312" s="55"/>
      <c r="K312" s="69">
        <f>SUM(K313:K314)</f>
        <v>2481.6</v>
      </c>
      <c r="L312" s="69">
        <f>SUM(L313:L314)</f>
        <v>2589.2000000000003</v>
      </c>
    </row>
    <row r="313" spans="1:15" s="163" customFormat="1" ht="54" x14ac:dyDescent="0.35">
      <c r="A313" s="56"/>
      <c r="B313" s="616" t="s">
        <v>54</v>
      </c>
      <c r="C313" s="68" t="s">
        <v>446</v>
      </c>
      <c r="D313" s="55" t="s">
        <v>223</v>
      </c>
      <c r="E313" s="55" t="s">
        <v>38</v>
      </c>
      <c r="F313" s="748" t="s">
        <v>38</v>
      </c>
      <c r="G313" s="749" t="s">
        <v>44</v>
      </c>
      <c r="H313" s="749" t="s">
        <v>38</v>
      </c>
      <c r="I313" s="750" t="s">
        <v>291</v>
      </c>
      <c r="J313" s="55" t="s">
        <v>55</v>
      </c>
      <c r="K313" s="69">
        <v>106.4</v>
      </c>
      <c r="L313" s="69">
        <v>110.3</v>
      </c>
    </row>
    <row r="314" spans="1:15" s="163" customFormat="1" ht="54" x14ac:dyDescent="0.35">
      <c r="A314" s="56"/>
      <c r="B314" s="616" t="s">
        <v>75</v>
      </c>
      <c r="C314" s="68" t="s">
        <v>446</v>
      </c>
      <c r="D314" s="55" t="s">
        <v>223</v>
      </c>
      <c r="E314" s="55" t="s">
        <v>38</v>
      </c>
      <c r="F314" s="748" t="s">
        <v>38</v>
      </c>
      <c r="G314" s="749" t="s">
        <v>44</v>
      </c>
      <c r="H314" s="749" t="s">
        <v>38</v>
      </c>
      <c r="I314" s="750" t="s">
        <v>291</v>
      </c>
      <c r="J314" s="55" t="s">
        <v>76</v>
      </c>
      <c r="K314" s="69">
        <v>2375.1999999999998</v>
      </c>
      <c r="L314" s="69">
        <v>2478.9</v>
      </c>
    </row>
    <row r="315" spans="1:15" s="163" customFormat="1" ht="144" x14ac:dyDescent="0.35">
      <c r="A315" s="56"/>
      <c r="B315" s="616" t="s">
        <v>565</v>
      </c>
      <c r="C315" s="68" t="s">
        <v>446</v>
      </c>
      <c r="D315" s="55" t="s">
        <v>223</v>
      </c>
      <c r="E315" s="55" t="s">
        <v>38</v>
      </c>
      <c r="F315" s="748" t="s">
        <v>38</v>
      </c>
      <c r="G315" s="749" t="s">
        <v>44</v>
      </c>
      <c r="H315" s="749" t="s">
        <v>38</v>
      </c>
      <c r="I315" s="750" t="s">
        <v>564</v>
      </c>
      <c r="J315" s="55"/>
      <c r="K315" s="69">
        <f>SUM(K316:K316)</f>
        <v>1921.1</v>
      </c>
      <c r="L315" s="69">
        <f>SUM(L316:L316)</f>
        <v>1875.2</v>
      </c>
    </row>
    <row r="316" spans="1:15" s="163" customFormat="1" ht="54" x14ac:dyDescent="0.35">
      <c r="A316" s="56"/>
      <c r="B316" s="616" t="s">
        <v>75</v>
      </c>
      <c r="C316" s="68" t="s">
        <v>446</v>
      </c>
      <c r="D316" s="55" t="s">
        <v>223</v>
      </c>
      <c r="E316" s="55" t="s">
        <v>38</v>
      </c>
      <c r="F316" s="748" t="s">
        <v>38</v>
      </c>
      <c r="G316" s="749" t="s">
        <v>44</v>
      </c>
      <c r="H316" s="749" t="s">
        <v>38</v>
      </c>
      <c r="I316" s="750" t="s">
        <v>564</v>
      </c>
      <c r="J316" s="55" t="s">
        <v>76</v>
      </c>
      <c r="K316" s="69">
        <v>1921.1</v>
      </c>
      <c r="L316" s="69">
        <v>1875.2</v>
      </c>
    </row>
    <row r="317" spans="1:15" s="163" customFormat="1" ht="72" x14ac:dyDescent="0.35">
      <c r="A317" s="56"/>
      <c r="B317" s="616" t="s">
        <v>479</v>
      </c>
      <c r="C317" s="68" t="s">
        <v>446</v>
      </c>
      <c r="D317" s="55" t="s">
        <v>223</v>
      </c>
      <c r="E317" s="55" t="s">
        <v>38</v>
      </c>
      <c r="F317" s="748" t="s">
        <v>38</v>
      </c>
      <c r="G317" s="749" t="s">
        <v>44</v>
      </c>
      <c r="H317" s="749" t="s">
        <v>38</v>
      </c>
      <c r="I317" s="750" t="s">
        <v>478</v>
      </c>
      <c r="J317" s="55"/>
      <c r="K317" s="69">
        <f>K318+K319</f>
        <v>62761.9</v>
      </c>
      <c r="L317" s="69">
        <f>L318+L319</f>
        <v>1792.5</v>
      </c>
    </row>
    <row r="318" spans="1:15" s="163" customFormat="1" ht="54" x14ac:dyDescent="0.35">
      <c r="A318" s="56"/>
      <c r="B318" s="616" t="s">
        <v>54</v>
      </c>
      <c r="C318" s="68" t="s">
        <v>446</v>
      </c>
      <c r="D318" s="55" t="s">
        <v>223</v>
      </c>
      <c r="E318" s="55" t="s">
        <v>38</v>
      </c>
      <c r="F318" s="748" t="s">
        <v>38</v>
      </c>
      <c r="G318" s="749" t="s">
        <v>44</v>
      </c>
      <c r="H318" s="749" t="s">
        <v>38</v>
      </c>
      <c r="I318" s="750" t="s">
        <v>478</v>
      </c>
      <c r="J318" s="55" t="s">
        <v>55</v>
      </c>
      <c r="K318" s="69">
        <v>1650.6</v>
      </c>
      <c r="L318" s="69">
        <v>49.5</v>
      </c>
    </row>
    <row r="319" spans="1:15" s="163" customFormat="1" ht="54" x14ac:dyDescent="0.35">
      <c r="A319" s="56"/>
      <c r="B319" s="616" t="s">
        <v>75</v>
      </c>
      <c r="C319" s="68" t="s">
        <v>446</v>
      </c>
      <c r="D319" s="55" t="s">
        <v>223</v>
      </c>
      <c r="E319" s="55" t="s">
        <v>38</v>
      </c>
      <c r="F319" s="748" t="s">
        <v>38</v>
      </c>
      <c r="G319" s="749" t="s">
        <v>44</v>
      </c>
      <c r="H319" s="749" t="s">
        <v>38</v>
      </c>
      <c r="I319" s="750" t="s">
        <v>478</v>
      </c>
      <c r="J319" s="55" t="s">
        <v>76</v>
      </c>
      <c r="K319" s="69">
        <v>61111.3</v>
      </c>
      <c r="L319" s="69">
        <v>1743</v>
      </c>
      <c r="O319" s="230"/>
    </row>
    <row r="320" spans="1:15" s="163" customFormat="1" ht="90" x14ac:dyDescent="0.35">
      <c r="A320" s="56"/>
      <c r="B320" s="616" t="s">
        <v>562</v>
      </c>
      <c r="C320" s="68" t="s">
        <v>446</v>
      </c>
      <c r="D320" s="55" t="s">
        <v>223</v>
      </c>
      <c r="E320" s="55" t="s">
        <v>38</v>
      </c>
      <c r="F320" s="748" t="s">
        <v>38</v>
      </c>
      <c r="G320" s="749" t="s">
        <v>44</v>
      </c>
      <c r="H320" s="749" t="s">
        <v>38</v>
      </c>
      <c r="I320" s="750" t="s">
        <v>561</v>
      </c>
      <c r="J320" s="55"/>
      <c r="K320" s="69">
        <f>K321+K322+K323</f>
        <v>13206.800000000001</v>
      </c>
      <c r="L320" s="69">
        <f>L321+L322+L323</f>
        <v>4316.6000000000004</v>
      </c>
      <c r="O320" s="230"/>
    </row>
    <row r="321" spans="1:15" s="163" customFormat="1" ht="54" x14ac:dyDescent="0.35">
      <c r="A321" s="56"/>
      <c r="B321" s="616" t="s">
        <v>54</v>
      </c>
      <c r="C321" s="68" t="s">
        <v>446</v>
      </c>
      <c r="D321" s="55" t="s">
        <v>223</v>
      </c>
      <c r="E321" s="55" t="s">
        <v>38</v>
      </c>
      <c r="F321" s="748" t="s">
        <v>38</v>
      </c>
      <c r="G321" s="749" t="s">
        <v>44</v>
      </c>
      <c r="H321" s="749" t="s">
        <v>38</v>
      </c>
      <c r="I321" s="750" t="s">
        <v>561</v>
      </c>
      <c r="J321" s="55" t="s">
        <v>55</v>
      </c>
      <c r="K321" s="69">
        <v>129.6</v>
      </c>
      <c r="L321" s="69">
        <v>44.9</v>
      </c>
      <c r="O321" s="230"/>
    </row>
    <row r="322" spans="1:15" s="163" customFormat="1" ht="36" x14ac:dyDescent="0.35">
      <c r="A322" s="56"/>
      <c r="B322" s="616" t="s">
        <v>119</v>
      </c>
      <c r="C322" s="68" t="s">
        <v>446</v>
      </c>
      <c r="D322" s="55" t="s">
        <v>223</v>
      </c>
      <c r="E322" s="55" t="s">
        <v>38</v>
      </c>
      <c r="F322" s="748" t="s">
        <v>38</v>
      </c>
      <c r="G322" s="749" t="s">
        <v>44</v>
      </c>
      <c r="H322" s="749" t="s">
        <v>38</v>
      </c>
      <c r="I322" s="750" t="s">
        <v>561</v>
      </c>
      <c r="J322" s="55" t="s">
        <v>120</v>
      </c>
      <c r="K322" s="69">
        <v>104.1</v>
      </c>
      <c r="L322" s="69">
        <v>29.4</v>
      </c>
      <c r="O322" s="230"/>
    </row>
    <row r="323" spans="1:15" s="163" customFormat="1" ht="54" x14ac:dyDescent="0.35">
      <c r="A323" s="56"/>
      <c r="B323" s="616" t="s">
        <v>75</v>
      </c>
      <c r="C323" s="68" t="s">
        <v>446</v>
      </c>
      <c r="D323" s="55" t="s">
        <v>223</v>
      </c>
      <c r="E323" s="55" t="s">
        <v>38</v>
      </c>
      <c r="F323" s="748" t="s">
        <v>38</v>
      </c>
      <c r="G323" s="749" t="s">
        <v>44</v>
      </c>
      <c r="H323" s="749" t="s">
        <v>38</v>
      </c>
      <c r="I323" s="750" t="s">
        <v>561</v>
      </c>
      <c r="J323" s="55" t="s">
        <v>76</v>
      </c>
      <c r="K323" s="69">
        <v>12973.1</v>
      </c>
      <c r="L323" s="69">
        <v>4242.3</v>
      </c>
      <c r="O323" s="230"/>
    </row>
    <row r="324" spans="1:15" s="167" customFormat="1" ht="54" x14ac:dyDescent="0.35">
      <c r="A324" s="56"/>
      <c r="B324" s="616" t="s">
        <v>211</v>
      </c>
      <c r="C324" s="68" t="s">
        <v>446</v>
      </c>
      <c r="D324" s="55" t="s">
        <v>223</v>
      </c>
      <c r="E324" s="55" t="s">
        <v>38</v>
      </c>
      <c r="F324" s="748" t="s">
        <v>38</v>
      </c>
      <c r="G324" s="749" t="s">
        <v>29</v>
      </c>
      <c r="H324" s="749" t="s">
        <v>42</v>
      </c>
      <c r="I324" s="750" t="s">
        <v>43</v>
      </c>
      <c r="J324" s="55"/>
      <c r="K324" s="69">
        <f t="shared" ref="K324:L325" si="44">K325</f>
        <v>2291.5</v>
      </c>
      <c r="L324" s="69">
        <f t="shared" si="44"/>
        <v>2262.3000000000002</v>
      </c>
    </row>
    <row r="325" spans="1:15" s="167" customFormat="1" ht="36" x14ac:dyDescent="0.35">
      <c r="A325" s="56"/>
      <c r="B325" s="616" t="s">
        <v>298</v>
      </c>
      <c r="C325" s="68" t="s">
        <v>446</v>
      </c>
      <c r="D325" s="55" t="s">
        <v>223</v>
      </c>
      <c r="E325" s="55" t="s">
        <v>38</v>
      </c>
      <c r="F325" s="748" t="s">
        <v>38</v>
      </c>
      <c r="G325" s="749" t="s">
        <v>29</v>
      </c>
      <c r="H325" s="749" t="s">
        <v>36</v>
      </c>
      <c r="I325" s="750" t="s">
        <v>43</v>
      </c>
      <c r="J325" s="55"/>
      <c r="K325" s="69">
        <f t="shared" si="44"/>
        <v>2291.5</v>
      </c>
      <c r="L325" s="69">
        <f t="shared" si="44"/>
        <v>2262.3000000000002</v>
      </c>
    </row>
    <row r="326" spans="1:15" s="167" customFormat="1" ht="252" x14ac:dyDescent="0.35">
      <c r="A326" s="56"/>
      <c r="B326" s="616" t="s">
        <v>457</v>
      </c>
      <c r="C326" s="68" t="s">
        <v>446</v>
      </c>
      <c r="D326" s="55" t="s">
        <v>223</v>
      </c>
      <c r="E326" s="55" t="s">
        <v>38</v>
      </c>
      <c r="F326" s="748" t="s">
        <v>38</v>
      </c>
      <c r="G326" s="749" t="s">
        <v>29</v>
      </c>
      <c r="H326" s="749" t="s">
        <v>36</v>
      </c>
      <c r="I326" s="750" t="s">
        <v>368</v>
      </c>
      <c r="J326" s="55"/>
      <c r="K326" s="69">
        <f>SUM(K327:K327)</f>
        <v>2291.5</v>
      </c>
      <c r="L326" s="69">
        <f>SUM(L327:L327)</f>
        <v>2262.3000000000002</v>
      </c>
    </row>
    <row r="327" spans="1:15" s="167" customFormat="1" ht="54" x14ac:dyDescent="0.35">
      <c r="A327" s="56"/>
      <c r="B327" s="616" t="s">
        <v>75</v>
      </c>
      <c r="C327" s="68" t="s">
        <v>446</v>
      </c>
      <c r="D327" s="55" t="s">
        <v>223</v>
      </c>
      <c r="E327" s="55" t="s">
        <v>38</v>
      </c>
      <c r="F327" s="748" t="s">
        <v>38</v>
      </c>
      <c r="G327" s="749" t="s">
        <v>29</v>
      </c>
      <c r="H327" s="749" t="s">
        <v>36</v>
      </c>
      <c r="I327" s="750" t="s">
        <v>368</v>
      </c>
      <c r="J327" s="55" t="s">
        <v>76</v>
      </c>
      <c r="K327" s="69">
        <v>2291.5</v>
      </c>
      <c r="L327" s="69">
        <v>2262.3000000000002</v>
      </c>
    </row>
    <row r="328" spans="1:15" s="167" customFormat="1" ht="18" x14ac:dyDescent="0.35">
      <c r="A328" s="56"/>
      <c r="B328" s="616" t="s">
        <v>371</v>
      </c>
      <c r="C328" s="68" t="s">
        <v>446</v>
      </c>
      <c r="D328" s="55" t="s">
        <v>223</v>
      </c>
      <c r="E328" s="55" t="s">
        <v>62</v>
      </c>
      <c r="F328" s="748"/>
      <c r="G328" s="749"/>
      <c r="H328" s="749"/>
      <c r="I328" s="750"/>
      <c r="J328" s="55"/>
      <c r="K328" s="69">
        <f>K329</f>
        <v>82500.599999999991</v>
      </c>
      <c r="L328" s="69">
        <f>L329</f>
        <v>81353</v>
      </c>
    </row>
    <row r="329" spans="1:15" s="167" customFormat="1" ht="54" x14ac:dyDescent="0.35">
      <c r="A329" s="56"/>
      <c r="B329" s="683" t="s">
        <v>204</v>
      </c>
      <c r="C329" s="68" t="s">
        <v>446</v>
      </c>
      <c r="D329" s="55" t="s">
        <v>223</v>
      </c>
      <c r="E329" s="55" t="s">
        <v>62</v>
      </c>
      <c r="F329" s="748" t="s">
        <v>38</v>
      </c>
      <c r="G329" s="749" t="s">
        <v>41</v>
      </c>
      <c r="H329" s="749" t="s">
        <v>42</v>
      </c>
      <c r="I329" s="750" t="s">
        <v>43</v>
      </c>
      <c r="J329" s="55"/>
      <c r="K329" s="69">
        <f t="shared" ref="K329:L330" si="45">K330</f>
        <v>82500.599999999991</v>
      </c>
      <c r="L329" s="69">
        <f t="shared" si="45"/>
        <v>81353</v>
      </c>
    </row>
    <row r="330" spans="1:15" s="167" customFormat="1" ht="18" x14ac:dyDescent="0.35">
      <c r="A330" s="56"/>
      <c r="B330" s="616" t="s">
        <v>209</v>
      </c>
      <c r="C330" s="68" t="s">
        <v>446</v>
      </c>
      <c r="D330" s="55" t="s">
        <v>223</v>
      </c>
      <c r="E330" s="55" t="s">
        <v>62</v>
      </c>
      <c r="F330" s="748" t="s">
        <v>38</v>
      </c>
      <c r="G330" s="749" t="s">
        <v>88</v>
      </c>
      <c r="H330" s="749" t="s">
        <v>42</v>
      </c>
      <c r="I330" s="750" t="s">
        <v>43</v>
      </c>
      <c r="J330" s="55"/>
      <c r="K330" s="69">
        <f t="shared" si="45"/>
        <v>82500.599999999991</v>
      </c>
      <c r="L330" s="69">
        <f t="shared" si="45"/>
        <v>81353</v>
      </c>
    </row>
    <row r="331" spans="1:15" s="167" customFormat="1" ht="36" x14ac:dyDescent="0.35">
      <c r="A331" s="56"/>
      <c r="B331" s="616" t="s">
        <v>292</v>
      </c>
      <c r="C331" s="68" t="s">
        <v>446</v>
      </c>
      <c r="D331" s="55" t="s">
        <v>223</v>
      </c>
      <c r="E331" s="55" t="s">
        <v>62</v>
      </c>
      <c r="F331" s="748" t="s">
        <v>38</v>
      </c>
      <c r="G331" s="749" t="s">
        <v>88</v>
      </c>
      <c r="H331" s="749" t="s">
        <v>36</v>
      </c>
      <c r="I331" s="750" t="s">
        <v>43</v>
      </c>
      <c r="J331" s="55"/>
      <c r="K331" s="69">
        <f>K332+K342+K344+K337+K340</f>
        <v>82500.599999999991</v>
      </c>
      <c r="L331" s="69">
        <f>L332+L342+L344+L337+L340</f>
        <v>81353</v>
      </c>
    </row>
    <row r="332" spans="1:15" s="167" customFormat="1" ht="36" x14ac:dyDescent="0.35">
      <c r="A332" s="56"/>
      <c r="B332" s="692" t="s">
        <v>487</v>
      </c>
      <c r="C332" s="68" t="s">
        <v>446</v>
      </c>
      <c r="D332" s="55" t="s">
        <v>223</v>
      </c>
      <c r="E332" s="55" t="s">
        <v>62</v>
      </c>
      <c r="F332" s="748" t="s">
        <v>38</v>
      </c>
      <c r="G332" s="749" t="s">
        <v>88</v>
      </c>
      <c r="H332" s="749" t="s">
        <v>36</v>
      </c>
      <c r="I332" s="750" t="s">
        <v>90</v>
      </c>
      <c r="J332" s="55"/>
      <c r="K332" s="69">
        <f>K333+K334+K335+K336</f>
        <v>64020.3</v>
      </c>
      <c r="L332" s="69">
        <f>L333+L334+L335+L336</f>
        <v>64093.8</v>
      </c>
    </row>
    <row r="333" spans="1:15" s="167" customFormat="1" ht="108" x14ac:dyDescent="0.35">
      <c r="A333" s="56"/>
      <c r="B333" s="616" t="s">
        <v>48</v>
      </c>
      <c r="C333" s="825" t="s">
        <v>446</v>
      </c>
      <c r="D333" s="806" t="s">
        <v>66</v>
      </c>
      <c r="E333" s="806" t="s">
        <v>62</v>
      </c>
      <c r="F333" s="807" t="s">
        <v>38</v>
      </c>
      <c r="G333" s="808" t="s">
        <v>88</v>
      </c>
      <c r="H333" s="808" t="s">
        <v>36</v>
      </c>
      <c r="I333" s="809" t="s">
        <v>90</v>
      </c>
      <c r="J333" s="806" t="s">
        <v>49</v>
      </c>
      <c r="K333" s="826">
        <v>17038.2</v>
      </c>
      <c r="L333" s="826">
        <v>17038.2</v>
      </c>
    </row>
    <row r="334" spans="1:15" s="167" customFormat="1" ht="54" x14ac:dyDescent="0.35">
      <c r="A334" s="56"/>
      <c r="B334" s="692" t="s">
        <v>54</v>
      </c>
      <c r="C334" s="68" t="s">
        <v>446</v>
      </c>
      <c r="D334" s="55" t="s">
        <v>66</v>
      </c>
      <c r="E334" s="55" t="s">
        <v>62</v>
      </c>
      <c r="F334" s="880" t="s">
        <v>38</v>
      </c>
      <c r="G334" s="881" t="s">
        <v>88</v>
      </c>
      <c r="H334" s="881" t="s">
        <v>36</v>
      </c>
      <c r="I334" s="882" t="s">
        <v>90</v>
      </c>
      <c r="J334" s="55" t="s">
        <v>55</v>
      </c>
      <c r="K334" s="826">
        <v>1712.1</v>
      </c>
      <c r="L334" s="826">
        <v>1715.3</v>
      </c>
    </row>
    <row r="335" spans="1:15" s="167" customFormat="1" ht="54" x14ac:dyDescent="0.35">
      <c r="A335" s="56"/>
      <c r="B335" s="616" t="s">
        <v>75</v>
      </c>
      <c r="C335" s="68" t="s">
        <v>446</v>
      </c>
      <c r="D335" s="55" t="s">
        <v>223</v>
      </c>
      <c r="E335" s="55" t="s">
        <v>62</v>
      </c>
      <c r="F335" s="748" t="s">
        <v>38</v>
      </c>
      <c r="G335" s="749" t="s">
        <v>88</v>
      </c>
      <c r="H335" s="749" t="s">
        <v>36</v>
      </c>
      <c r="I335" s="750" t="s">
        <v>90</v>
      </c>
      <c r="J335" s="55" t="s">
        <v>76</v>
      </c>
      <c r="K335" s="69">
        <v>44973.5</v>
      </c>
      <c r="L335" s="69">
        <v>45050.3</v>
      </c>
    </row>
    <row r="336" spans="1:15" s="169" customFormat="1" ht="18" x14ac:dyDescent="0.35">
      <c r="A336" s="56"/>
      <c r="B336" s="616" t="s">
        <v>56</v>
      </c>
      <c r="C336" s="825" t="s">
        <v>446</v>
      </c>
      <c r="D336" s="806" t="s">
        <v>66</v>
      </c>
      <c r="E336" s="806" t="s">
        <v>62</v>
      </c>
      <c r="F336" s="807" t="s">
        <v>38</v>
      </c>
      <c r="G336" s="808" t="s">
        <v>88</v>
      </c>
      <c r="H336" s="808" t="s">
        <v>36</v>
      </c>
      <c r="I336" s="809" t="s">
        <v>90</v>
      </c>
      <c r="J336" s="806" t="s">
        <v>57</v>
      </c>
      <c r="K336" s="826">
        <v>296.5</v>
      </c>
      <c r="L336" s="826">
        <v>290</v>
      </c>
    </row>
    <row r="337" spans="1:12" s="167" customFormat="1" ht="54" x14ac:dyDescent="0.35">
      <c r="A337" s="56"/>
      <c r="B337" s="616" t="s">
        <v>206</v>
      </c>
      <c r="C337" s="68" t="s">
        <v>446</v>
      </c>
      <c r="D337" s="55" t="s">
        <v>223</v>
      </c>
      <c r="E337" s="55" t="s">
        <v>62</v>
      </c>
      <c r="F337" s="748" t="s">
        <v>38</v>
      </c>
      <c r="G337" s="749" t="s">
        <v>88</v>
      </c>
      <c r="H337" s="749" t="s">
        <v>36</v>
      </c>
      <c r="I337" s="750" t="s">
        <v>289</v>
      </c>
      <c r="J337" s="55"/>
      <c r="K337" s="69">
        <f>K338+K339</f>
        <v>5320.7000000000007</v>
      </c>
      <c r="L337" s="69">
        <f>L338+L339</f>
        <v>4095.1</v>
      </c>
    </row>
    <row r="338" spans="1:12" s="167" customFormat="1" ht="54" x14ac:dyDescent="0.35">
      <c r="A338" s="56"/>
      <c r="B338" s="616" t="s">
        <v>54</v>
      </c>
      <c r="C338" s="68" t="s">
        <v>446</v>
      </c>
      <c r="D338" s="55" t="s">
        <v>223</v>
      </c>
      <c r="E338" s="55" t="s">
        <v>62</v>
      </c>
      <c r="F338" s="748" t="s">
        <v>38</v>
      </c>
      <c r="G338" s="749" t="s">
        <v>88</v>
      </c>
      <c r="H338" s="749" t="s">
        <v>36</v>
      </c>
      <c r="I338" s="750" t="s">
        <v>289</v>
      </c>
      <c r="J338" s="55" t="s">
        <v>55</v>
      </c>
      <c r="K338" s="69">
        <v>1066.5999999999999</v>
      </c>
      <c r="L338" s="69">
        <v>819.5</v>
      </c>
    </row>
    <row r="339" spans="1:12" s="167" customFormat="1" ht="54" x14ac:dyDescent="0.35">
      <c r="A339" s="56"/>
      <c r="B339" s="683" t="s">
        <v>75</v>
      </c>
      <c r="C339" s="68" t="s">
        <v>446</v>
      </c>
      <c r="D339" s="55" t="s">
        <v>223</v>
      </c>
      <c r="E339" s="55" t="s">
        <v>62</v>
      </c>
      <c r="F339" s="748" t="s">
        <v>38</v>
      </c>
      <c r="G339" s="749" t="s">
        <v>88</v>
      </c>
      <c r="H339" s="749" t="s">
        <v>36</v>
      </c>
      <c r="I339" s="750" t="s">
        <v>289</v>
      </c>
      <c r="J339" s="55" t="s">
        <v>76</v>
      </c>
      <c r="K339" s="69">
        <v>4254.1000000000004</v>
      </c>
      <c r="L339" s="69">
        <v>3275.6</v>
      </c>
    </row>
    <row r="340" spans="1:12" s="167" customFormat="1" ht="36" x14ac:dyDescent="0.35">
      <c r="A340" s="56"/>
      <c r="B340" s="805" t="s">
        <v>207</v>
      </c>
      <c r="C340" s="825" t="s">
        <v>446</v>
      </c>
      <c r="D340" s="806" t="s">
        <v>223</v>
      </c>
      <c r="E340" s="806" t="s">
        <v>62</v>
      </c>
      <c r="F340" s="807" t="s">
        <v>38</v>
      </c>
      <c r="G340" s="808" t="s">
        <v>88</v>
      </c>
      <c r="H340" s="808" t="s">
        <v>36</v>
      </c>
      <c r="I340" s="809" t="s">
        <v>290</v>
      </c>
      <c r="J340" s="806"/>
      <c r="K340" s="826">
        <f>K341</f>
        <v>46.9</v>
      </c>
      <c r="L340" s="826">
        <f>L341</f>
        <v>46.9</v>
      </c>
    </row>
    <row r="341" spans="1:12" s="167" customFormat="1" ht="54" x14ac:dyDescent="0.35">
      <c r="A341" s="56"/>
      <c r="B341" s="827" t="s">
        <v>75</v>
      </c>
      <c r="C341" s="825" t="s">
        <v>446</v>
      </c>
      <c r="D341" s="806" t="s">
        <v>223</v>
      </c>
      <c r="E341" s="806" t="s">
        <v>62</v>
      </c>
      <c r="F341" s="807" t="s">
        <v>38</v>
      </c>
      <c r="G341" s="808" t="s">
        <v>88</v>
      </c>
      <c r="H341" s="808" t="s">
        <v>36</v>
      </c>
      <c r="I341" s="809" t="s">
        <v>290</v>
      </c>
      <c r="J341" s="806" t="s">
        <v>76</v>
      </c>
      <c r="K341" s="826">
        <f>46.9</f>
        <v>46.9</v>
      </c>
      <c r="L341" s="826">
        <v>46.9</v>
      </c>
    </row>
    <row r="342" spans="1:12" s="167" customFormat="1" ht="180" x14ac:dyDescent="0.35">
      <c r="A342" s="56"/>
      <c r="B342" s="616" t="s">
        <v>284</v>
      </c>
      <c r="C342" s="68" t="s">
        <v>446</v>
      </c>
      <c r="D342" s="55" t="s">
        <v>223</v>
      </c>
      <c r="E342" s="55" t="s">
        <v>62</v>
      </c>
      <c r="F342" s="748" t="s">
        <v>38</v>
      </c>
      <c r="G342" s="749" t="s">
        <v>88</v>
      </c>
      <c r="H342" s="749" t="s">
        <v>36</v>
      </c>
      <c r="I342" s="750" t="s">
        <v>285</v>
      </c>
      <c r="J342" s="55"/>
      <c r="K342" s="69">
        <f>K343</f>
        <v>112.7</v>
      </c>
      <c r="L342" s="69">
        <f>L343</f>
        <v>117.2</v>
      </c>
    </row>
    <row r="343" spans="1:12" s="167" customFormat="1" ht="54" x14ac:dyDescent="0.35">
      <c r="A343" s="56"/>
      <c r="B343" s="616" t="s">
        <v>75</v>
      </c>
      <c r="C343" s="68" t="s">
        <v>446</v>
      </c>
      <c r="D343" s="55" t="s">
        <v>223</v>
      </c>
      <c r="E343" s="55" t="s">
        <v>62</v>
      </c>
      <c r="F343" s="748" t="s">
        <v>38</v>
      </c>
      <c r="G343" s="749" t="s">
        <v>88</v>
      </c>
      <c r="H343" s="749" t="s">
        <v>36</v>
      </c>
      <c r="I343" s="750" t="s">
        <v>285</v>
      </c>
      <c r="J343" s="55" t="s">
        <v>76</v>
      </c>
      <c r="K343" s="69">
        <v>112.7</v>
      </c>
      <c r="L343" s="69">
        <v>117.2</v>
      </c>
    </row>
    <row r="344" spans="1:12" s="167" customFormat="1" ht="108" x14ac:dyDescent="0.35">
      <c r="A344" s="56"/>
      <c r="B344" s="616" t="s">
        <v>367</v>
      </c>
      <c r="C344" s="68" t="s">
        <v>446</v>
      </c>
      <c r="D344" s="55" t="s">
        <v>223</v>
      </c>
      <c r="E344" s="55" t="s">
        <v>62</v>
      </c>
      <c r="F344" s="748" t="s">
        <v>38</v>
      </c>
      <c r="G344" s="749" t="s">
        <v>88</v>
      </c>
      <c r="H344" s="749" t="s">
        <v>36</v>
      </c>
      <c r="I344" s="750" t="s">
        <v>286</v>
      </c>
      <c r="J344" s="55"/>
      <c r="K344" s="69">
        <f>K345</f>
        <v>13000</v>
      </c>
      <c r="L344" s="69">
        <f>L345</f>
        <v>13000</v>
      </c>
    </row>
    <row r="345" spans="1:12" s="167" customFormat="1" ht="54" x14ac:dyDescent="0.35">
      <c r="A345" s="56"/>
      <c r="B345" s="616" t="s">
        <v>75</v>
      </c>
      <c r="C345" s="68" t="s">
        <v>446</v>
      </c>
      <c r="D345" s="55" t="s">
        <v>223</v>
      </c>
      <c r="E345" s="55" t="s">
        <v>62</v>
      </c>
      <c r="F345" s="748" t="s">
        <v>38</v>
      </c>
      <c r="G345" s="749" t="s">
        <v>88</v>
      </c>
      <c r="H345" s="749" t="s">
        <v>36</v>
      </c>
      <c r="I345" s="750" t="s">
        <v>286</v>
      </c>
      <c r="J345" s="55" t="s">
        <v>76</v>
      </c>
      <c r="K345" s="69">
        <v>13000</v>
      </c>
      <c r="L345" s="69">
        <v>13000</v>
      </c>
    </row>
    <row r="346" spans="1:12" s="167" customFormat="1" ht="18" x14ac:dyDescent="0.35">
      <c r="A346" s="56"/>
      <c r="B346" s="616" t="s">
        <v>185</v>
      </c>
      <c r="C346" s="68" t="s">
        <v>446</v>
      </c>
      <c r="D346" s="55" t="s">
        <v>223</v>
      </c>
      <c r="E346" s="55" t="s">
        <v>78</v>
      </c>
      <c r="F346" s="748"/>
      <c r="G346" s="749"/>
      <c r="H346" s="749"/>
      <c r="I346" s="750"/>
      <c r="J346" s="55"/>
      <c r="K346" s="69">
        <f>K347</f>
        <v>92599.1</v>
      </c>
      <c r="L346" s="69">
        <f>L347</f>
        <v>92759.299999999988</v>
      </c>
    </row>
    <row r="347" spans="1:12" s="167" customFormat="1" ht="54" x14ac:dyDescent="0.35">
      <c r="A347" s="56"/>
      <c r="B347" s="616" t="s">
        <v>204</v>
      </c>
      <c r="C347" s="68" t="s">
        <v>446</v>
      </c>
      <c r="D347" s="55" t="s">
        <v>223</v>
      </c>
      <c r="E347" s="55" t="s">
        <v>78</v>
      </c>
      <c r="F347" s="748" t="s">
        <v>38</v>
      </c>
      <c r="G347" s="749" t="s">
        <v>41</v>
      </c>
      <c r="H347" s="749" t="s">
        <v>42</v>
      </c>
      <c r="I347" s="750" t="s">
        <v>43</v>
      </c>
      <c r="J347" s="55"/>
      <c r="K347" s="69">
        <f t="shared" ref="K347:L347" si="46">K348</f>
        <v>92599.1</v>
      </c>
      <c r="L347" s="69">
        <f t="shared" si="46"/>
        <v>92759.299999999988</v>
      </c>
    </row>
    <row r="348" spans="1:12" s="167" customFormat="1" ht="54" x14ac:dyDescent="0.35">
      <c r="A348" s="56"/>
      <c r="B348" s="616" t="s">
        <v>211</v>
      </c>
      <c r="C348" s="68" t="s">
        <v>446</v>
      </c>
      <c r="D348" s="55" t="s">
        <v>223</v>
      </c>
      <c r="E348" s="55" t="s">
        <v>78</v>
      </c>
      <c r="F348" s="748" t="s">
        <v>38</v>
      </c>
      <c r="G348" s="749" t="s">
        <v>29</v>
      </c>
      <c r="H348" s="749" t="s">
        <v>42</v>
      </c>
      <c r="I348" s="750" t="s">
        <v>43</v>
      </c>
      <c r="J348" s="55"/>
      <c r="K348" s="69">
        <f>K349+K362</f>
        <v>92599.1</v>
      </c>
      <c r="L348" s="69">
        <f>L349+L362</f>
        <v>92759.299999999988</v>
      </c>
    </row>
    <row r="349" spans="1:12" s="167" customFormat="1" ht="36" x14ac:dyDescent="0.35">
      <c r="A349" s="56"/>
      <c r="B349" s="616" t="s">
        <v>298</v>
      </c>
      <c r="C349" s="68" t="s">
        <v>446</v>
      </c>
      <c r="D349" s="55" t="s">
        <v>223</v>
      </c>
      <c r="E349" s="55" t="s">
        <v>78</v>
      </c>
      <c r="F349" s="748" t="s">
        <v>38</v>
      </c>
      <c r="G349" s="749" t="s">
        <v>29</v>
      </c>
      <c r="H349" s="749" t="s">
        <v>36</v>
      </c>
      <c r="I349" s="750" t="s">
        <v>43</v>
      </c>
      <c r="J349" s="55"/>
      <c r="K349" s="69">
        <f>K350+K354+K359</f>
        <v>86808.200000000012</v>
      </c>
      <c r="L349" s="69">
        <f>L350+L354+L359</f>
        <v>86737.299999999988</v>
      </c>
    </row>
    <row r="350" spans="1:12" s="167" customFormat="1" ht="36" x14ac:dyDescent="0.35">
      <c r="A350" s="56"/>
      <c r="B350" s="616" t="s">
        <v>46</v>
      </c>
      <c r="C350" s="68" t="s">
        <v>446</v>
      </c>
      <c r="D350" s="55" t="s">
        <v>223</v>
      </c>
      <c r="E350" s="55" t="s">
        <v>78</v>
      </c>
      <c r="F350" s="748" t="s">
        <v>38</v>
      </c>
      <c r="G350" s="749" t="s">
        <v>29</v>
      </c>
      <c r="H350" s="749" t="s">
        <v>36</v>
      </c>
      <c r="I350" s="750" t="s">
        <v>47</v>
      </c>
      <c r="J350" s="55"/>
      <c r="K350" s="69">
        <f>K351+K352+K353</f>
        <v>14320.5</v>
      </c>
      <c r="L350" s="69">
        <f>L351+L352+L353</f>
        <v>14327.400000000001</v>
      </c>
    </row>
    <row r="351" spans="1:12" s="167" customFormat="1" ht="108" x14ac:dyDescent="0.35">
      <c r="A351" s="56"/>
      <c r="B351" s="616" t="s">
        <v>48</v>
      </c>
      <c r="C351" s="68" t="s">
        <v>446</v>
      </c>
      <c r="D351" s="55" t="s">
        <v>223</v>
      </c>
      <c r="E351" s="55" t="s">
        <v>78</v>
      </c>
      <c r="F351" s="748" t="s">
        <v>38</v>
      </c>
      <c r="G351" s="749" t="s">
        <v>29</v>
      </c>
      <c r="H351" s="749" t="s">
        <v>36</v>
      </c>
      <c r="I351" s="750" t="s">
        <v>47</v>
      </c>
      <c r="J351" s="55" t="s">
        <v>49</v>
      </c>
      <c r="K351" s="69">
        <v>13219.6</v>
      </c>
      <c r="L351" s="69">
        <v>13219.6</v>
      </c>
    </row>
    <row r="352" spans="1:12" s="167" customFormat="1" ht="54" x14ac:dyDescent="0.35">
      <c r="A352" s="56"/>
      <c r="B352" s="616" t="s">
        <v>54</v>
      </c>
      <c r="C352" s="68" t="s">
        <v>446</v>
      </c>
      <c r="D352" s="55" t="s">
        <v>223</v>
      </c>
      <c r="E352" s="55" t="s">
        <v>78</v>
      </c>
      <c r="F352" s="748" t="s">
        <v>38</v>
      </c>
      <c r="G352" s="749" t="s">
        <v>29</v>
      </c>
      <c r="H352" s="749" t="s">
        <v>36</v>
      </c>
      <c r="I352" s="750" t="s">
        <v>47</v>
      </c>
      <c r="J352" s="55" t="s">
        <v>55</v>
      </c>
      <c r="K352" s="69">
        <v>1084.5999999999999</v>
      </c>
      <c r="L352" s="69">
        <v>1091.7</v>
      </c>
    </row>
    <row r="353" spans="1:12" s="167" customFormat="1" ht="18" x14ac:dyDescent="0.35">
      <c r="A353" s="56"/>
      <c r="B353" s="616" t="s">
        <v>56</v>
      </c>
      <c r="C353" s="68" t="s">
        <v>446</v>
      </c>
      <c r="D353" s="55" t="s">
        <v>223</v>
      </c>
      <c r="E353" s="55" t="s">
        <v>78</v>
      </c>
      <c r="F353" s="748" t="s">
        <v>38</v>
      </c>
      <c r="G353" s="749" t="s">
        <v>29</v>
      </c>
      <c r="H353" s="749" t="s">
        <v>36</v>
      </c>
      <c r="I353" s="750" t="s">
        <v>47</v>
      </c>
      <c r="J353" s="55" t="s">
        <v>57</v>
      </c>
      <c r="K353" s="69">
        <v>16.3</v>
      </c>
      <c r="L353" s="69">
        <v>16.100000000000001</v>
      </c>
    </row>
    <row r="354" spans="1:12" s="167" customFormat="1" ht="36" x14ac:dyDescent="0.35">
      <c r="A354" s="56"/>
      <c r="B354" s="692" t="s">
        <v>487</v>
      </c>
      <c r="C354" s="68" t="s">
        <v>446</v>
      </c>
      <c r="D354" s="55" t="s">
        <v>223</v>
      </c>
      <c r="E354" s="55" t="s">
        <v>78</v>
      </c>
      <c r="F354" s="748" t="s">
        <v>38</v>
      </c>
      <c r="G354" s="749" t="s">
        <v>29</v>
      </c>
      <c r="H354" s="749" t="s">
        <v>36</v>
      </c>
      <c r="I354" s="750" t="s">
        <v>90</v>
      </c>
      <c r="J354" s="55"/>
      <c r="K354" s="69">
        <f>K355+K356+K358+K357</f>
        <v>64489.1</v>
      </c>
      <c r="L354" s="69">
        <f>L355+L356+L358+L357</f>
        <v>64522.5</v>
      </c>
    </row>
    <row r="355" spans="1:12" s="167" customFormat="1" ht="108" x14ac:dyDescent="0.35">
      <c r="A355" s="56"/>
      <c r="B355" s="616" t="s">
        <v>48</v>
      </c>
      <c r="C355" s="68" t="s">
        <v>446</v>
      </c>
      <c r="D355" s="55" t="s">
        <v>223</v>
      </c>
      <c r="E355" s="55" t="s">
        <v>78</v>
      </c>
      <c r="F355" s="748" t="s">
        <v>38</v>
      </c>
      <c r="G355" s="749" t="s">
        <v>29</v>
      </c>
      <c r="H355" s="749" t="s">
        <v>36</v>
      </c>
      <c r="I355" s="750" t="s">
        <v>90</v>
      </c>
      <c r="J355" s="55" t="s">
        <v>49</v>
      </c>
      <c r="K355" s="69">
        <v>40001.199999999997</v>
      </c>
      <c r="L355" s="69">
        <v>40001.199999999997</v>
      </c>
    </row>
    <row r="356" spans="1:12" s="167" customFormat="1" ht="54" x14ac:dyDescent="0.35">
      <c r="A356" s="56"/>
      <c r="B356" s="616" t="s">
        <v>54</v>
      </c>
      <c r="C356" s="68" t="s">
        <v>446</v>
      </c>
      <c r="D356" s="55" t="s">
        <v>223</v>
      </c>
      <c r="E356" s="55" t="s">
        <v>78</v>
      </c>
      <c r="F356" s="748" t="s">
        <v>38</v>
      </c>
      <c r="G356" s="749" t="s">
        <v>29</v>
      </c>
      <c r="H356" s="749" t="s">
        <v>36</v>
      </c>
      <c r="I356" s="750" t="s">
        <v>90</v>
      </c>
      <c r="J356" s="55" t="s">
        <v>55</v>
      </c>
      <c r="K356" s="69">
        <v>3290.9</v>
      </c>
      <c r="L356" s="69">
        <v>3121.7</v>
      </c>
    </row>
    <row r="357" spans="1:12" s="167" customFormat="1" ht="54" x14ac:dyDescent="0.35">
      <c r="A357" s="56"/>
      <c r="B357" s="616" t="s">
        <v>75</v>
      </c>
      <c r="C357" s="68" t="s">
        <v>446</v>
      </c>
      <c r="D357" s="55" t="s">
        <v>223</v>
      </c>
      <c r="E357" s="55" t="s">
        <v>78</v>
      </c>
      <c r="F357" s="748" t="s">
        <v>38</v>
      </c>
      <c r="G357" s="749" t="s">
        <v>29</v>
      </c>
      <c r="H357" s="749" t="s">
        <v>36</v>
      </c>
      <c r="I357" s="750" t="s">
        <v>90</v>
      </c>
      <c r="J357" s="55" t="s">
        <v>76</v>
      </c>
      <c r="K357" s="69">
        <v>21192.9</v>
      </c>
      <c r="L357" s="69">
        <v>21396.2</v>
      </c>
    </row>
    <row r="358" spans="1:12" s="167" customFormat="1" ht="18" x14ac:dyDescent="0.35">
      <c r="A358" s="56"/>
      <c r="B358" s="616" t="s">
        <v>56</v>
      </c>
      <c r="C358" s="68" t="s">
        <v>446</v>
      </c>
      <c r="D358" s="55" t="s">
        <v>223</v>
      </c>
      <c r="E358" s="55" t="s">
        <v>78</v>
      </c>
      <c r="F358" s="748" t="s">
        <v>38</v>
      </c>
      <c r="G358" s="749" t="s">
        <v>29</v>
      </c>
      <c r="H358" s="749" t="s">
        <v>36</v>
      </c>
      <c r="I358" s="750" t="s">
        <v>90</v>
      </c>
      <c r="J358" s="55" t="s">
        <v>57</v>
      </c>
      <c r="K358" s="69">
        <v>4.0999999999999996</v>
      </c>
      <c r="L358" s="69">
        <v>3.4</v>
      </c>
    </row>
    <row r="359" spans="1:12" s="167" customFormat="1" ht="108" x14ac:dyDescent="0.35">
      <c r="A359" s="56"/>
      <c r="B359" s="616" t="s">
        <v>367</v>
      </c>
      <c r="C359" s="68" t="s">
        <v>446</v>
      </c>
      <c r="D359" s="55" t="s">
        <v>223</v>
      </c>
      <c r="E359" s="55" t="s">
        <v>78</v>
      </c>
      <c r="F359" s="748" t="s">
        <v>38</v>
      </c>
      <c r="G359" s="749" t="s">
        <v>29</v>
      </c>
      <c r="H359" s="749" t="s">
        <v>36</v>
      </c>
      <c r="I359" s="750" t="s">
        <v>286</v>
      </c>
      <c r="J359" s="55"/>
      <c r="K359" s="69">
        <f t="shared" ref="K359:L359" si="47">K360+K361</f>
        <v>7998.6</v>
      </c>
      <c r="L359" s="69">
        <f t="shared" si="47"/>
        <v>7887.4</v>
      </c>
    </row>
    <row r="360" spans="1:12" s="167" customFormat="1" ht="108" x14ac:dyDescent="0.35">
      <c r="A360" s="56"/>
      <c r="B360" s="616" t="s">
        <v>48</v>
      </c>
      <c r="C360" s="68" t="s">
        <v>446</v>
      </c>
      <c r="D360" s="55" t="s">
        <v>223</v>
      </c>
      <c r="E360" s="55" t="s">
        <v>78</v>
      </c>
      <c r="F360" s="748" t="s">
        <v>38</v>
      </c>
      <c r="G360" s="749" t="s">
        <v>29</v>
      </c>
      <c r="H360" s="749" t="s">
        <v>36</v>
      </c>
      <c r="I360" s="750" t="s">
        <v>286</v>
      </c>
      <c r="J360" s="55" t="s">
        <v>49</v>
      </c>
      <c r="K360" s="69">
        <v>7200</v>
      </c>
      <c r="L360" s="69">
        <v>7200</v>
      </c>
    </row>
    <row r="361" spans="1:12" s="167" customFormat="1" ht="54" x14ac:dyDescent="0.35">
      <c r="A361" s="56"/>
      <c r="B361" s="616" t="s">
        <v>54</v>
      </c>
      <c r="C361" s="68" t="s">
        <v>446</v>
      </c>
      <c r="D361" s="55" t="s">
        <v>223</v>
      </c>
      <c r="E361" s="55" t="s">
        <v>78</v>
      </c>
      <c r="F361" s="748" t="s">
        <v>38</v>
      </c>
      <c r="G361" s="749" t="s">
        <v>29</v>
      </c>
      <c r="H361" s="749" t="s">
        <v>36</v>
      </c>
      <c r="I361" s="750" t="s">
        <v>286</v>
      </c>
      <c r="J361" s="55" t="s">
        <v>55</v>
      </c>
      <c r="K361" s="69">
        <v>798.6</v>
      </c>
      <c r="L361" s="69">
        <v>687.4</v>
      </c>
    </row>
    <row r="362" spans="1:12" s="167" customFormat="1" ht="54" x14ac:dyDescent="0.35">
      <c r="A362" s="56"/>
      <c r="B362" s="613" t="s">
        <v>297</v>
      </c>
      <c r="C362" s="266" t="s">
        <v>446</v>
      </c>
      <c r="D362" s="73" t="s">
        <v>223</v>
      </c>
      <c r="E362" s="73" t="s">
        <v>78</v>
      </c>
      <c r="F362" s="258" t="s">
        <v>38</v>
      </c>
      <c r="G362" s="259" t="s">
        <v>29</v>
      </c>
      <c r="H362" s="259" t="s">
        <v>38</v>
      </c>
      <c r="I362" s="260" t="s">
        <v>43</v>
      </c>
      <c r="J362" s="73"/>
      <c r="K362" s="261">
        <f>K363</f>
        <v>5790.9</v>
      </c>
      <c r="L362" s="261">
        <f>L363</f>
        <v>6022</v>
      </c>
    </row>
    <row r="363" spans="1:12" s="167" customFormat="1" ht="108" x14ac:dyDescent="0.35">
      <c r="A363" s="56"/>
      <c r="B363" s="613" t="s">
        <v>464</v>
      </c>
      <c r="C363" s="266" t="s">
        <v>446</v>
      </c>
      <c r="D363" s="73" t="s">
        <v>223</v>
      </c>
      <c r="E363" s="73" t="s">
        <v>78</v>
      </c>
      <c r="F363" s="258" t="s">
        <v>38</v>
      </c>
      <c r="G363" s="259" t="s">
        <v>29</v>
      </c>
      <c r="H363" s="259" t="s">
        <v>38</v>
      </c>
      <c r="I363" s="260" t="s">
        <v>463</v>
      </c>
      <c r="J363" s="73"/>
      <c r="K363" s="261">
        <f>K364</f>
        <v>5790.9</v>
      </c>
      <c r="L363" s="261">
        <f>L364</f>
        <v>6022</v>
      </c>
    </row>
    <row r="364" spans="1:12" s="167" customFormat="1" ht="54" x14ac:dyDescent="0.35">
      <c r="A364" s="56"/>
      <c r="B364" s="613" t="s">
        <v>75</v>
      </c>
      <c r="C364" s="266" t="s">
        <v>446</v>
      </c>
      <c r="D364" s="73" t="s">
        <v>223</v>
      </c>
      <c r="E364" s="73" t="s">
        <v>78</v>
      </c>
      <c r="F364" s="258" t="s">
        <v>38</v>
      </c>
      <c r="G364" s="259" t="s">
        <v>29</v>
      </c>
      <c r="H364" s="259" t="s">
        <v>38</v>
      </c>
      <c r="I364" s="260" t="s">
        <v>463</v>
      </c>
      <c r="J364" s="73" t="s">
        <v>76</v>
      </c>
      <c r="K364" s="261">
        <v>5790.9</v>
      </c>
      <c r="L364" s="314">
        <v>6022</v>
      </c>
    </row>
    <row r="365" spans="1:12" s="167" customFormat="1" ht="18" x14ac:dyDescent="0.35">
      <c r="A365" s="56"/>
      <c r="B365" s="664" t="s">
        <v>118</v>
      </c>
      <c r="C365" s="68" t="s">
        <v>446</v>
      </c>
      <c r="D365" s="55" t="s">
        <v>103</v>
      </c>
      <c r="E365" s="55"/>
      <c r="F365" s="748"/>
      <c r="G365" s="749"/>
      <c r="H365" s="749"/>
      <c r="I365" s="750"/>
      <c r="J365" s="55"/>
      <c r="K365" s="69">
        <f t="shared" ref="K365:L366" si="48">K366</f>
        <v>8438.2000000000007</v>
      </c>
      <c r="L365" s="69">
        <f t="shared" si="48"/>
        <v>8438.2000000000007</v>
      </c>
    </row>
    <row r="366" spans="1:12" s="167" customFormat="1" ht="18" x14ac:dyDescent="0.35">
      <c r="A366" s="56"/>
      <c r="B366" s="664" t="s">
        <v>192</v>
      </c>
      <c r="C366" s="68" t="s">
        <v>446</v>
      </c>
      <c r="D366" s="55" t="s">
        <v>103</v>
      </c>
      <c r="E366" s="55" t="s">
        <v>51</v>
      </c>
      <c r="F366" s="748"/>
      <c r="G366" s="749"/>
      <c r="H366" s="749"/>
      <c r="I366" s="750"/>
      <c r="J366" s="55"/>
      <c r="K366" s="69">
        <f t="shared" si="48"/>
        <v>8438.2000000000007</v>
      </c>
      <c r="L366" s="69">
        <f t="shared" si="48"/>
        <v>8438.2000000000007</v>
      </c>
    </row>
    <row r="367" spans="1:12" s="167" customFormat="1" ht="54" x14ac:dyDescent="0.35">
      <c r="A367" s="56"/>
      <c r="B367" s="616" t="s">
        <v>204</v>
      </c>
      <c r="C367" s="68" t="s">
        <v>446</v>
      </c>
      <c r="D367" s="55" t="s">
        <v>103</v>
      </c>
      <c r="E367" s="55" t="s">
        <v>51</v>
      </c>
      <c r="F367" s="748" t="s">
        <v>38</v>
      </c>
      <c r="G367" s="749" t="s">
        <v>41</v>
      </c>
      <c r="H367" s="749" t="s">
        <v>42</v>
      </c>
      <c r="I367" s="750" t="s">
        <v>43</v>
      </c>
      <c r="J367" s="55"/>
      <c r="K367" s="69">
        <f t="shared" ref="K367:L369" si="49">K368</f>
        <v>8438.2000000000007</v>
      </c>
      <c r="L367" s="69">
        <f t="shared" si="49"/>
        <v>8438.2000000000007</v>
      </c>
    </row>
    <row r="368" spans="1:12" s="167" customFormat="1" ht="36" x14ac:dyDescent="0.35">
      <c r="A368" s="56"/>
      <c r="B368" s="616" t="s">
        <v>205</v>
      </c>
      <c r="C368" s="68" t="s">
        <v>446</v>
      </c>
      <c r="D368" s="55" t="s">
        <v>103</v>
      </c>
      <c r="E368" s="55" t="s">
        <v>51</v>
      </c>
      <c r="F368" s="748" t="s">
        <v>38</v>
      </c>
      <c r="G368" s="749" t="s">
        <v>44</v>
      </c>
      <c r="H368" s="749" t="s">
        <v>42</v>
      </c>
      <c r="I368" s="750" t="s">
        <v>43</v>
      </c>
      <c r="J368" s="55"/>
      <c r="K368" s="69">
        <f t="shared" si="49"/>
        <v>8438.2000000000007</v>
      </c>
      <c r="L368" s="69">
        <f t="shared" si="49"/>
        <v>8438.2000000000007</v>
      </c>
    </row>
    <row r="369" spans="1:12" s="167" customFormat="1" ht="36" x14ac:dyDescent="0.35">
      <c r="A369" s="56"/>
      <c r="B369" s="616" t="s">
        <v>283</v>
      </c>
      <c r="C369" s="68" t="s">
        <v>446</v>
      </c>
      <c r="D369" s="55" t="s">
        <v>103</v>
      </c>
      <c r="E369" s="55" t="s">
        <v>51</v>
      </c>
      <c r="F369" s="748" t="s">
        <v>38</v>
      </c>
      <c r="G369" s="749" t="s">
        <v>44</v>
      </c>
      <c r="H369" s="749" t="s">
        <v>36</v>
      </c>
      <c r="I369" s="750" t="s">
        <v>43</v>
      </c>
      <c r="J369" s="55"/>
      <c r="K369" s="69">
        <f t="shared" si="49"/>
        <v>8438.2000000000007</v>
      </c>
      <c r="L369" s="69">
        <f t="shared" si="49"/>
        <v>8438.2000000000007</v>
      </c>
    </row>
    <row r="370" spans="1:12" s="167" customFormat="1" ht="126" x14ac:dyDescent="0.35">
      <c r="A370" s="56"/>
      <c r="B370" s="616" t="s">
        <v>299</v>
      </c>
      <c r="C370" s="68" t="s">
        <v>446</v>
      </c>
      <c r="D370" s="55" t="s">
        <v>103</v>
      </c>
      <c r="E370" s="55" t="s">
        <v>51</v>
      </c>
      <c r="F370" s="748" t="s">
        <v>38</v>
      </c>
      <c r="G370" s="749" t="s">
        <v>44</v>
      </c>
      <c r="H370" s="749" t="s">
        <v>36</v>
      </c>
      <c r="I370" s="750" t="s">
        <v>300</v>
      </c>
      <c r="J370" s="55"/>
      <c r="K370" s="69">
        <f>K371+K372</f>
        <v>8438.2000000000007</v>
      </c>
      <c r="L370" s="69">
        <f>L371+L372</f>
        <v>8438.2000000000007</v>
      </c>
    </row>
    <row r="371" spans="1:12" s="167" customFormat="1" ht="54" x14ac:dyDescent="0.35">
      <c r="A371" s="56"/>
      <c r="B371" s="616" t="s">
        <v>54</v>
      </c>
      <c r="C371" s="68" t="s">
        <v>446</v>
      </c>
      <c r="D371" s="55" t="s">
        <v>103</v>
      </c>
      <c r="E371" s="55" t="s">
        <v>51</v>
      </c>
      <c r="F371" s="748" t="s">
        <v>38</v>
      </c>
      <c r="G371" s="749" t="s">
        <v>44</v>
      </c>
      <c r="H371" s="749" t="s">
        <v>36</v>
      </c>
      <c r="I371" s="750" t="s">
        <v>300</v>
      </c>
      <c r="J371" s="55" t="s">
        <v>55</v>
      </c>
      <c r="K371" s="69">
        <v>124.7</v>
      </c>
      <c r="L371" s="69">
        <v>124.7</v>
      </c>
    </row>
    <row r="372" spans="1:12" s="167" customFormat="1" ht="36" x14ac:dyDescent="0.35">
      <c r="A372" s="56"/>
      <c r="B372" s="623" t="s">
        <v>119</v>
      </c>
      <c r="C372" s="68" t="s">
        <v>446</v>
      </c>
      <c r="D372" s="55" t="s">
        <v>103</v>
      </c>
      <c r="E372" s="55" t="s">
        <v>51</v>
      </c>
      <c r="F372" s="748" t="s">
        <v>38</v>
      </c>
      <c r="G372" s="749" t="s">
        <v>44</v>
      </c>
      <c r="H372" s="749" t="s">
        <v>36</v>
      </c>
      <c r="I372" s="750" t="s">
        <v>300</v>
      </c>
      <c r="J372" s="55" t="s">
        <v>120</v>
      </c>
      <c r="K372" s="69">
        <v>8313.5</v>
      </c>
      <c r="L372" s="69">
        <v>8313.5</v>
      </c>
    </row>
    <row r="373" spans="1:12" s="169" customFormat="1" ht="18" x14ac:dyDescent="0.35">
      <c r="A373" s="56"/>
      <c r="B373" s="616"/>
      <c r="C373" s="68"/>
      <c r="D373" s="55"/>
      <c r="E373" s="55"/>
      <c r="F373" s="880"/>
      <c r="G373" s="881"/>
      <c r="H373" s="881"/>
      <c r="I373" s="882"/>
      <c r="J373" s="55"/>
      <c r="K373" s="69"/>
      <c r="L373" s="69"/>
    </row>
    <row r="374" spans="1:12" s="163" customFormat="1" ht="52.2" x14ac:dyDescent="0.3">
      <c r="A374" s="162">
        <v>6</v>
      </c>
      <c r="B374" s="684" t="s">
        <v>9</v>
      </c>
      <c r="C374" s="63" t="s">
        <v>336</v>
      </c>
      <c r="D374" s="64"/>
      <c r="E374" s="64"/>
      <c r="F374" s="65"/>
      <c r="G374" s="66"/>
      <c r="H374" s="66"/>
      <c r="I374" s="67"/>
      <c r="J374" s="64"/>
      <c r="K374" s="77">
        <f>K382+K397+K375</f>
        <v>118655.70000000001</v>
      </c>
      <c r="L374" s="77">
        <f>L382+L397+L375</f>
        <v>118238.40000000001</v>
      </c>
    </row>
    <row r="375" spans="1:12" s="163" customFormat="1" ht="18" x14ac:dyDescent="0.35">
      <c r="A375" s="162"/>
      <c r="B375" s="616" t="s">
        <v>35</v>
      </c>
      <c r="C375" s="68" t="s">
        <v>336</v>
      </c>
      <c r="D375" s="73" t="s">
        <v>36</v>
      </c>
      <c r="E375" s="64"/>
      <c r="F375" s="65"/>
      <c r="G375" s="66"/>
      <c r="H375" s="66"/>
      <c r="I375" s="67"/>
      <c r="J375" s="64"/>
      <c r="K375" s="261">
        <f t="shared" ref="K375:K379" si="50">K376</f>
        <v>56.3</v>
      </c>
      <c r="L375" s="261">
        <f>L376</f>
        <v>56.3</v>
      </c>
    </row>
    <row r="376" spans="1:12" s="163" customFormat="1" ht="18" x14ac:dyDescent="0.35">
      <c r="A376" s="162"/>
      <c r="B376" s="616" t="s">
        <v>69</v>
      </c>
      <c r="C376" s="68" t="s">
        <v>336</v>
      </c>
      <c r="D376" s="73" t="s">
        <v>36</v>
      </c>
      <c r="E376" s="73" t="s">
        <v>70</v>
      </c>
      <c r="F376" s="65"/>
      <c r="G376" s="66"/>
      <c r="H376" s="66"/>
      <c r="I376" s="67"/>
      <c r="J376" s="64"/>
      <c r="K376" s="261">
        <f t="shared" ref="K376:L377" si="51">K377</f>
        <v>56.3</v>
      </c>
      <c r="L376" s="261">
        <f t="shared" si="51"/>
        <v>56.3</v>
      </c>
    </row>
    <row r="377" spans="1:12" s="163" customFormat="1" ht="54" x14ac:dyDescent="0.35">
      <c r="A377" s="162"/>
      <c r="B377" s="665" t="s">
        <v>212</v>
      </c>
      <c r="C377" s="68" t="s">
        <v>336</v>
      </c>
      <c r="D377" s="73" t="s">
        <v>36</v>
      </c>
      <c r="E377" s="73" t="s">
        <v>70</v>
      </c>
      <c r="F377" s="258" t="s">
        <v>62</v>
      </c>
      <c r="G377" s="259" t="s">
        <v>41</v>
      </c>
      <c r="H377" s="259" t="s">
        <v>42</v>
      </c>
      <c r="I377" s="260" t="s">
        <v>43</v>
      </c>
      <c r="J377" s="64"/>
      <c r="K377" s="261">
        <f t="shared" si="51"/>
        <v>56.3</v>
      </c>
      <c r="L377" s="261">
        <f t="shared" si="51"/>
        <v>56.3</v>
      </c>
    </row>
    <row r="378" spans="1:12" s="163" customFormat="1" ht="54" x14ac:dyDescent="0.35">
      <c r="A378" s="162"/>
      <c r="B378" s="616" t="s">
        <v>215</v>
      </c>
      <c r="C378" s="68" t="s">
        <v>336</v>
      </c>
      <c r="D378" s="73" t="s">
        <v>36</v>
      </c>
      <c r="E378" s="73" t="s">
        <v>70</v>
      </c>
      <c r="F378" s="258" t="s">
        <v>62</v>
      </c>
      <c r="G378" s="259" t="s">
        <v>29</v>
      </c>
      <c r="H378" s="259" t="s">
        <v>42</v>
      </c>
      <c r="I378" s="260" t="s">
        <v>43</v>
      </c>
      <c r="J378" s="64"/>
      <c r="K378" s="261">
        <f t="shared" si="50"/>
        <v>56.3</v>
      </c>
      <c r="L378" s="261">
        <f>L379</f>
        <v>56.3</v>
      </c>
    </row>
    <row r="379" spans="1:12" s="163" customFormat="1" ht="36" x14ac:dyDescent="0.35">
      <c r="A379" s="162"/>
      <c r="B379" s="616" t="s">
        <v>373</v>
      </c>
      <c r="C379" s="68" t="s">
        <v>336</v>
      </c>
      <c r="D379" s="73" t="s">
        <v>36</v>
      </c>
      <c r="E379" s="73" t="s">
        <v>70</v>
      </c>
      <c r="F379" s="258" t="s">
        <v>62</v>
      </c>
      <c r="G379" s="259" t="s">
        <v>29</v>
      </c>
      <c r="H379" s="259" t="s">
        <v>38</v>
      </c>
      <c r="I379" s="260" t="s">
        <v>43</v>
      </c>
      <c r="J379" s="64"/>
      <c r="K379" s="261">
        <f t="shared" si="50"/>
        <v>56.3</v>
      </c>
      <c r="L379" s="261">
        <f>L380</f>
        <v>56.3</v>
      </c>
    </row>
    <row r="380" spans="1:12" s="163" customFormat="1" ht="54" x14ac:dyDescent="0.35">
      <c r="A380" s="162"/>
      <c r="B380" s="616" t="s">
        <v>374</v>
      </c>
      <c r="C380" s="68" t="s">
        <v>336</v>
      </c>
      <c r="D380" s="73" t="s">
        <v>36</v>
      </c>
      <c r="E380" s="73" t="s">
        <v>70</v>
      </c>
      <c r="F380" s="258" t="s">
        <v>62</v>
      </c>
      <c r="G380" s="259" t="s">
        <v>29</v>
      </c>
      <c r="H380" s="259" t="s">
        <v>38</v>
      </c>
      <c r="I380" s="260" t="s">
        <v>104</v>
      </c>
      <c r="J380" s="64"/>
      <c r="K380" s="261">
        <f>K381</f>
        <v>56.3</v>
      </c>
      <c r="L380" s="261">
        <f>L381</f>
        <v>56.3</v>
      </c>
    </row>
    <row r="381" spans="1:12" s="163" customFormat="1" ht="54" x14ac:dyDescent="0.35">
      <c r="A381" s="162"/>
      <c r="B381" s="616" t="s">
        <v>54</v>
      </c>
      <c r="C381" s="68" t="s">
        <v>336</v>
      </c>
      <c r="D381" s="73" t="s">
        <v>36</v>
      </c>
      <c r="E381" s="73" t="s">
        <v>70</v>
      </c>
      <c r="F381" s="258" t="s">
        <v>62</v>
      </c>
      <c r="G381" s="259" t="s">
        <v>29</v>
      </c>
      <c r="H381" s="259" t="s">
        <v>38</v>
      </c>
      <c r="I381" s="260" t="s">
        <v>104</v>
      </c>
      <c r="J381" s="73" t="s">
        <v>55</v>
      </c>
      <c r="K381" s="261">
        <v>56.3</v>
      </c>
      <c r="L381" s="261">
        <v>56.3</v>
      </c>
    </row>
    <row r="382" spans="1:12" s="52" customFormat="1" ht="18" x14ac:dyDescent="0.35">
      <c r="A382" s="56"/>
      <c r="B382" s="665" t="s">
        <v>178</v>
      </c>
      <c r="C382" s="68" t="s">
        <v>336</v>
      </c>
      <c r="D382" s="55" t="s">
        <v>223</v>
      </c>
      <c r="E382" s="55"/>
      <c r="F382" s="748"/>
      <c r="G382" s="749"/>
      <c r="H382" s="749"/>
      <c r="I382" s="750"/>
      <c r="J382" s="55"/>
      <c r="K382" s="69">
        <f>K383+K391</f>
        <v>74337.700000000012</v>
      </c>
      <c r="L382" s="69">
        <f>L383+L391</f>
        <v>74391.100000000006</v>
      </c>
    </row>
    <row r="383" spans="1:12" s="163" customFormat="1" ht="18" x14ac:dyDescent="0.35">
      <c r="A383" s="56"/>
      <c r="B383" s="665" t="s">
        <v>371</v>
      </c>
      <c r="C383" s="68" t="s">
        <v>336</v>
      </c>
      <c r="D383" s="55" t="s">
        <v>223</v>
      </c>
      <c r="E383" s="55" t="s">
        <v>62</v>
      </c>
      <c r="F383" s="748"/>
      <c r="G383" s="749"/>
      <c r="H383" s="749"/>
      <c r="I383" s="750"/>
      <c r="J383" s="55"/>
      <c r="K383" s="69">
        <f t="shared" ref="K383:K384" si="52">K384</f>
        <v>73887.700000000012</v>
      </c>
      <c r="L383" s="69">
        <f>L384</f>
        <v>73941.100000000006</v>
      </c>
    </row>
    <row r="384" spans="1:12" s="163" customFormat="1" ht="54" x14ac:dyDescent="0.35">
      <c r="A384" s="56"/>
      <c r="B384" s="665" t="s">
        <v>212</v>
      </c>
      <c r="C384" s="68" t="s">
        <v>336</v>
      </c>
      <c r="D384" s="55" t="s">
        <v>223</v>
      </c>
      <c r="E384" s="55" t="s">
        <v>62</v>
      </c>
      <c r="F384" s="748" t="s">
        <v>62</v>
      </c>
      <c r="G384" s="749" t="s">
        <v>41</v>
      </c>
      <c r="H384" s="749" t="s">
        <v>42</v>
      </c>
      <c r="I384" s="750" t="s">
        <v>43</v>
      </c>
      <c r="J384" s="55"/>
      <c r="K384" s="69">
        <f t="shared" si="52"/>
        <v>73887.700000000012</v>
      </c>
      <c r="L384" s="69">
        <f>L385</f>
        <v>73941.100000000006</v>
      </c>
    </row>
    <row r="385" spans="1:12" s="163" customFormat="1" ht="72" x14ac:dyDescent="0.35">
      <c r="A385" s="56"/>
      <c r="B385" s="665" t="s">
        <v>213</v>
      </c>
      <c r="C385" s="68" t="s">
        <v>336</v>
      </c>
      <c r="D385" s="55" t="s">
        <v>223</v>
      </c>
      <c r="E385" s="55" t="s">
        <v>62</v>
      </c>
      <c r="F385" s="748" t="s">
        <v>62</v>
      </c>
      <c r="G385" s="749" t="s">
        <v>44</v>
      </c>
      <c r="H385" s="749" t="s">
        <v>42</v>
      </c>
      <c r="I385" s="750" t="s">
        <v>43</v>
      </c>
      <c r="J385" s="55"/>
      <c r="K385" s="69">
        <f t="shared" ref="K385:L387" si="53">K386</f>
        <v>73887.700000000012</v>
      </c>
      <c r="L385" s="69">
        <f t="shared" si="53"/>
        <v>73941.100000000006</v>
      </c>
    </row>
    <row r="386" spans="1:12" s="163" customFormat="1" ht="36" x14ac:dyDescent="0.35">
      <c r="A386" s="56"/>
      <c r="B386" s="665" t="s">
        <v>292</v>
      </c>
      <c r="C386" s="68" t="s">
        <v>336</v>
      </c>
      <c r="D386" s="55" t="s">
        <v>223</v>
      </c>
      <c r="E386" s="55" t="s">
        <v>62</v>
      </c>
      <c r="F386" s="748" t="s">
        <v>62</v>
      </c>
      <c r="G386" s="749" t="s">
        <v>44</v>
      </c>
      <c r="H386" s="749" t="s">
        <v>36</v>
      </c>
      <c r="I386" s="750" t="s">
        <v>43</v>
      </c>
      <c r="J386" s="55"/>
      <c r="K386" s="69">
        <f>K387+K389</f>
        <v>73887.700000000012</v>
      </c>
      <c r="L386" s="69">
        <f>L387+L389</f>
        <v>73941.100000000006</v>
      </c>
    </row>
    <row r="387" spans="1:12" s="163" customFormat="1" ht="36" x14ac:dyDescent="0.35">
      <c r="A387" s="56"/>
      <c r="B387" s="692" t="s">
        <v>487</v>
      </c>
      <c r="C387" s="68" t="s">
        <v>336</v>
      </c>
      <c r="D387" s="55" t="s">
        <v>223</v>
      </c>
      <c r="E387" s="55" t="s">
        <v>62</v>
      </c>
      <c r="F387" s="748" t="s">
        <v>62</v>
      </c>
      <c r="G387" s="749" t="s">
        <v>44</v>
      </c>
      <c r="H387" s="749" t="s">
        <v>36</v>
      </c>
      <c r="I387" s="750" t="s">
        <v>90</v>
      </c>
      <c r="J387" s="55"/>
      <c r="K387" s="69">
        <f t="shared" si="53"/>
        <v>66324.600000000006</v>
      </c>
      <c r="L387" s="69">
        <f t="shared" si="53"/>
        <v>66378</v>
      </c>
    </row>
    <row r="388" spans="1:12" s="52" customFormat="1" ht="54" x14ac:dyDescent="0.35">
      <c r="A388" s="56"/>
      <c r="B388" s="623" t="s">
        <v>75</v>
      </c>
      <c r="C388" s="68" t="s">
        <v>336</v>
      </c>
      <c r="D388" s="55" t="s">
        <v>223</v>
      </c>
      <c r="E388" s="55" t="s">
        <v>62</v>
      </c>
      <c r="F388" s="748" t="s">
        <v>62</v>
      </c>
      <c r="G388" s="749" t="s">
        <v>44</v>
      </c>
      <c r="H388" s="749" t="s">
        <v>36</v>
      </c>
      <c r="I388" s="750" t="s">
        <v>90</v>
      </c>
      <c r="J388" s="55" t="s">
        <v>76</v>
      </c>
      <c r="K388" s="69">
        <v>66324.600000000006</v>
      </c>
      <c r="L388" s="69">
        <v>66378</v>
      </c>
    </row>
    <row r="389" spans="1:12" s="52" customFormat="1" ht="36" x14ac:dyDescent="0.35">
      <c r="A389" s="56"/>
      <c r="B389" s="623" t="s">
        <v>337</v>
      </c>
      <c r="C389" s="68" t="s">
        <v>336</v>
      </c>
      <c r="D389" s="55" t="s">
        <v>223</v>
      </c>
      <c r="E389" s="55" t="s">
        <v>62</v>
      </c>
      <c r="F389" s="748" t="s">
        <v>62</v>
      </c>
      <c r="G389" s="749" t="s">
        <v>44</v>
      </c>
      <c r="H389" s="749" t="s">
        <v>36</v>
      </c>
      <c r="I389" s="750" t="s">
        <v>338</v>
      </c>
      <c r="J389" s="55"/>
      <c r="K389" s="69">
        <f>K390</f>
        <v>7563.1</v>
      </c>
      <c r="L389" s="69">
        <f>L390</f>
        <v>7563.1</v>
      </c>
    </row>
    <row r="390" spans="1:12" s="52" customFormat="1" ht="54" x14ac:dyDescent="0.35">
      <c r="A390" s="56"/>
      <c r="B390" s="623" t="s">
        <v>75</v>
      </c>
      <c r="C390" s="68" t="s">
        <v>336</v>
      </c>
      <c r="D390" s="55" t="s">
        <v>223</v>
      </c>
      <c r="E390" s="55" t="s">
        <v>62</v>
      </c>
      <c r="F390" s="748" t="s">
        <v>62</v>
      </c>
      <c r="G390" s="749" t="s">
        <v>44</v>
      </c>
      <c r="H390" s="749" t="s">
        <v>36</v>
      </c>
      <c r="I390" s="750" t="s">
        <v>338</v>
      </c>
      <c r="J390" s="55" t="s">
        <v>76</v>
      </c>
      <c r="K390" s="69">
        <v>7563.1</v>
      </c>
      <c r="L390" s="69">
        <v>7563.1</v>
      </c>
    </row>
    <row r="391" spans="1:12" s="52" customFormat="1" ht="18" x14ac:dyDescent="0.35">
      <c r="A391" s="56"/>
      <c r="B391" s="616" t="s">
        <v>185</v>
      </c>
      <c r="C391" s="68" t="s">
        <v>336</v>
      </c>
      <c r="D391" s="55" t="s">
        <v>223</v>
      </c>
      <c r="E391" s="55" t="s">
        <v>78</v>
      </c>
      <c r="F391" s="748"/>
      <c r="G391" s="749"/>
      <c r="H391" s="749"/>
      <c r="I391" s="750"/>
      <c r="J391" s="55"/>
      <c r="K391" s="69">
        <f t="shared" ref="K391:L395" si="54">K392</f>
        <v>450</v>
      </c>
      <c r="L391" s="69">
        <f t="shared" si="54"/>
        <v>450</v>
      </c>
    </row>
    <row r="392" spans="1:12" s="52" customFormat="1" ht="54" x14ac:dyDescent="0.35">
      <c r="A392" s="56"/>
      <c r="B392" s="665" t="s">
        <v>212</v>
      </c>
      <c r="C392" s="68" t="s">
        <v>336</v>
      </c>
      <c r="D392" s="55" t="s">
        <v>223</v>
      </c>
      <c r="E392" s="55" t="s">
        <v>78</v>
      </c>
      <c r="F392" s="748" t="s">
        <v>62</v>
      </c>
      <c r="G392" s="749" t="s">
        <v>41</v>
      </c>
      <c r="H392" s="749" t="s">
        <v>42</v>
      </c>
      <c r="I392" s="750" t="s">
        <v>43</v>
      </c>
      <c r="J392" s="55"/>
      <c r="K392" s="69">
        <f t="shared" si="54"/>
        <v>450</v>
      </c>
      <c r="L392" s="69">
        <f t="shared" si="54"/>
        <v>450</v>
      </c>
    </row>
    <row r="393" spans="1:12" s="52" customFormat="1" ht="72" x14ac:dyDescent="0.35">
      <c r="A393" s="56"/>
      <c r="B393" s="665" t="s">
        <v>213</v>
      </c>
      <c r="C393" s="68" t="s">
        <v>336</v>
      </c>
      <c r="D393" s="55" t="s">
        <v>223</v>
      </c>
      <c r="E393" s="55" t="s">
        <v>78</v>
      </c>
      <c r="F393" s="748" t="s">
        <v>62</v>
      </c>
      <c r="G393" s="749" t="s">
        <v>44</v>
      </c>
      <c r="H393" s="749" t="s">
        <v>42</v>
      </c>
      <c r="I393" s="750" t="s">
        <v>43</v>
      </c>
      <c r="J393" s="55"/>
      <c r="K393" s="69">
        <f t="shared" si="54"/>
        <v>450</v>
      </c>
      <c r="L393" s="69">
        <f t="shared" si="54"/>
        <v>450</v>
      </c>
    </row>
    <row r="394" spans="1:12" s="52" customFormat="1" ht="18" x14ac:dyDescent="0.35">
      <c r="A394" s="56"/>
      <c r="B394" s="623" t="s">
        <v>293</v>
      </c>
      <c r="C394" s="68" t="s">
        <v>336</v>
      </c>
      <c r="D394" s="55" t="s">
        <v>223</v>
      </c>
      <c r="E394" s="55" t="s">
        <v>78</v>
      </c>
      <c r="F394" s="748" t="s">
        <v>62</v>
      </c>
      <c r="G394" s="749" t="s">
        <v>44</v>
      </c>
      <c r="H394" s="749" t="s">
        <v>38</v>
      </c>
      <c r="I394" s="750" t="s">
        <v>43</v>
      </c>
      <c r="J394" s="55"/>
      <c r="K394" s="69">
        <f>K395</f>
        <v>450</v>
      </c>
      <c r="L394" s="69">
        <f>L395</f>
        <v>450</v>
      </c>
    </row>
    <row r="395" spans="1:12" s="52" customFormat="1" ht="36" x14ac:dyDescent="0.35">
      <c r="A395" s="56"/>
      <c r="B395" s="623" t="s">
        <v>210</v>
      </c>
      <c r="C395" s="68" t="s">
        <v>336</v>
      </c>
      <c r="D395" s="55" t="s">
        <v>223</v>
      </c>
      <c r="E395" s="55" t="s">
        <v>78</v>
      </c>
      <c r="F395" s="748" t="s">
        <v>62</v>
      </c>
      <c r="G395" s="749" t="s">
        <v>44</v>
      </c>
      <c r="H395" s="749" t="s">
        <v>38</v>
      </c>
      <c r="I395" s="750" t="s">
        <v>295</v>
      </c>
      <c r="J395" s="55"/>
      <c r="K395" s="69">
        <f t="shared" si="54"/>
        <v>450</v>
      </c>
      <c r="L395" s="69">
        <f t="shared" si="54"/>
        <v>450</v>
      </c>
    </row>
    <row r="396" spans="1:12" s="52" customFormat="1" ht="36" x14ac:dyDescent="0.35">
      <c r="A396" s="56"/>
      <c r="B396" s="623" t="s">
        <v>119</v>
      </c>
      <c r="C396" s="68" t="s">
        <v>336</v>
      </c>
      <c r="D396" s="55" t="s">
        <v>223</v>
      </c>
      <c r="E396" s="55" t="s">
        <v>78</v>
      </c>
      <c r="F396" s="748" t="s">
        <v>62</v>
      </c>
      <c r="G396" s="749" t="s">
        <v>44</v>
      </c>
      <c r="H396" s="749" t="s">
        <v>38</v>
      </c>
      <c r="I396" s="750" t="s">
        <v>295</v>
      </c>
      <c r="J396" s="55" t="s">
        <v>120</v>
      </c>
      <c r="K396" s="69">
        <v>450</v>
      </c>
      <c r="L396" s="69">
        <v>450</v>
      </c>
    </row>
    <row r="397" spans="1:12" s="52" customFormat="1" ht="18" x14ac:dyDescent="0.35">
      <c r="A397" s="56"/>
      <c r="B397" s="616" t="s">
        <v>187</v>
      </c>
      <c r="C397" s="68" t="s">
        <v>336</v>
      </c>
      <c r="D397" s="55" t="s">
        <v>225</v>
      </c>
      <c r="E397" s="55"/>
      <c r="F397" s="748"/>
      <c r="G397" s="749"/>
      <c r="H397" s="749"/>
      <c r="I397" s="750"/>
      <c r="J397" s="55"/>
      <c r="K397" s="69">
        <f>K398+K417</f>
        <v>44261.7</v>
      </c>
      <c r="L397" s="69">
        <f>L398+L417</f>
        <v>43791</v>
      </c>
    </row>
    <row r="398" spans="1:12" s="52" customFormat="1" ht="18" x14ac:dyDescent="0.35">
      <c r="A398" s="56"/>
      <c r="B398" s="616" t="s">
        <v>189</v>
      </c>
      <c r="C398" s="68" t="s">
        <v>336</v>
      </c>
      <c r="D398" s="55" t="s">
        <v>225</v>
      </c>
      <c r="E398" s="55" t="s">
        <v>36</v>
      </c>
      <c r="F398" s="748"/>
      <c r="G398" s="749"/>
      <c r="H398" s="749"/>
      <c r="I398" s="750"/>
      <c r="J398" s="55"/>
      <c r="K398" s="69">
        <f>K399</f>
        <v>32107</v>
      </c>
      <c r="L398" s="69">
        <f>L399</f>
        <v>31631.599999999999</v>
      </c>
    </row>
    <row r="399" spans="1:12" s="52" customFormat="1" ht="54" x14ac:dyDescent="0.35">
      <c r="A399" s="56"/>
      <c r="B399" s="665" t="s">
        <v>212</v>
      </c>
      <c r="C399" s="68" t="s">
        <v>336</v>
      </c>
      <c r="D399" s="55" t="s">
        <v>225</v>
      </c>
      <c r="E399" s="55" t="s">
        <v>36</v>
      </c>
      <c r="F399" s="748" t="s">
        <v>62</v>
      </c>
      <c r="G399" s="749" t="s">
        <v>41</v>
      </c>
      <c r="H399" s="749" t="s">
        <v>42</v>
      </c>
      <c r="I399" s="750" t="s">
        <v>43</v>
      </c>
      <c r="J399" s="55"/>
      <c r="K399" s="69">
        <f>K400+K411</f>
        <v>32107</v>
      </c>
      <c r="L399" s="69">
        <f>L400+L411</f>
        <v>31631.599999999999</v>
      </c>
    </row>
    <row r="400" spans="1:12" s="52" customFormat="1" ht="72" x14ac:dyDescent="0.35">
      <c r="A400" s="56"/>
      <c r="B400" s="665" t="s">
        <v>213</v>
      </c>
      <c r="C400" s="68" t="s">
        <v>336</v>
      </c>
      <c r="D400" s="55" t="s">
        <v>225</v>
      </c>
      <c r="E400" s="55" t="s">
        <v>36</v>
      </c>
      <c r="F400" s="72" t="s">
        <v>62</v>
      </c>
      <c r="G400" s="138" t="s">
        <v>44</v>
      </c>
      <c r="H400" s="138" t="s">
        <v>42</v>
      </c>
      <c r="I400" s="139" t="s">
        <v>43</v>
      </c>
      <c r="J400" s="140"/>
      <c r="K400" s="69">
        <f>K401+K408</f>
        <v>31628.3</v>
      </c>
      <c r="L400" s="69">
        <f>L401+L408</f>
        <v>31172.799999999999</v>
      </c>
    </row>
    <row r="401" spans="1:12" s="52" customFormat="1" ht="18" x14ac:dyDescent="0.35">
      <c r="A401" s="56"/>
      <c r="B401" s="616" t="s">
        <v>339</v>
      </c>
      <c r="C401" s="68" t="s">
        <v>336</v>
      </c>
      <c r="D401" s="55" t="s">
        <v>225</v>
      </c>
      <c r="E401" s="55" t="s">
        <v>36</v>
      </c>
      <c r="F401" s="72" t="s">
        <v>62</v>
      </c>
      <c r="G401" s="138" t="s">
        <v>44</v>
      </c>
      <c r="H401" s="138" t="s">
        <v>62</v>
      </c>
      <c r="I401" s="139" t="s">
        <v>43</v>
      </c>
      <c r="J401" s="140"/>
      <c r="K401" s="69">
        <f>K402+K404+K406</f>
        <v>16308</v>
      </c>
      <c r="L401" s="69">
        <f>L402+L404+L406</f>
        <v>15825</v>
      </c>
    </row>
    <row r="402" spans="1:12" s="52" customFormat="1" ht="36" x14ac:dyDescent="0.35">
      <c r="A402" s="56"/>
      <c r="B402" s="692" t="s">
        <v>487</v>
      </c>
      <c r="C402" s="68" t="s">
        <v>336</v>
      </c>
      <c r="D402" s="55" t="s">
        <v>225</v>
      </c>
      <c r="E402" s="55" t="s">
        <v>36</v>
      </c>
      <c r="F402" s="72" t="s">
        <v>62</v>
      </c>
      <c r="G402" s="138" t="s">
        <v>44</v>
      </c>
      <c r="H402" s="138" t="s">
        <v>62</v>
      </c>
      <c r="I402" s="139" t="s">
        <v>90</v>
      </c>
      <c r="J402" s="140"/>
      <c r="K402" s="69">
        <f t="shared" ref="K402:L402" si="55">K403</f>
        <v>15492.5</v>
      </c>
      <c r="L402" s="69">
        <f t="shared" si="55"/>
        <v>15503.2</v>
      </c>
    </row>
    <row r="403" spans="1:12" s="52" customFormat="1" ht="54" x14ac:dyDescent="0.35">
      <c r="A403" s="56"/>
      <c r="B403" s="623" t="s">
        <v>75</v>
      </c>
      <c r="C403" s="68" t="s">
        <v>336</v>
      </c>
      <c r="D403" s="55" t="s">
        <v>225</v>
      </c>
      <c r="E403" s="55" t="s">
        <v>36</v>
      </c>
      <c r="F403" s="748" t="s">
        <v>62</v>
      </c>
      <c r="G403" s="749" t="s">
        <v>44</v>
      </c>
      <c r="H403" s="749" t="s">
        <v>62</v>
      </c>
      <c r="I403" s="750" t="s">
        <v>90</v>
      </c>
      <c r="J403" s="55" t="s">
        <v>76</v>
      </c>
      <c r="K403" s="69">
        <v>15492.5</v>
      </c>
      <c r="L403" s="69">
        <v>15503.2</v>
      </c>
    </row>
    <row r="404" spans="1:12" s="52" customFormat="1" ht="36" x14ac:dyDescent="0.35">
      <c r="A404" s="854"/>
      <c r="B404" s="855" t="s">
        <v>337</v>
      </c>
      <c r="C404" s="848" t="s">
        <v>336</v>
      </c>
      <c r="D404" s="849" t="s">
        <v>225</v>
      </c>
      <c r="E404" s="849" t="s">
        <v>36</v>
      </c>
      <c r="F404" s="850" t="s">
        <v>62</v>
      </c>
      <c r="G404" s="851" t="s">
        <v>44</v>
      </c>
      <c r="H404" s="851" t="s">
        <v>62</v>
      </c>
      <c r="I404" s="852" t="s">
        <v>338</v>
      </c>
      <c r="J404" s="849"/>
      <c r="K404" s="853">
        <f>K405</f>
        <v>321.8</v>
      </c>
      <c r="L404" s="853">
        <f>L405</f>
        <v>321.8</v>
      </c>
    </row>
    <row r="405" spans="1:12" s="52" customFormat="1" ht="54" x14ac:dyDescent="0.35">
      <c r="A405" s="854"/>
      <c r="B405" s="855" t="s">
        <v>75</v>
      </c>
      <c r="C405" s="848" t="s">
        <v>336</v>
      </c>
      <c r="D405" s="849" t="s">
        <v>225</v>
      </c>
      <c r="E405" s="849" t="s">
        <v>36</v>
      </c>
      <c r="F405" s="850" t="s">
        <v>62</v>
      </c>
      <c r="G405" s="851" t="s">
        <v>44</v>
      </c>
      <c r="H405" s="851" t="s">
        <v>62</v>
      </c>
      <c r="I405" s="852" t="s">
        <v>338</v>
      </c>
      <c r="J405" s="849" t="s">
        <v>76</v>
      </c>
      <c r="K405" s="853">
        <v>321.8</v>
      </c>
      <c r="L405" s="853">
        <v>321.8</v>
      </c>
    </row>
    <row r="406" spans="1:12" s="52" customFormat="1" ht="18" x14ac:dyDescent="0.35">
      <c r="A406" s="854"/>
      <c r="B406" s="855" t="s">
        <v>581</v>
      </c>
      <c r="C406" s="848" t="s">
        <v>336</v>
      </c>
      <c r="D406" s="849" t="s">
        <v>225</v>
      </c>
      <c r="E406" s="849" t="s">
        <v>36</v>
      </c>
      <c r="F406" s="850" t="s">
        <v>62</v>
      </c>
      <c r="G406" s="851" t="s">
        <v>44</v>
      </c>
      <c r="H406" s="851" t="s">
        <v>62</v>
      </c>
      <c r="I406" s="852" t="s">
        <v>580</v>
      </c>
      <c r="J406" s="849"/>
      <c r="K406" s="853">
        <f>K407</f>
        <v>493.7</v>
      </c>
      <c r="L406" s="853">
        <f>L407</f>
        <v>0</v>
      </c>
    </row>
    <row r="407" spans="1:12" s="52" customFormat="1" ht="54" x14ac:dyDescent="0.35">
      <c r="A407" s="854"/>
      <c r="B407" s="855" t="s">
        <v>75</v>
      </c>
      <c r="C407" s="848" t="s">
        <v>336</v>
      </c>
      <c r="D407" s="849" t="s">
        <v>225</v>
      </c>
      <c r="E407" s="849" t="s">
        <v>36</v>
      </c>
      <c r="F407" s="850" t="s">
        <v>62</v>
      </c>
      <c r="G407" s="851" t="s">
        <v>44</v>
      </c>
      <c r="H407" s="851" t="s">
        <v>62</v>
      </c>
      <c r="I407" s="852" t="s">
        <v>580</v>
      </c>
      <c r="J407" s="849" t="s">
        <v>76</v>
      </c>
      <c r="K407" s="853">
        <f>444.3+49.4</f>
        <v>493.7</v>
      </c>
      <c r="L407" s="853">
        <v>0</v>
      </c>
    </row>
    <row r="408" spans="1:12" s="52" customFormat="1" ht="36" x14ac:dyDescent="0.35">
      <c r="A408" s="56"/>
      <c r="B408" s="623" t="s">
        <v>341</v>
      </c>
      <c r="C408" s="68" t="s">
        <v>336</v>
      </c>
      <c r="D408" s="55" t="s">
        <v>225</v>
      </c>
      <c r="E408" s="55" t="s">
        <v>36</v>
      </c>
      <c r="F408" s="72" t="s">
        <v>62</v>
      </c>
      <c r="G408" s="138" t="s">
        <v>44</v>
      </c>
      <c r="H408" s="138" t="s">
        <v>51</v>
      </c>
      <c r="I408" s="750" t="s">
        <v>43</v>
      </c>
      <c r="J408" s="55"/>
      <c r="K408" s="69">
        <f t="shared" ref="K408:L409" si="56">K409</f>
        <v>15320.3</v>
      </c>
      <c r="L408" s="69">
        <f t="shared" si="56"/>
        <v>15347.8</v>
      </c>
    </row>
    <row r="409" spans="1:12" s="52" customFormat="1" ht="36" x14ac:dyDescent="0.35">
      <c r="A409" s="56"/>
      <c r="B409" s="692" t="s">
        <v>487</v>
      </c>
      <c r="C409" s="68" t="s">
        <v>336</v>
      </c>
      <c r="D409" s="55" t="s">
        <v>225</v>
      </c>
      <c r="E409" s="55" t="s">
        <v>36</v>
      </c>
      <c r="F409" s="72" t="s">
        <v>62</v>
      </c>
      <c r="G409" s="138" t="s">
        <v>44</v>
      </c>
      <c r="H409" s="138" t="s">
        <v>51</v>
      </c>
      <c r="I409" s="139" t="s">
        <v>90</v>
      </c>
      <c r="J409" s="140"/>
      <c r="K409" s="69">
        <f t="shared" si="56"/>
        <v>15320.3</v>
      </c>
      <c r="L409" s="69">
        <f t="shared" si="56"/>
        <v>15347.8</v>
      </c>
    </row>
    <row r="410" spans="1:12" s="52" customFormat="1" ht="108" x14ac:dyDescent="0.35">
      <c r="A410" s="56"/>
      <c r="B410" s="616" t="s">
        <v>48</v>
      </c>
      <c r="C410" s="68" t="s">
        <v>336</v>
      </c>
      <c r="D410" s="55" t="s">
        <v>225</v>
      </c>
      <c r="E410" s="55" t="s">
        <v>36</v>
      </c>
      <c r="F410" s="748" t="s">
        <v>62</v>
      </c>
      <c r="G410" s="749" t="s">
        <v>44</v>
      </c>
      <c r="H410" s="749" t="s">
        <v>51</v>
      </c>
      <c r="I410" s="750" t="s">
        <v>90</v>
      </c>
      <c r="J410" s="55" t="s">
        <v>49</v>
      </c>
      <c r="K410" s="69">
        <v>15320.3</v>
      </c>
      <c r="L410" s="69">
        <v>15347.8</v>
      </c>
    </row>
    <row r="411" spans="1:12" s="52" customFormat="1" ht="54" x14ac:dyDescent="0.35">
      <c r="A411" s="56"/>
      <c r="B411" s="616" t="s">
        <v>349</v>
      </c>
      <c r="C411" s="68" t="s">
        <v>336</v>
      </c>
      <c r="D411" s="55" t="s">
        <v>225</v>
      </c>
      <c r="E411" s="55" t="s">
        <v>36</v>
      </c>
      <c r="F411" s="72" t="s">
        <v>62</v>
      </c>
      <c r="G411" s="138" t="s">
        <v>88</v>
      </c>
      <c r="H411" s="138" t="s">
        <v>42</v>
      </c>
      <c r="I411" s="750" t="s">
        <v>43</v>
      </c>
      <c r="J411" s="55"/>
      <c r="K411" s="69">
        <f>K412</f>
        <v>478.7</v>
      </c>
      <c r="L411" s="69">
        <f>L412</f>
        <v>458.8</v>
      </c>
    </row>
    <row r="412" spans="1:12" s="52" customFormat="1" ht="90" x14ac:dyDescent="0.35">
      <c r="A412" s="56"/>
      <c r="B412" s="623" t="s">
        <v>342</v>
      </c>
      <c r="C412" s="68" t="s">
        <v>336</v>
      </c>
      <c r="D412" s="55" t="s">
        <v>225</v>
      </c>
      <c r="E412" s="55" t="s">
        <v>36</v>
      </c>
      <c r="F412" s="72" t="s">
        <v>62</v>
      </c>
      <c r="G412" s="138" t="s">
        <v>88</v>
      </c>
      <c r="H412" s="138" t="s">
        <v>62</v>
      </c>
      <c r="I412" s="750" t="s">
        <v>43</v>
      </c>
      <c r="J412" s="55"/>
      <c r="K412" s="69">
        <f>K415+K413</f>
        <v>478.7</v>
      </c>
      <c r="L412" s="69">
        <f>L415+L413</f>
        <v>458.8</v>
      </c>
    </row>
    <row r="413" spans="1:12" s="52" customFormat="1" ht="36" x14ac:dyDescent="0.35">
      <c r="A413" s="56"/>
      <c r="B413" s="623" t="s">
        <v>337</v>
      </c>
      <c r="C413" s="68" t="s">
        <v>336</v>
      </c>
      <c r="D413" s="55" t="s">
        <v>225</v>
      </c>
      <c r="E413" s="55" t="s">
        <v>36</v>
      </c>
      <c r="F413" s="72" t="s">
        <v>62</v>
      </c>
      <c r="G413" s="138" t="s">
        <v>88</v>
      </c>
      <c r="H413" s="138" t="s">
        <v>62</v>
      </c>
      <c r="I413" s="750" t="s">
        <v>338</v>
      </c>
      <c r="J413" s="55"/>
      <c r="K413" s="69">
        <f>K414</f>
        <v>434.3</v>
      </c>
      <c r="L413" s="69">
        <f>L414</f>
        <v>414.40000000000003</v>
      </c>
    </row>
    <row r="414" spans="1:12" s="52" customFormat="1" ht="54" x14ac:dyDescent="0.35">
      <c r="A414" s="56"/>
      <c r="B414" s="616" t="s">
        <v>54</v>
      </c>
      <c r="C414" s="68" t="s">
        <v>336</v>
      </c>
      <c r="D414" s="55" t="s">
        <v>225</v>
      </c>
      <c r="E414" s="55" t="s">
        <v>36</v>
      </c>
      <c r="F414" s="72" t="s">
        <v>62</v>
      </c>
      <c r="G414" s="138" t="s">
        <v>88</v>
      </c>
      <c r="H414" s="138" t="s">
        <v>62</v>
      </c>
      <c r="I414" s="750" t="s">
        <v>338</v>
      </c>
      <c r="J414" s="55" t="s">
        <v>55</v>
      </c>
      <c r="K414" s="69">
        <f>418.8+15.5</f>
        <v>434.3</v>
      </c>
      <c r="L414" s="69">
        <f>418.8-4.4</f>
        <v>414.40000000000003</v>
      </c>
    </row>
    <row r="415" spans="1:12" s="52" customFormat="1" ht="288" x14ac:dyDescent="0.35">
      <c r="A415" s="56"/>
      <c r="B415" s="623" t="s">
        <v>673</v>
      </c>
      <c r="C415" s="68" t="s">
        <v>336</v>
      </c>
      <c r="D415" s="55" t="s">
        <v>225</v>
      </c>
      <c r="E415" s="55" t="s">
        <v>36</v>
      </c>
      <c r="F415" s="748" t="s">
        <v>62</v>
      </c>
      <c r="G415" s="749" t="s">
        <v>88</v>
      </c>
      <c r="H415" s="749" t="s">
        <v>62</v>
      </c>
      <c r="I415" s="750" t="s">
        <v>435</v>
      </c>
      <c r="J415" s="55"/>
      <c r="K415" s="69">
        <f>K416</f>
        <v>44.4</v>
      </c>
      <c r="L415" s="69">
        <f>L416</f>
        <v>44.4</v>
      </c>
    </row>
    <row r="416" spans="1:12" s="52" customFormat="1" ht="54" x14ac:dyDescent="0.35">
      <c r="A416" s="56"/>
      <c r="B416" s="623" t="s">
        <v>75</v>
      </c>
      <c r="C416" s="68" t="s">
        <v>336</v>
      </c>
      <c r="D416" s="55" t="s">
        <v>225</v>
      </c>
      <c r="E416" s="55" t="s">
        <v>36</v>
      </c>
      <c r="F416" s="748" t="s">
        <v>62</v>
      </c>
      <c r="G416" s="749" t="s">
        <v>88</v>
      </c>
      <c r="H416" s="749" t="s">
        <v>62</v>
      </c>
      <c r="I416" s="750" t="s">
        <v>435</v>
      </c>
      <c r="J416" s="55" t="s">
        <v>76</v>
      </c>
      <c r="K416" s="69">
        <f>40+4.4</f>
        <v>44.4</v>
      </c>
      <c r="L416" s="69">
        <f>40+4.4</f>
        <v>44.4</v>
      </c>
    </row>
    <row r="417" spans="1:12" s="52" customFormat="1" ht="36" x14ac:dyDescent="0.35">
      <c r="A417" s="56"/>
      <c r="B417" s="616" t="s">
        <v>343</v>
      </c>
      <c r="C417" s="68" t="s">
        <v>336</v>
      </c>
      <c r="D417" s="55" t="s">
        <v>225</v>
      </c>
      <c r="E417" s="55" t="s">
        <v>51</v>
      </c>
      <c r="F417" s="72"/>
      <c r="G417" s="138"/>
      <c r="H417" s="138"/>
      <c r="I417" s="139"/>
      <c r="J417" s="140"/>
      <c r="K417" s="69">
        <f t="shared" ref="K417:L419" si="57">K418</f>
        <v>12154.7</v>
      </c>
      <c r="L417" s="69">
        <f t="shared" si="57"/>
        <v>12159.400000000001</v>
      </c>
    </row>
    <row r="418" spans="1:12" s="52" customFormat="1" ht="54" x14ac:dyDescent="0.35">
      <c r="A418" s="56"/>
      <c r="B418" s="665" t="s">
        <v>212</v>
      </c>
      <c r="C418" s="68" t="s">
        <v>336</v>
      </c>
      <c r="D418" s="55" t="s">
        <v>225</v>
      </c>
      <c r="E418" s="55" t="s">
        <v>51</v>
      </c>
      <c r="F418" s="72" t="s">
        <v>62</v>
      </c>
      <c r="G418" s="138" t="s">
        <v>41</v>
      </c>
      <c r="H418" s="138" t="s">
        <v>42</v>
      </c>
      <c r="I418" s="139" t="s">
        <v>43</v>
      </c>
      <c r="J418" s="140"/>
      <c r="K418" s="69">
        <f t="shared" si="57"/>
        <v>12154.7</v>
      </c>
      <c r="L418" s="69">
        <f t="shared" si="57"/>
        <v>12159.400000000001</v>
      </c>
    </row>
    <row r="419" spans="1:12" s="52" customFormat="1" ht="54" x14ac:dyDescent="0.35">
      <c r="A419" s="56"/>
      <c r="B419" s="616" t="s">
        <v>215</v>
      </c>
      <c r="C419" s="68" t="s">
        <v>336</v>
      </c>
      <c r="D419" s="55" t="s">
        <v>225</v>
      </c>
      <c r="E419" s="55" t="s">
        <v>51</v>
      </c>
      <c r="F419" s="748" t="s">
        <v>62</v>
      </c>
      <c r="G419" s="749" t="s">
        <v>29</v>
      </c>
      <c r="H419" s="749" t="s">
        <v>42</v>
      </c>
      <c r="I419" s="750" t="s">
        <v>43</v>
      </c>
      <c r="J419" s="55"/>
      <c r="K419" s="69">
        <f t="shared" si="57"/>
        <v>12154.7</v>
      </c>
      <c r="L419" s="69">
        <f t="shared" si="57"/>
        <v>12159.400000000001</v>
      </c>
    </row>
    <row r="420" spans="1:12" s="52" customFormat="1" ht="36" x14ac:dyDescent="0.35">
      <c r="A420" s="56"/>
      <c r="B420" s="616" t="s">
        <v>298</v>
      </c>
      <c r="C420" s="68" t="s">
        <v>336</v>
      </c>
      <c r="D420" s="55" t="s">
        <v>225</v>
      </c>
      <c r="E420" s="55" t="s">
        <v>51</v>
      </c>
      <c r="F420" s="748" t="s">
        <v>62</v>
      </c>
      <c r="G420" s="749" t="s">
        <v>29</v>
      </c>
      <c r="H420" s="749" t="s">
        <v>36</v>
      </c>
      <c r="I420" s="750" t="s">
        <v>43</v>
      </c>
      <c r="J420" s="55"/>
      <c r="K420" s="69">
        <f>K421+K425</f>
        <v>12154.7</v>
      </c>
      <c r="L420" s="69">
        <f>L421+L425</f>
        <v>12159.400000000001</v>
      </c>
    </row>
    <row r="421" spans="1:12" s="52" customFormat="1" ht="36" x14ac:dyDescent="0.35">
      <c r="A421" s="56"/>
      <c r="B421" s="616" t="s">
        <v>46</v>
      </c>
      <c r="C421" s="68" t="s">
        <v>336</v>
      </c>
      <c r="D421" s="55" t="s">
        <v>225</v>
      </c>
      <c r="E421" s="55" t="s">
        <v>51</v>
      </c>
      <c r="F421" s="748" t="s">
        <v>62</v>
      </c>
      <c r="G421" s="749" t="s">
        <v>29</v>
      </c>
      <c r="H421" s="749" t="s">
        <v>36</v>
      </c>
      <c r="I421" s="750" t="s">
        <v>47</v>
      </c>
      <c r="J421" s="140"/>
      <c r="K421" s="69">
        <f>K422+K423+K424</f>
        <v>3689.2000000000003</v>
      </c>
      <c r="L421" s="69">
        <f>L422+L423+L424</f>
        <v>3690.2000000000003</v>
      </c>
    </row>
    <row r="422" spans="1:12" s="52" customFormat="1" ht="108" x14ac:dyDescent="0.35">
      <c r="A422" s="56"/>
      <c r="B422" s="616" t="s">
        <v>48</v>
      </c>
      <c r="C422" s="68" t="s">
        <v>336</v>
      </c>
      <c r="D422" s="55" t="s">
        <v>225</v>
      </c>
      <c r="E422" s="55" t="s">
        <v>51</v>
      </c>
      <c r="F422" s="748" t="s">
        <v>62</v>
      </c>
      <c r="G422" s="749" t="s">
        <v>29</v>
      </c>
      <c r="H422" s="749" t="s">
        <v>36</v>
      </c>
      <c r="I422" s="750" t="s">
        <v>47</v>
      </c>
      <c r="J422" s="140" t="s">
        <v>49</v>
      </c>
      <c r="K422" s="69">
        <v>3417.9</v>
      </c>
      <c r="L422" s="69">
        <v>3417.9</v>
      </c>
    </row>
    <row r="423" spans="1:12" s="52" customFormat="1" ht="54" x14ac:dyDescent="0.35">
      <c r="A423" s="56"/>
      <c r="B423" s="616" t="s">
        <v>54</v>
      </c>
      <c r="C423" s="68" t="s">
        <v>336</v>
      </c>
      <c r="D423" s="55" t="s">
        <v>225</v>
      </c>
      <c r="E423" s="55" t="s">
        <v>51</v>
      </c>
      <c r="F423" s="748" t="s">
        <v>62</v>
      </c>
      <c r="G423" s="749" t="s">
        <v>29</v>
      </c>
      <c r="H423" s="749" t="s">
        <v>36</v>
      </c>
      <c r="I423" s="750" t="s">
        <v>47</v>
      </c>
      <c r="J423" s="140" t="s">
        <v>55</v>
      </c>
      <c r="K423" s="69">
        <v>262.89999999999998</v>
      </c>
      <c r="L423" s="69">
        <v>263.89999999999998</v>
      </c>
    </row>
    <row r="424" spans="1:12" s="52" customFormat="1" ht="18" x14ac:dyDescent="0.35">
      <c r="A424" s="56"/>
      <c r="B424" s="616" t="s">
        <v>56</v>
      </c>
      <c r="C424" s="68" t="s">
        <v>336</v>
      </c>
      <c r="D424" s="55" t="s">
        <v>225</v>
      </c>
      <c r="E424" s="55" t="s">
        <v>51</v>
      </c>
      <c r="F424" s="748" t="s">
        <v>62</v>
      </c>
      <c r="G424" s="749" t="s">
        <v>29</v>
      </c>
      <c r="H424" s="749" t="s">
        <v>36</v>
      </c>
      <c r="I424" s="750" t="s">
        <v>47</v>
      </c>
      <c r="J424" s="55" t="s">
        <v>57</v>
      </c>
      <c r="K424" s="69">
        <v>8.4</v>
      </c>
      <c r="L424" s="69">
        <v>8.4</v>
      </c>
    </row>
    <row r="425" spans="1:12" s="52" customFormat="1" ht="36" x14ac:dyDescent="0.35">
      <c r="A425" s="56"/>
      <c r="B425" s="692" t="s">
        <v>487</v>
      </c>
      <c r="C425" s="68" t="s">
        <v>336</v>
      </c>
      <c r="D425" s="55" t="s">
        <v>225</v>
      </c>
      <c r="E425" s="55" t="s">
        <v>51</v>
      </c>
      <c r="F425" s="748" t="s">
        <v>62</v>
      </c>
      <c r="G425" s="749" t="s">
        <v>29</v>
      </c>
      <c r="H425" s="749" t="s">
        <v>36</v>
      </c>
      <c r="I425" s="750" t="s">
        <v>90</v>
      </c>
      <c r="J425" s="55"/>
      <c r="K425" s="69">
        <f>K426+K427+K428</f>
        <v>8465.5</v>
      </c>
      <c r="L425" s="69">
        <f>L426+L427+L428</f>
        <v>8469.2000000000007</v>
      </c>
    </row>
    <row r="426" spans="1:12" s="52" customFormat="1" ht="108" x14ac:dyDescent="0.35">
      <c r="A426" s="56"/>
      <c r="B426" s="616" t="s">
        <v>48</v>
      </c>
      <c r="C426" s="195" t="s">
        <v>336</v>
      </c>
      <c r="D426" s="140" t="s">
        <v>225</v>
      </c>
      <c r="E426" s="140" t="s">
        <v>51</v>
      </c>
      <c r="F426" s="748" t="s">
        <v>62</v>
      </c>
      <c r="G426" s="749" t="s">
        <v>29</v>
      </c>
      <c r="H426" s="749" t="s">
        <v>36</v>
      </c>
      <c r="I426" s="750" t="s">
        <v>90</v>
      </c>
      <c r="J426" s="140" t="s">
        <v>49</v>
      </c>
      <c r="K426" s="69">
        <v>7800.2</v>
      </c>
      <c r="L426" s="69">
        <v>7800.2</v>
      </c>
    </row>
    <row r="427" spans="1:12" s="52" customFormat="1" ht="54" x14ac:dyDescent="0.35">
      <c r="A427" s="56"/>
      <c r="B427" s="616" t="s">
        <v>54</v>
      </c>
      <c r="C427" s="195" t="s">
        <v>336</v>
      </c>
      <c r="D427" s="140" t="s">
        <v>225</v>
      </c>
      <c r="E427" s="140" t="s">
        <v>51</v>
      </c>
      <c r="F427" s="748" t="s">
        <v>62</v>
      </c>
      <c r="G427" s="749" t="s">
        <v>29</v>
      </c>
      <c r="H427" s="749" t="s">
        <v>36</v>
      </c>
      <c r="I427" s="750" t="s">
        <v>90</v>
      </c>
      <c r="J427" s="140" t="s">
        <v>55</v>
      </c>
      <c r="K427" s="69">
        <v>663.8</v>
      </c>
      <c r="L427" s="69">
        <v>667.5</v>
      </c>
    </row>
    <row r="428" spans="1:12" s="52" customFormat="1" ht="18" x14ac:dyDescent="0.35">
      <c r="A428" s="56"/>
      <c r="B428" s="616" t="s">
        <v>56</v>
      </c>
      <c r="C428" s="195" t="s">
        <v>336</v>
      </c>
      <c r="D428" s="140" t="s">
        <v>225</v>
      </c>
      <c r="E428" s="140" t="s">
        <v>51</v>
      </c>
      <c r="F428" s="748" t="s">
        <v>62</v>
      </c>
      <c r="G428" s="749" t="s">
        <v>29</v>
      </c>
      <c r="H428" s="749" t="s">
        <v>36</v>
      </c>
      <c r="I428" s="750" t="s">
        <v>90</v>
      </c>
      <c r="J428" s="55" t="s">
        <v>57</v>
      </c>
      <c r="K428" s="69">
        <v>1.5</v>
      </c>
      <c r="L428" s="69">
        <v>1.5</v>
      </c>
    </row>
    <row r="429" spans="1:12" s="168" customFormat="1" ht="18" x14ac:dyDescent="0.35">
      <c r="A429" s="56"/>
      <c r="B429" s="616"/>
      <c r="C429" s="195"/>
      <c r="D429" s="140"/>
      <c r="E429" s="140"/>
      <c r="F429" s="748"/>
      <c r="G429" s="749"/>
      <c r="H429" s="749"/>
      <c r="I429" s="750"/>
      <c r="J429" s="55"/>
      <c r="K429" s="69"/>
      <c r="L429" s="69"/>
    </row>
    <row r="430" spans="1:12" s="163" customFormat="1" ht="52.2" x14ac:dyDescent="0.3">
      <c r="A430" s="162">
        <v>7</v>
      </c>
      <c r="B430" s="662" t="s">
        <v>10</v>
      </c>
      <c r="C430" s="63" t="s">
        <v>306</v>
      </c>
      <c r="D430" s="64"/>
      <c r="E430" s="64"/>
      <c r="F430" s="65"/>
      <c r="G430" s="66"/>
      <c r="H430" s="66"/>
      <c r="I430" s="67"/>
      <c r="J430" s="64"/>
      <c r="K430" s="77">
        <f>K431+K438</f>
        <v>46905.000000000007</v>
      </c>
      <c r="L430" s="77">
        <f>L431+L438</f>
        <v>46175.1</v>
      </c>
    </row>
    <row r="431" spans="1:12" s="163" customFormat="1" ht="18" x14ac:dyDescent="0.35">
      <c r="A431" s="162"/>
      <c r="B431" s="613" t="s">
        <v>35</v>
      </c>
      <c r="C431" s="266" t="s">
        <v>306</v>
      </c>
      <c r="D431" s="73" t="s">
        <v>36</v>
      </c>
      <c r="E431" s="73"/>
      <c r="F431" s="258"/>
      <c r="G431" s="259"/>
      <c r="H431" s="259"/>
      <c r="I431" s="260"/>
      <c r="J431" s="73"/>
      <c r="K431" s="261">
        <f t="shared" ref="K431:K435" si="58">K432</f>
        <v>51.9</v>
      </c>
      <c r="L431" s="261">
        <f t="shared" ref="L431:L436" si="59">L432</f>
        <v>51.9</v>
      </c>
    </row>
    <row r="432" spans="1:12" s="163" customFormat="1" ht="18" x14ac:dyDescent="0.35">
      <c r="A432" s="162"/>
      <c r="B432" s="613" t="s">
        <v>69</v>
      </c>
      <c r="C432" s="266" t="s">
        <v>306</v>
      </c>
      <c r="D432" s="73" t="s">
        <v>36</v>
      </c>
      <c r="E432" s="73" t="s">
        <v>70</v>
      </c>
      <c r="F432" s="258"/>
      <c r="G432" s="259"/>
      <c r="H432" s="259"/>
      <c r="I432" s="260"/>
      <c r="J432" s="73"/>
      <c r="K432" s="261">
        <f t="shared" si="58"/>
        <v>51.9</v>
      </c>
      <c r="L432" s="261">
        <f t="shared" si="59"/>
        <v>51.9</v>
      </c>
    </row>
    <row r="433" spans="1:12" s="163" customFormat="1" ht="54" x14ac:dyDescent="0.35">
      <c r="A433" s="162"/>
      <c r="B433" s="613" t="s">
        <v>216</v>
      </c>
      <c r="C433" s="266" t="s">
        <v>306</v>
      </c>
      <c r="D433" s="73" t="s">
        <v>36</v>
      </c>
      <c r="E433" s="73" t="s">
        <v>70</v>
      </c>
      <c r="F433" s="258" t="s">
        <v>51</v>
      </c>
      <c r="G433" s="259" t="s">
        <v>41</v>
      </c>
      <c r="H433" s="259" t="s">
        <v>42</v>
      </c>
      <c r="I433" s="260" t="s">
        <v>43</v>
      </c>
      <c r="J433" s="73"/>
      <c r="K433" s="261">
        <f t="shared" si="58"/>
        <v>51.9</v>
      </c>
      <c r="L433" s="261">
        <f t="shared" si="59"/>
        <v>51.9</v>
      </c>
    </row>
    <row r="434" spans="1:12" s="163" customFormat="1" ht="36" x14ac:dyDescent="0.35">
      <c r="A434" s="162"/>
      <c r="B434" s="613" t="s">
        <v>219</v>
      </c>
      <c r="C434" s="266" t="s">
        <v>306</v>
      </c>
      <c r="D434" s="73" t="s">
        <v>36</v>
      </c>
      <c r="E434" s="73" t="s">
        <v>70</v>
      </c>
      <c r="F434" s="258" t="s">
        <v>51</v>
      </c>
      <c r="G434" s="259" t="s">
        <v>88</v>
      </c>
      <c r="H434" s="259" t="s">
        <v>42</v>
      </c>
      <c r="I434" s="260" t="s">
        <v>43</v>
      </c>
      <c r="J434" s="73"/>
      <c r="K434" s="261">
        <f t="shared" si="58"/>
        <v>51.9</v>
      </c>
      <c r="L434" s="261">
        <f t="shared" si="59"/>
        <v>51.9</v>
      </c>
    </row>
    <row r="435" spans="1:12" s="163" customFormat="1" ht="36" x14ac:dyDescent="0.35">
      <c r="A435" s="162"/>
      <c r="B435" s="613" t="s">
        <v>373</v>
      </c>
      <c r="C435" s="266" t="s">
        <v>306</v>
      </c>
      <c r="D435" s="73" t="s">
        <v>36</v>
      </c>
      <c r="E435" s="73" t="s">
        <v>70</v>
      </c>
      <c r="F435" s="258" t="s">
        <v>51</v>
      </c>
      <c r="G435" s="259" t="s">
        <v>88</v>
      </c>
      <c r="H435" s="259" t="s">
        <v>62</v>
      </c>
      <c r="I435" s="260" t="s">
        <v>43</v>
      </c>
      <c r="J435" s="73"/>
      <c r="K435" s="261">
        <f t="shared" si="58"/>
        <v>51.9</v>
      </c>
      <c r="L435" s="261">
        <f t="shared" si="59"/>
        <v>51.9</v>
      </c>
    </row>
    <row r="436" spans="1:12" s="163" customFormat="1" ht="54" x14ac:dyDescent="0.35">
      <c r="A436" s="162"/>
      <c r="B436" s="613" t="s">
        <v>374</v>
      </c>
      <c r="C436" s="266" t="s">
        <v>306</v>
      </c>
      <c r="D436" s="73" t="s">
        <v>36</v>
      </c>
      <c r="E436" s="73" t="s">
        <v>70</v>
      </c>
      <c r="F436" s="258" t="s">
        <v>51</v>
      </c>
      <c r="G436" s="259" t="s">
        <v>88</v>
      </c>
      <c r="H436" s="259" t="s">
        <v>62</v>
      </c>
      <c r="I436" s="260" t="s">
        <v>104</v>
      </c>
      <c r="J436" s="73"/>
      <c r="K436" s="261">
        <f>K437</f>
        <v>51.9</v>
      </c>
      <c r="L436" s="261">
        <f t="shared" si="59"/>
        <v>51.9</v>
      </c>
    </row>
    <row r="437" spans="1:12" s="52" customFormat="1" ht="54" x14ac:dyDescent="0.35">
      <c r="A437" s="56"/>
      <c r="B437" s="651" t="s">
        <v>54</v>
      </c>
      <c r="C437" s="266" t="s">
        <v>306</v>
      </c>
      <c r="D437" s="73" t="s">
        <v>36</v>
      </c>
      <c r="E437" s="73" t="s">
        <v>70</v>
      </c>
      <c r="F437" s="258" t="s">
        <v>51</v>
      </c>
      <c r="G437" s="259" t="s">
        <v>88</v>
      </c>
      <c r="H437" s="259" t="s">
        <v>62</v>
      </c>
      <c r="I437" s="260" t="s">
        <v>104</v>
      </c>
      <c r="J437" s="73" t="s">
        <v>55</v>
      </c>
      <c r="K437" s="261">
        <v>51.9</v>
      </c>
      <c r="L437" s="69">
        <v>51.9</v>
      </c>
    </row>
    <row r="438" spans="1:12" s="52" customFormat="1" ht="18" x14ac:dyDescent="0.35">
      <c r="A438" s="56"/>
      <c r="B438" s="651" t="s">
        <v>344</v>
      </c>
      <c r="C438" s="266" t="s">
        <v>306</v>
      </c>
      <c r="D438" s="73" t="s">
        <v>66</v>
      </c>
      <c r="E438" s="73"/>
      <c r="F438" s="258"/>
      <c r="G438" s="259"/>
      <c r="H438" s="259"/>
      <c r="I438" s="260"/>
      <c r="J438" s="73"/>
      <c r="K438" s="261">
        <f>K439+K449+K473+K455</f>
        <v>46853.100000000006</v>
      </c>
      <c r="L438" s="261">
        <f>L439+L449+L473+L455</f>
        <v>46123.199999999997</v>
      </c>
    </row>
    <row r="439" spans="1:12" s="163" customFormat="1" ht="18" x14ac:dyDescent="0.35">
      <c r="A439" s="56"/>
      <c r="B439" s="665" t="s">
        <v>382</v>
      </c>
      <c r="C439" s="68" t="s">
        <v>306</v>
      </c>
      <c r="D439" s="55" t="s">
        <v>66</v>
      </c>
      <c r="E439" s="55" t="s">
        <v>36</v>
      </c>
      <c r="F439" s="748"/>
      <c r="G439" s="749"/>
      <c r="H439" s="749"/>
      <c r="I439" s="750"/>
      <c r="J439" s="55"/>
      <c r="K439" s="69">
        <f>K440</f>
        <v>4767.8999999999996</v>
      </c>
      <c r="L439" s="69">
        <f>L440</f>
        <v>4787.5999999999995</v>
      </c>
    </row>
    <row r="440" spans="1:12" s="163" customFormat="1" ht="54" x14ac:dyDescent="0.35">
      <c r="A440" s="56"/>
      <c r="B440" s="616" t="s">
        <v>216</v>
      </c>
      <c r="C440" s="68" t="s">
        <v>306</v>
      </c>
      <c r="D440" s="55" t="s">
        <v>66</v>
      </c>
      <c r="E440" s="55" t="s">
        <v>36</v>
      </c>
      <c r="F440" s="748" t="s">
        <v>51</v>
      </c>
      <c r="G440" s="749" t="s">
        <v>41</v>
      </c>
      <c r="H440" s="749" t="s">
        <v>42</v>
      </c>
      <c r="I440" s="750" t="s">
        <v>43</v>
      </c>
      <c r="J440" s="55"/>
      <c r="K440" s="69">
        <f t="shared" ref="K440:L441" si="60">K441</f>
        <v>4767.8999999999996</v>
      </c>
      <c r="L440" s="69">
        <f t="shared" si="60"/>
        <v>4787.5999999999995</v>
      </c>
    </row>
    <row r="441" spans="1:12" s="52" customFormat="1" ht="36" x14ac:dyDescent="0.35">
      <c r="A441" s="56"/>
      <c r="B441" s="616" t="s">
        <v>219</v>
      </c>
      <c r="C441" s="68" t="s">
        <v>306</v>
      </c>
      <c r="D441" s="55" t="s">
        <v>66</v>
      </c>
      <c r="E441" s="55" t="s">
        <v>36</v>
      </c>
      <c r="F441" s="748" t="s">
        <v>51</v>
      </c>
      <c r="G441" s="749" t="s">
        <v>88</v>
      </c>
      <c r="H441" s="749" t="s">
        <v>42</v>
      </c>
      <c r="I441" s="750" t="s">
        <v>43</v>
      </c>
      <c r="J441" s="55"/>
      <c r="K441" s="69">
        <f t="shared" si="60"/>
        <v>4767.8999999999996</v>
      </c>
      <c r="L441" s="69">
        <f t="shared" si="60"/>
        <v>4787.5999999999995</v>
      </c>
    </row>
    <row r="442" spans="1:12" s="163" customFormat="1" ht="36" x14ac:dyDescent="0.35">
      <c r="A442" s="56"/>
      <c r="B442" s="616" t="s">
        <v>579</v>
      </c>
      <c r="C442" s="68" t="s">
        <v>306</v>
      </c>
      <c r="D442" s="55" t="s">
        <v>66</v>
      </c>
      <c r="E442" s="55" t="s">
        <v>36</v>
      </c>
      <c r="F442" s="748" t="s">
        <v>51</v>
      </c>
      <c r="G442" s="749" t="s">
        <v>88</v>
      </c>
      <c r="H442" s="749" t="s">
        <v>51</v>
      </c>
      <c r="I442" s="750" t="s">
        <v>43</v>
      </c>
      <c r="J442" s="55"/>
      <c r="K442" s="69">
        <f>K443+K447</f>
        <v>4767.8999999999996</v>
      </c>
      <c r="L442" s="69">
        <f>L443+L447</f>
        <v>4787.5999999999995</v>
      </c>
    </row>
    <row r="443" spans="1:12" s="163" customFormat="1" ht="36" x14ac:dyDescent="0.35">
      <c r="A443" s="56"/>
      <c r="B443" s="616" t="s">
        <v>487</v>
      </c>
      <c r="C443" s="68" t="s">
        <v>306</v>
      </c>
      <c r="D443" s="55" t="s">
        <v>66</v>
      </c>
      <c r="E443" s="55" t="s">
        <v>36</v>
      </c>
      <c r="F443" s="748" t="s">
        <v>51</v>
      </c>
      <c r="G443" s="749" t="s">
        <v>88</v>
      </c>
      <c r="H443" s="749" t="s">
        <v>51</v>
      </c>
      <c r="I443" s="750" t="s">
        <v>90</v>
      </c>
      <c r="J443" s="55"/>
      <c r="K443" s="69">
        <f>SUM(K444:K446)</f>
        <v>3766.5</v>
      </c>
      <c r="L443" s="69">
        <f>SUM(L444:L446)</f>
        <v>3786.2</v>
      </c>
    </row>
    <row r="444" spans="1:12" s="163" customFormat="1" ht="108" x14ac:dyDescent="0.35">
      <c r="A444" s="56"/>
      <c r="B444" s="616" t="s">
        <v>48</v>
      </c>
      <c r="C444" s="68" t="s">
        <v>306</v>
      </c>
      <c r="D444" s="55" t="s">
        <v>66</v>
      </c>
      <c r="E444" s="55" t="s">
        <v>36</v>
      </c>
      <c r="F444" s="748" t="s">
        <v>51</v>
      </c>
      <c r="G444" s="749" t="s">
        <v>88</v>
      </c>
      <c r="H444" s="749" t="s">
        <v>51</v>
      </c>
      <c r="I444" s="750" t="s">
        <v>90</v>
      </c>
      <c r="J444" s="55" t="s">
        <v>49</v>
      </c>
      <c r="K444" s="69">
        <v>2270.4</v>
      </c>
      <c r="L444" s="314">
        <v>2270.4</v>
      </c>
    </row>
    <row r="445" spans="1:12" s="163" customFormat="1" ht="54" x14ac:dyDescent="0.35">
      <c r="A445" s="56"/>
      <c r="B445" s="616" t="s">
        <v>54</v>
      </c>
      <c r="C445" s="68" t="s">
        <v>306</v>
      </c>
      <c r="D445" s="55" t="s">
        <v>66</v>
      </c>
      <c r="E445" s="55" t="s">
        <v>36</v>
      </c>
      <c r="F445" s="748" t="s">
        <v>51</v>
      </c>
      <c r="G445" s="749" t="s">
        <v>88</v>
      </c>
      <c r="H445" s="749" t="s">
        <v>51</v>
      </c>
      <c r="I445" s="750" t="s">
        <v>90</v>
      </c>
      <c r="J445" s="55" t="s">
        <v>55</v>
      </c>
      <c r="K445" s="69">
        <v>1489.1</v>
      </c>
      <c r="L445" s="314">
        <v>1509.6</v>
      </c>
    </row>
    <row r="446" spans="1:12" s="163" customFormat="1" ht="18" x14ac:dyDescent="0.35">
      <c r="A446" s="56"/>
      <c r="B446" s="616" t="s">
        <v>56</v>
      </c>
      <c r="C446" s="68" t="s">
        <v>306</v>
      </c>
      <c r="D446" s="55" t="s">
        <v>66</v>
      </c>
      <c r="E446" s="55" t="s">
        <v>36</v>
      </c>
      <c r="F446" s="748" t="s">
        <v>51</v>
      </c>
      <c r="G446" s="749" t="s">
        <v>88</v>
      </c>
      <c r="H446" s="749" t="s">
        <v>51</v>
      </c>
      <c r="I446" s="750" t="s">
        <v>90</v>
      </c>
      <c r="J446" s="55" t="s">
        <v>57</v>
      </c>
      <c r="K446" s="69">
        <v>7</v>
      </c>
      <c r="L446" s="314">
        <v>6.2</v>
      </c>
    </row>
    <row r="447" spans="1:12" s="163" customFormat="1" ht="54" x14ac:dyDescent="0.35">
      <c r="A447" s="56"/>
      <c r="B447" s="616" t="s">
        <v>218</v>
      </c>
      <c r="C447" s="68" t="s">
        <v>306</v>
      </c>
      <c r="D447" s="55" t="s">
        <v>66</v>
      </c>
      <c r="E447" s="55" t="s">
        <v>36</v>
      </c>
      <c r="F447" s="748" t="s">
        <v>51</v>
      </c>
      <c r="G447" s="749" t="s">
        <v>88</v>
      </c>
      <c r="H447" s="749" t="s">
        <v>51</v>
      </c>
      <c r="I447" s="750" t="s">
        <v>308</v>
      </c>
      <c r="J447" s="55"/>
      <c r="K447" s="69">
        <f>K448</f>
        <v>1001.4</v>
      </c>
      <c r="L447" s="314">
        <f>L448</f>
        <v>1001.4</v>
      </c>
    </row>
    <row r="448" spans="1:12" s="163" customFormat="1" ht="54" x14ac:dyDescent="0.35">
      <c r="A448" s="56"/>
      <c r="B448" s="616" t="s">
        <v>54</v>
      </c>
      <c r="C448" s="68" t="s">
        <v>306</v>
      </c>
      <c r="D448" s="55" t="s">
        <v>66</v>
      </c>
      <c r="E448" s="55" t="s">
        <v>36</v>
      </c>
      <c r="F448" s="748" t="s">
        <v>51</v>
      </c>
      <c r="G448" s="749" t="s">
        <v>88</v>
      </c>
      <c r="H448" s="749" t="s">
        <v>51</v>
      </c>
      <c r="I448" s="750" t="s">
        <v>308</v>
      </c>
      <c r="J448" s="55" t="s">
        <v>55</v>
      </c>
      <c r="K448" s="69">
        <v>1001.4</v>
      </c>
      <c r="L448" s="314">
        <v>1001.4</v>
      </c>
    </row>
    <row r="449" spans="1:12" s="163" customFormat="1" ht="18" x14ac:dyDescent="0.35">
      <c r="A449" s="56"/>
      <c r="B449" s="616" t="s">
        <v>196</v>
      </c>
      <c r="C449" s="68" t="s">
        <v>306</v>
      </c>
      <c r="D449" s="55" t="s">
        <v>66</v>
      </c>
      <c r="E449" s="55" t="s">
        <v>38</v>
      </c>
      <c r="F449" s="748"/>
      <c r="G449" s="749"/>
      <c r="H449" s="749"/>
      <c r="I449" s="750"/>
      <c r="J449" s="55"/>
      <c r="K449" s="69">
        <f>K450</f>
        <v>910.6</v>
      </c>
      <c r="L449" s="314">
        <f>L450</f>
        <v>910.6</v>
      </c>
    </row>
    <row r="450" spans="1:12" s="163" customFormat="1" ht="54" x14ac:dyDescent="0.35">
      <c r="A450" s="56"/>
      <c r="B450" s="616" t="s">
        <v>216</v>
      </c>
      <c r="C450" s="68" t="s">
        <v>306</v>
      </c>
      <c r="D450" s="55" t="s">
        <v>66</v>
      </c>
      <c r="E450" s="55" t="s">
        <v>38</v>
      </c>
      <c r="F450" s="748" t="s">
        <v>51</v>
      </c>
      <c r="G450" s="749" t="s">
        <v>41</v>
      </c>
      <c r="H450" s="749" t="s">
        <v>42</v>
      </c>
      <c r="I450" s="750" t="s">
        <v>43</v>
      </c>
      <c r="J450" s="55"/>
      <c r="K450" s="69">
        <f>K451</f>
        <v>910.6</v>
      </c>
      <c r="L450" s="69">
        <f>L451</f>
        <v>910.6</v>
      </c>
    </row>
    <row r="451" spans="1:12" s="163" customFormat="1" ht="36" x14ac:dyDescent="0.35">
      <c r="A451" s="56"/>
      <c r="B451" s="665" t="s">
        <v>217</v>
      </c>
      <c r="C451" s="68" t="s">
        <v>306</v>
      </c>
      <c r="D451" s="55" t="s">
        <v>66</v>
      </c>
      <c r="E451" s="55" t="s">
        <v>38</v>
      </c>
      <c r="F451" s="748" t="s">
        <v>51</v>
      </c>
      <c r="G451" s="749" t="s">
        <v>44</v>
      </c>
      <c r="H451" s="749" t="s">
        <v>42</v>
      </c>
      <c r="I451" s="750" t="s">
        <v>43</v>
      </c>
      <c r="J451" s="55"/>
      <c r="K451" s="69">
        <f t="shared" ref="K451:L453" si="61">K452</f>
        <v>910.6</v>
      </c>
      <c r="L451" s="69">
        <f t="shared" si="61"/>
        <v>910.6</v>
      </c>
    </row>
    <row r="452" spans="1:12" s="163" customFormat="1" ht="54" x14ac:dyDescent="0.35">
      <c r="A452" s="56"/>
      <c r="B452" s="616" t="s">
        <v>307</v>
      </c>
      <c r="C452" s="68" t="s">
        <v>306</v>
      </c>
      <c r="D452" s="55" t="s">
        <v>66</v>
      </c>
      <c r="E452" s="55" t="s">
        <v>38</v>
      </c>
      <c r="F452" s="748" t="s">
        <v>51</v>
      </c>
      <c r="G452" s="749" t="s">
        <v>44</v>
      </c>
      <c r="H452" s="749" t="s">
        <v>38</v>
      </c>
      <c r="I452" s="750" t="s">
        <v>43</v>
      </c>
      <c r="J452" s="55"/>
      <c r="K452" s="69">
        <f t="shared" si="61"/>
        <v>910.6</v>
      </c>
      <c r="L452" s="69">
        <f t="shared" si="61"/>
        <v>910.6</v>
      </c>
    </row>
    <row r="453" spans="1:12" s="163" customFormat="1" ht="54" x14ac:dyDescent="0.35">
      <c r="A453" s="56"/>
      <c r="B453" s="616" t="s">
        <v>218</v>
      </c>
      <c r="C453" s="68" t="s">
        <v>306</v>
      </c>
      <c r="D453" s="55" t="s">
        <v>66</v>
      </c>
      <c r="E453" s="55" t="s">
        <v>38</v>
      </c>
      <c r="F453" s="748" t="s">
        <v>51</v>
      </c>
      <c r="G453" s="749" t="s">
        <v>44</v>
      </c>
      <c r="H453" s="749" t="s">
        <v>38</v>
      </c>
      <c r="I453" s="750" t="s">
        <v>308</v>
      </c>
      <c r="J453" s="55"/>
      <c r="K453" s="69">
        <f t="shared" si="61"/>
        <v>910.6</v>
      </c>
      <c r="L453" s="69">
        <f t="shared" si="61"/>
        <v>910.6</v>
      </c>
    </row>
    <row r="454" spans="1:12" s="163" customFormat="1" ht="54" x14ac:dyDescent="0.35">
      <c r="A454" s="56"/>
      <c r="B454" s="616" t="s">
        <v>54</v>
      </c>
      <c r="C454" s="68" t="s">
        <v>306</v>
      </c>
      <c r="D454" s="55" t="s">
        <v>66</v>
      </c>
      <c r="E454" s="55" t="s">
        <v>38</v>
      </c>
      <c r="F454" s="748" t="s">
        <v>51</v>
      </c>
      <c r="G454" s="749" t="s">
        <v>44</v>
      </c>
      <c r="H454" s="749" t="s">
        <v>38</v>
      </c>
      <c r="I454" s="750" t="s">
        <v>308</v>
      </c>
      <c r="J454" s="55" t="s">
        <v>55</v>
      </c>
      <c r="K454" s="69">
        <v>910.6</v>
      </c>
      <c r="L454" s="606">
        <v>910.6</v>
      </c>
    </row>
    <row r="455" spans="1:12" s="163" customFormat="1" ht="18" x14ac:dyDescent="0.35">
      <c r="A455" s="56"/>
      <c r="B455" s="616" t="s">
        <v>623</v>
      </c>
      <c r="C455" s="68" t="s">
        <v>306</v>
      </c>
      <c r="D455" s="55" t="s">
        <v>66</v>
      </c>
      <c r="E455" s="55" t="s">
        <v>62</v>
      </c>
      <c r="F455" s="748"/>
      <c r="G455" s="749"/>
      <c r="H455" s="749"/>
      <c r="I455" s="750"/>
      <c r="J455" s="55"/>
      <c r="K455" s="69">
        <f>K456</f>
        <v>37994.800000000003</v>
      </c>
      <c r="L455" s="69">
        <f>L456</f>
        <v>37244.1</v>
      </c>
    </row>
    <row r="456" spans="1:12" s="163" customFormat="1" ht="54" x14ac:dyDescent="0.35">
      <c r="A456" s="56"/>
      <c r="B456" s="616" t="s">
        <v>216</v>
      </c>
      <c r="C456" s="68" t="s">
        <v>306</v>
      </c>
      <c r="D456" s="55" t="s">
        <v>66</v>
      </c>
      <c r="E456" s="55" t="s">
        <v>62</v>
      </c>
      <c r="F456" s="748" t="s">
        <v>51</v>
      </c>
      <c r="G456" s="749" t="s">
        <v>41</v>
      </c>
      <c r="H456" s="749" t="s">
        <v>42</v>
      </c>
      <c r="I456" s="750" t="s">
        <v>43</v>
      </c>
      <c r="J456" s="55"/>
      <c r="K456" s="69">
        <f>K457+K461</f>
        <v>37994.800000000003</v>
      </c>
      <c r="L456" s="69">
        <f>L457+L461</f>
        <v>37244.1</v>
      </c>
    </row>
    <row r="457" spans="1:12" s="163" customFormat="1" ht="36" x14ac:dyDescent="0.35">
      <c r="A457" s="56"/>
      <c r="B457" s="665" t="s">
        <v>217</v>
      </c>
      <c r="C457" s="68" t="s">
        <v>306</v>
      </c>
      <c r="D457" s="55" t="s">
        <v>66</v>
      </c>
      <c r="E457" s="55" t="s">
        <v>62</v>
      </c>
      <c r="F457" s="748" t="s">
        <v>51</v>
      </c>
      <c r="G457" s="749" t="s">
        <v>44</v>
      </c>
      <c r="H457" s="749" t="s">
        <v>42</v>
      </c>
      <c r="I457" s="750" t="s">
        <v>43</v>
      </c>
      <c r="J457" s="55"/>
      <c r="K457" s="69">
        <f>K458</f>
        <v>450</v>
      </c>
      <c r="L457" s="69">
        <f>L458</f>
        <v>450</v>
      </c>
    </row>
    <row r="458" spans="1:12" s="163" customFormat="1" ht="18" x14ac:dyDescent="0.35">
      <c r="A458" s="56"/>
      <c r="B458" s="616" t="s">
        <v>293</v>
      </c>
      <c r="C458" s="68" t="s">
        <v>306</v>
      </c>
      <c r="D458" s="55" t="s">
        <v>66</v>
      </c>
      <c r="E458" s="55" t="s">
        <v>62</v>
      </c>
      <c r="F458" s="748" t="s">
        <v>51</v>
      </c>
      <c r="G458" s="749" t="s">
        <v>44</v>
      </c>
      <c r="H458" s="749" t="s">
        <v>36</v>
      </c>
      <c r="I458" s="750" t="s">
        <v>43</v>
      </c>
      <c r="J458" s="55"/>
      <c r="K458" s="69">
        <f t="shared" ref="K458:L459" si="62">K459</f>
        <v>450</v>
      </c>
      <c r="L458" s="69">
        <f t="shared" si="62"/>
        <v>450</v>
      </c>
    </row>
    <row r="459" spans="1:12" s="163" customFormat="1" ht="36" x14ac:dyDescent="0.35">
      <c r="A459" s="56"/>
      <c r="B459" s="616" t="s">
        <v>294</v>
      </c>
      <c r="C459" s="68" t="s">
        <v>306</v>
      </c>
      <c r="D459" s="55" t="s">
        <v>66</v>
      </c>
      <c r="E459" s="55" t="s">
        <v>62</v>
      </c>
      <c r="F459" s="748" t="s">
        <v>51</v>
      </c>
      <c r="G459" s="749" t="s">
        <v>44</v>
      </c>
      <c r="H459" s="749" t="s">
        <v>36</v>
      </c>
      <c r="I459" s="750" t="s">
        <v>295</v>
      </c>
      <c r="J459" s="55"/>
      <c r="K459" s="69">
        <f t="shared" si="62"/>
        <v>450</v>
      </c>
      <c r="L459" s="69">
        <f t="shared" si="62"/>
        <v>450</v>
      </c>
    </row>
    <row r="460" spans="1:12" s="163" customFormat="1" ht="36" x14ac:dyDescent="0.35">
      <c r="A460" s="56"/>
      <c r="B460" s="616" t="s">
        <v>119</v>
      </c>
      <c r="C460" s="68" t="s">
        <v>306</v>
      </c>
      <c r="D460" s="55" t="s">
        <v>66</v>
      </c>
      <c r="E460" s="55" t="s">
        <v>62</v>
      </c>
      <c r="F460" s="748" t="s">
        <v>51</v>
      </c>
      <c r="G460" s="749" t="s">
        <v>44</v>
      </c>
      <c r="H460" s="749" t="s">
        <v>36</v>
      </c>
      <c r="I460" s="750" t="s">
        <v>295</v>
      </c>
      <c r="J460" s="55" t="s">
        <v>120</v>
      </c>
      <c r="K460" s="69">
        <v>450</v>
      </c>
      <c r="L460" s="69">
        <v>450</v>
      </c>
    </row>
    <row r="461" spans="1:12" s="163" customFormat="1" ht="36" x14ac:dyDescent="0.35">
      <c r="A461" s="56"/>
      <c r="B461" s="616" t="s">
        <v>219</v>
      </c>
      <c r="C461" s="68" t="s">
        <v>306</v>
      </c>
      <c r="D461" s="55" t="s">
        <v>66</v>
      </c>
      <c r="E461" s="55" t="s">
        <v>62</v>
      </c>
      <c r="F461" s="748" t="s">
        <v>51</v>
      </c>
      <c r="G461" s="749" t="s">
        <v>88</v>
      </c>
      <c r="H461" s="749" t="s">
        <v>42</v>
      </c>
      <c r="I461" s="750" t="s">
        <v>43</v>
      </c>
      <c r="J461" s="55"/>
      <c r="K461" s="69">
        <f t="shared" ref="K461:L461" si="63">K462</f>
        <v>37544.800000000003</v>
      </c>
      <c r="L461" s="69">
        <f t="shared" si="63"/>
        <v>36794.1</v>
      </c>
    </row>
    <row r="462" spans="1:12" s="163" customFormat="1" ht="18" x14ac:dyDescent="0.35">
      <c r="A462" s="56"/>
      <c r="B462" s="616" t="s">
        <v>383</v>
      </c>
      <c r="C462" s="68" t="s">
        <v>306</v>
      </c>
      <c r="D462" s="55" t="s">
        <v>66</v>
      </c>
      <c r="E462" s="55" t="s">
        <v>62</v>
      </c>
      <c r="F462" s="748" t="s">
        <v>51</v>
      </c>
      <c r="G462" s="749" t="s">
        <v>88</v>
      </c>
      <c r="H462" s="749" t="s">
        <v>38</v>
      </c>
      <c r="I462" s="750" t="s">
        <v>43</v>
      </c>
      <c r="J462" s="55"/>
      <c r="K462" s="69">
        <f>K463+K469+K467+K471</f>
        <v>37544.800000000003</v>
      </c>
      <c r="L462" s="69">
        <f>L463+L469+L467+L471</f>
        <v>36794.1</v>
      </c>
    </row>
    <row r="463" spans="1:12" s="163" customFormat="1" ht="36" x14ac:dyDescent="0.35">
      <c r="A463" s="56"/>
      <c r="B463" s="692" t="s">
        <v>487</v>
      </c>
      <c r="C463" s="68" t="s">
        <v>306</v>
      </c>
      <c r="D463" s="55" t="s">
        <v>66</v>
      </c>
      <c r="E463" s="55" t="s">
        <v>62</v>
      </c>
      <c r="F463" s="748" t="s">
        <v>51</v>
      </c>
      <c r="G463" s="749" t="s">
        <v>88</v>
      </c>
      <c r="H463" s="749" t="s">
        <v>38</v>
      </c>
      <c r="I463" s="750" t="s">
        <v>90</v>
      </c>
      <c r="J463" s="55"/>
      <c r="K463" s="69">
        <f>K464+K465+K466</f>
        <v>31330.7</v>
      </c>
      <c r="L463" s="69">
        <f>L464+L465+L466</f>
        <v>31425.9</v>
      </c>
    </row>
    <row r="464" spans="1:12" s="163" customFormat="1" ht="108" x14ac:dyDescent="0.35">
      <c r="A464" s="56"/>
      <c r="B464" s="616" t="s">
        <v>48</v>
      </c>
      <c r="C464" s="68" t="s">
        <v>306</v>
      </c>
      <c r="D464" s="55" t="s">
        <v>66</v>
      </c>
      <c r="E464" s="55" t="s">
        <v>62</v>
      </c>
      <c r="F464" s="748" t="s">
        <v>51</v>
      </c>
      <c r="G464" s="749" t="s">
        <v>88</v>
      </c>
      <c r="H464" s="749" t="s">
        <v>38</v>
      </c>
      <c r="I464" s="750" t="s">
        <v>90</v>
      </c>
      <c r="J464" s="55" t="s">
        <v>49</v>
      </c>
      <c r="K464" s="69">
        <v>25492.400000000001</v>
      </c>
      <c r="L464" s="69">
        <v>25492.400000000001</v>
      </c>
    </row>
    <row r="465" spans="1:12" s="163" customFormat="1" ht="54" x14ac:dyDescent="0.35">
      <c r="A465" s="56"/>
      <c r="B465" s="616" t="s">
        <v>54</v>
      </c>
      <c r="C465" s="68" t="s">
        <v>306</v>
      </c>
      <c r="D465" s="55" t="s">
        <v>66</v>
      </c>
      <c r="E465" s="55" t="s">
        <v>62</v>
      </c>
      <c r="F465" s="748" t="s">
        <v>51</v>
      </c>
      <c r="G465" s="749" t="s">
        <v>88</v>
      </c>
      <c r="H465" s="749" t="s">
        <v>38</v>
      </c>
      <c r="I465" s="750" t="s">
        <v>90</v>
      </c>
      <c r="J465" s="55" t="s">
        <v>55</v>
      </c>
      <c r="K465" s="69">
        <v>5156.3</v>
      </c>
      <c r="L465" s="69">
        <v>5253.5</v>
      </c>
    </row>
    <row r="466" spans="1:12" s="163" customFormat="1" ht="18" x14ac:dyDescent="0.35">
      <c r="A466" s="56"/>
      <c r="B466" s="616" t="s">
        <v>56</v>
      </c>
      <c r="C466" s="68" t="s">
        <v>306</v>
      </c>
      <c r="D466" s="55" t="s">
        <v>66</v>
      </c>
      <c r="E466" s="55" t="s">
        <v>62</v>
      </c>
      <c r="F466" s="748" t="s">
        <v>51</v>
      </c>
      <c r="G466" s="749" t="s">
        <v>88</v>
      </c>
      <c r="H466" s="749" t="s">
        <v>38</v>
      </c>
      <c r="I466" s="750" t="s">
        <v>90</v>
      </c>
      <c r="J466" s="55" t="s">
        <v>57</v>
      </c>
      <c r="K466" s="69">
        <v>682</v>
      </c>
      <c r="L466" s="69">
        <v>680</v>
      </c>
    </row>
    <row r="467" spans="1:12" s="163" customFormat="1" ht="54" x14ac:dyDescent="0.35">
      <c r="A467" s="56"/>
      <c r="B467" s="616" t="s">
        <v>218</v>
      </c>
      <c r="C467" s="68" t="s">
        <v>306</v>
      </c>
      <c r="D467" s="55" t="s">
        <v>66</v>
      </c>
      <c r="E467" s="55" t="s">
        <v>62</v>
      </c>
      <c r="F467" s="748" t="s">
        <v>51</v>
      </c>
      <c r="G467" s="749" t="s">
        <v>88</v>
      </c>
      <c r="H467" s="749" t="s">
        <v>38</v>
      </c>
      <c r="I467" s="750" t="s">
        <v>308</v>
      </c>
      <c r="J467" s="55"/>
      <c r="K467" s="69">
        <f>K468</f>
        <v>4005.5</v>
      </c>
      <c r="L467" s="69">
        <f>L468</f>
        <v>4005.5</v>
      </c>
    </row>
    <row r="468" spans="1:12" s="163" customFormat="1" ht="54" x14ac:dyDescent="0.35">
      <c r="A468" s="56"/>
      <c r="B468" s="616" t="s">
        <v>54</v>
      </c>
      <c r="C468" s="68" t="s">
        <v>306</v>
      </c>
      <c r="D468" s="55" t="s">
        <v>66</v>
      </c>
      <c r="E468" s="55" t="s">
        <v>62</v>
      </c>
      <c r="F468" s="748" t="s">
        <v>51</v>
      </c>
      <c r="G468" s="749" t="s">
        <v>88</v>
      </c>
      <c r="H468" s="749" t="s">
        <v>38</v>
      </c>
      <c r="I468" s="750" t="s">
        <v>308</v>
      </c>
      <c r="J468" s="55" t="s">
        <v>55</v>
      </c>
      <c r="K468" s="69">
        <v>4005.5</v>
      </c>
      <c r="L468" s="69">
        <v>4005.5</v>
      </c>
    </row>
    <row r="469" spans="1:12" s="163" customFormat="1" ht="180" x14ac:dyDescent="0.35">
      <c r="A469" s="56"/>
      <c r="B469" s="616" t="s">
        <v>458</v>
      </c>
      <c r="C469" s="68" t="s">
        <v>306</v>
      </c>
      <c r="D469" s="55" t="s">
        <v>66</v>
      </c>
      <c r="E469" s="55" t="s">
        <v>62</v>
      </c>
      <c r="F469" s="748" t="s">
        <v>51</v>
      </c>
      <c r="G469" s="749" t="s">
        <v>88</v>
      </c>
      <c r="H469" s="749" t="s">
        <v>38</v>
      </c>
      <c r="I469" s="750" t="s">
        <v>413</v>
      </c>
      <c r="J469" s="55"/>
      <c r="K469" s="69">
        <f>K470</f>
        <v>93.8</v>
      </c>
      <c r="L469" s="69">
        <f>L470</f>
        <v>93.8</v>
      </c>
    </row>
    <row r="470" spans="1:12" s="163" customFormat="1" ht="108" x14ac:dyDescent="0.35">
      <c r="A470" s="56"/>
      <c r="B470" s="616" t="s">
        <v>48</v>
      </c>
      <c r="C470" s="68" t="s">
        <v>306</v>
      </c>
      <c r="D470" s="55" t="s">
        <v>66</v>
      </c>
      <c r="E470" s="55" t="s">
        <v>62</v>
      </c>
      <c r="F470" s="748" t="s">
        <v>51</v>
      </c>
      <c r="G470" s="749" t="s">
        <v>88</v>
      </c>
      <c r="H470" s="749" t="s">
        <v>38</v>
      </c>
      <c r="I470" s="750" t="s">
        <v>413</v>
      </c>
      <c r="J470" s="55" t="s">
        <v>49</v>
      </c>
      <c r="K470" s="69">
        <v>93.8</v>
      </c>
      <c r="L470" s="314">
        <v>93.8</v>
      </c>
    </row>
    <row r="471" spans="1:12" s="163" customFormat="1" ht="54" x14ac:dyDescent="0.35">
      <c r="A471" s="56"/>
      <c r="B471" s="616" t="s">
        <v>462</v>
      </c>
      <c r="C471" s="68" t="s">
        <v>306</v>
      </c>
      <c r="D471" s="55" t="s">
        <v>66</v>
      </c>
      <c r="E471" s="55" t="s">
        <v>62</v>
      </c>
      <c r="F471" s="748" t="s">
        <v>51</v>
      </c>
      <c r="G471" s="749" t="s">
        <v>88</v>
      </c>
      <c r="H471" s="749" t="s">
        <v>38</v>
      </c>
      <c r="I471" s="750" t="s">
        <v>433</v>
      </c>
      <c r="J471" s="55"/>
      <c r="K471" s="69">
        <f>K472</f>
        <v>2114.8000000000002</v>
      </c>
      <c r="L471" s="69">
        <f>L472</f>
        <v>1268.9000000000001</v>
      </c>
    </row>
    <row r="472" spans="1:12" s="163" customFormat="1" ht="108" x14ac:dyDescent="0.35">
      <c r="A472" s="56"/>
      <c r="B472" s="616" t="s">
        <v>48</v>
      </c>
      <c r="C472" s="68" t="s">
        <v>306</v>
      </c>
      <c r="D472" s="55" t="s">
        <v>66</v>
      </c>
      <c r="E472" s="55" t="s">
        <v>62</v>
      </c>
      <c r="F472" s="748" t="s">
        <v>51</v>
      </c>
      <c r="G472" s="749" t="s">
        <v>88</v>
      </c>
      <c r="H472" s="749" t="s">
        <v>38</v>
      </c>
      <c r="I472" s="750" t="s">
        <v>433</v>
      </c>
      <c r="J472" s="55" t="s">
        <v>49</v>
      </c>
      <c r="K472" s="69">
        <v>2114.8000000000002</v>
      </c>
      <c r="L472" s="314">
        <v>1268.9000000000001</v>
      </c>
    </row>
    <row r="473" spans="1:12" s="52" customFormat="1" ht="36" x14ac:dyDescent="0.35">
      <c r="A473" s="56"/>
      <c r="B473" s="665" t="s">
        <v>198</v>
      </c>
      <c r="C473" s="68" t="s">
        <v>306</v>
      </c>
      <c r="D473" s="55" t="s">
        <v>66</v>
      </c>
      <c r="E473" s="55" t="s">
        <v>64</v>
      </c>
      <c r="F473" s="748"/>
      <c r="G473" s="749"/>
      <c r="H473" s="749"/>
      <c r="I473" s="750"/>
      <c r="J473" s="55"/>
      <c r="K473" s="69">
        <f t="shared" ref="K473:L476" si="64">K474</f>
        <v>3179.7999999999997</v>
      </c>
      <c r="L473" s="69">
        <f t="shared" si="64"/>
        <v>3180.9</v>
      </c>
    </row>
    <row r="474" spans="1:12" s="52" customFormat="1" ht="54" x14ac:dyDescent="0.35">
      <c r="A474" s="56"/>
      <c r="B474" s="616" t="s">
        <v>216</v>
      </c>
      <c r="C474" s="68" t="s">
        <v>306</v>
      </c>
      <c r="D474" s="55" t="s">
        <v>66</v>
      </c>
      <c r="E474" s="55" t="s">
        <v>64</v>
      </c>
      <c r="F474" s="748" t="s">
        <v>51</v>
      </c>
      <c r="G474" s="749" t="s">
        <v>41</v>
      </c>
      <c r="H474" s="749" t="s">
        <v>42</v>
      </c>
      <c r="I474" s="750" t="s">
        <v>43</v>
      </c>
      <c r="J474" s="55"/>
      <c r="K474" s="69">
        <f t="shared" si="64"/>
        <v>3179.7999999999997</v>
      </c>
      <c r="L474" s="69">
        <f t="shared" si="64"/>
        <v>3180.9</v>
      </c>
    </row>
    <row r="475" spans="1:12" s="52" customFormat="1" ht="36" x14ac:dyDescent="0.35">
      <c r="A475" s="56"/>
      <c r="B475" s="623" t="s">
        <v>219</v>
      </c>
      <c r="C475" s="68" t="s">
        <v>306</v>
      </c>
      <c r="D475" s="55" t="s">
        <v>66</v>
      </c>
      <c r="E475" s="55" t="s">
        <v>64</v>
      </c>
      <c r="F475" s="748" t="s">
        <v>51</v>
      </c>
      <c r="G475" s="749" t="s">
        <v>88</v>
      </c>
      <c r="H475" s="749" t="s">
        <v>42</v>
      </c>
      <c r="I475" s="750" t="s">
        <v>43</v>
      </c>
      <c r="J475" s="55"/>
      <c r="K475" s="69">
        <f t="shared" si="64"/>
        <v>3179.7999999999997</v>
      </c>
      <c r="L475" s="69">
        <f t="shared" si="64"/>
        <v>3180.9</v>
      </c>
    </row>
    <row r="476" spans="1:12" s="52" customFormat="1" ht="36" x14ac:dyDescent="0.35">
      <c r="A476" s="56"/>
      <c r="B476" s="616" t="s">
        <v>298</v>
      </c>
      <c r="C476" s="68" t="s">
        <v>306</v>
      </c>
      <c r="D476" s="55" t="s">
        <v>66</v>
      </c>
      <c r="E476" s="55" t="s">
        <v>64</v>
      </c>
      <c r="F476" s="748" t="s">
        <v>51</v>
      </c>
      <c r="G476" s="749" t="s">
        <v>88</v>
      </c>
      <c r="H476" s="749" t="s">
        <v>36</v>
      </c>
      <c r="I476" s="750" t="s">
        <v>43</v>
      </c>
      <c r="J476" s="55"/>
      <c r="K476" s="69">
        <f t="shared" si="64"/>
        <v>3179.7999999999997</v>
      </c>
      <c r="L476" s="69">
        <f t="shared" si="64"/>
        <v>3180.9</v>
      </c>
    </row>
    <row r="477" spans="1:12" s="52" customFormat="1" ht="36" x14ac:dyDescent="0.35">
      <c r="A477" s="56"/>
      <c r="B477" s="616" t="s">
        <v>46</v>
      </c>
      <c r="C477" s="68" t="s">
        <v>306</v>
      </c>
      <c r="D477" s="55" t="s">
        <v>66</v>
      </c>
      <c r="E477" s="55" t="s">
        <v>64</v>
      </c>
      <c r="F477" s="748" t="s">
        <v>51</v>
      </c>
      <c r="G477" s="749" t="s">
        <v>88</v>
      </c>
      <c r="H477" s="749" t="s">
        <v>36</v>
      </c>
      <c r="I477" s="750" t="s">
        <v>47</v>
      </c>
      <c r="J477" s="55"/>
      <c r="K477" s="69">
        <f>K478+K479+K480</f>
        <v>3179.7999999999997</v>
      </c>
      <c r="L477" s="69">
        <f>L478+L479+L480</f>
        <v>3180.9</v>
      </c>
    </row>
    <row r="478" spans="1:12" s="52" customFormat="1" ht="108" x14ac:dyDescent="0.35">
      <c r="A478" s="56"/>
      <c r="B478" s="616" t="s">
        <v>48</v>
      </c>
      <c r="C478" s="68" t="s">
        <v>306</v>
      </c>
      <c r="D478" s="55" t="s">
        <v>66</v>
      </c>
      <c r="E478" s="55" t="s">
        <v>64</v>
      </c>
      <c r="F478" s="748" t="s">
        <v>51</v>
      </c>
      <c r="G478" s="749" t="s">
        <v>88</v>
      </c>
      <c r="H478" s="749" t="s">
        <v>36</v>
      </c>
      <c r="I478" s="750" t="s">
        <v>47</v>
      </c>
      <c r="J478" s="55" t="s">
        <v>49</v>
      </c>
      <c r="K478" s="69">
        <v>3117.5</v>
      </c>
      <c r="L478" s="69">
        <v>3117.5</v>
      </c>
    </row>
    <row r="479" spans="1:12" s="52" customFormat="1" ht="54" x14ac:dyDescent="0.35">
      <c r="A479" s="56"/>
      <c r="B479" s="616" t="s">
        <v>54</v>
      </c>
      <c r="C479" s="68" t="s">
        <v>306</v>
      </c>
      <c r="D479" s="55" t="s">
        <v>66</v>
      </c>
      <c r="E479" s="55" t="s">
        <v>64</v>
      </c>
      <c r="F479" s="748" t="s">
        <v>51</v>
      </c>
      <c r="G479" s="749" t="s">
        <v>88</v>
      </c>
      <c r="H479" s="749" t="s">
        <v>36</v>
      </c>
      <c r="I479" s="750" t="s">
        <v>47</v>
      </c>
      <c r="J479" s="55" t="s">
        <v>55</v>
      </c>
      <c r="K479" s="69">
        <v>60.6</v>
      </c>
      <c r="L479" s="69">
        <v>61.8</v>
      </c>
    </row>
    <row r="480" spans="1:12" s="52" customFormat="1" ht="18" x14ac:dyDescent="0.35">
      <c r="A480" s="56"/>
      <c r="B480" s="616" t="s">
        <v>56</v>
      </c>
      <c r="C480" s="68" t="s">
        <v>306</v>
      </c>
      <c r="D480" s="55" t="s">
        <v>66</v>
      </c>
      <c r="E480" s="55" t="s">
        <v>64</v>
      </c>
      <c r="F480" s="748" t="s">
        <v>51</v>
      </c>
      <c r="G480" s="749" t="s">
        <v>88</v>
      </c>
      <c r="H480" s="749" t="s">
        <v>36</v>
      </c>
      <c r="I480" s="750" t="s">
        <v>47</v>
      </c>
      <c r="J480" s="55" t="s">
        <v>57</v>
      </c>
      <c r="K480" s="69">
        <v>1.7</v>
      </c>
      <c r="L480" s="69">
        <v>1.6</v>
      </c>
    </row>
    <row r="481" spans="1:12" s="52" customFormat="1" ht="18" x14ac:dyDescent="0.35">
      <c r="A481" s="56"/>
      <c r="B481" s="616"/>
      <c r="C481" s="68"/>
      <c r="D481" s="55"/>
      <c r="E481" s="55"/>
      <c r="F481" s="748"/>
      <c r="G481" s="749"/>
      <c r="H481" s="749"/>
      <c r="I481" s="750"/>
      <c r="J481" s="55"/>
      <c r="K481" s="69"/>
      <c r="L481" s="69"/>
    </row>
    <row r="482" spans="1:12" s="163" customFormat="1" ht="52.2" x14ac:dyDescent="0.3">
      <c r="A482" s="162">
        <v>8</v>
      </c>
      <c r="B482" s="662" t="s">
        <v>11</v>
      </c>
      <c r="C482" s="63" t="s">
        <v>302</v>
      </c>
      <c r="D482" s="64"/>
      <c r="E482" s="64"/>
      <c r="F482" s="65"/>
      <c r="G482" s="66"/>
      <c r="H482" s="66"/>
      <c r="I482" s="67"/>
      <c r="J482" s="64"/>
      <c r="K482" s="77">
        <f>K496+K483</f>
        <v>8444.7999999999993</v>
      </c>
      <c r="L482" s="77">
        <f>L496+L483</f>
        <v>8450.7999999999993</v>
      </c>
    </row>
    <row r="483" spans="1:12" s="163" customFormat="1" ht="18" x14ac:dyDescent="0.35">
      <c r="A483" s="162"/>
      <c r="B483" s="616" t="s">
        <v>35</v>
      </c>
      <c r="C483" s="68" t="s">
        <v>302</v>
      </c>
      <c r="D483" s="55" t="s">
        <v>36</v>
      </c>
      <c r="E483" s="55"/>
      <c r="F483" s="748"/>
      <c r="G483" s="749"/>
      <c r="H483" s="749"/>
      <c r="I483" s="750"/>
      <c r="J483" s="55"/>
      <c r="K483" s="261">
        <f t="shared" ref="K483:L485" si="65">K484</f>
        <v>149.19999999999999</v>
      </c>
      <c r="L483" s="261">
        <f t="shared" si="65"/>
        <v>149.19999999999999</v>
      </c>
    </row>
    <row r="484" spans="1:12" s="163" customFormat="1" ht="18" x14ac:dyDescent="0.35">
      <c r="A484" s="162"/>
      <c r="B484" s="616" t="s">
        <v>69</v>
      </c>
      <c r="C484" s="68" t="s">
        <v>302</v>
      </c>
      <c r="D484" s="55" t="s">
        <v>36</v>
      </c>
      <c r="E484" s="55" t="s">
        <v>70</v>
      </c>
      <c r="F484" s="748"/>
      <c r="G484" s="749"/>
      <c r="H484" s="749"/>
      <c r="I484" s="750"/>
      <c r="J484" s="55"/>
      <c r="K484" s="261">
        <f t="shared" si="65"/>
        <v>149.19999999999999</v>
      </c>
      <c r="L484" s="261">
        <f t="shared" si="65"/>
        <v>149.19999999999999</v>
      </c>
    </row>
    <row r="485" spans="1:12" s="163" customFormat="1" ht="54" x14ac:dyDescent="0.35">
      <c r="A485" s="162"/>
      <c r="B485" s="616" t="s">
        <v>220</v>
      </c>
      <c r="C485" s="68" t="s">
        <v>302</v>
      </c>
      <c r="D485" s="55" t="s">
        <v>36</v>
      </c>
      <c r="E485" s="55" t="s">
        <v>70</v>
      </c>
      <c r="F485" s="748" t="s">
        <v>64</v>
      </c>
      <c r="G485" s="749" t="s">
        <v>41</v>
      </c>
      <c r="H485" s="749" t="s">
        <v>42</v>
      </c>
      <c r="I485" s="750" t="s">
        <v>43</v>
      </c>
      <c r="J485" s="55"/>
      <c r="K485" s="261">
        <f t="shared" si="65"/>
        <v>149.19999999999999</v>
      </c>
      <c r="L485" s="261">
        <f t="shared" si="65"/>
        <v>149.19999999999999</v>
      </c>
    </row>
    <row r="486" spans="1:12" s="163" customFormat="1" ht="36" x14ac:dyDescent="0.35">
      <c r="A486" s="162"/>
      <c r="B486" s="616" t="s">
        <v>219</v>
      </c>
      <c r="C486" s="68" t="s">
        <v>302</v>
      </c>
      <c r="D486" s="55" t="s">
        <v>36</v>
      </c>
      <c r="E486" s="55" t="s">
        <v>70</v>
      </c>
      <c r="F486" s="748" t="s">
        <v>64</v>
      </c>
      <c r="G486" s="749" t="s">
        <v>88</v>
      </c>
      <c r="H486" s="749" t="s">
        <v>42</v>
      </c>
      <c r="I486" s="750" t="s">
        <v>43</v>
      </c>
      <c r="J486" s="55"/>
      <c r="K486" s="261">
        <f>K487+K490+K493</f>
        <v>149.19999999999999</v>
      </c>
      <c r="L486" s="261">
        <f>L487+L490+L493</f>
        <v>149.19999999999999</v>
      </c>
    </row>
    <row r="487" spans="1:12" s="163" customFormat="1" ht="36" x14ac:dyDescent="0.35">
      <c r="A487" s="162"/>
      <c r="B487" s="687" t="s">
        <v>373</v>
      </c>
      <c r="C487" s="68" t="s">
        <v>302</v>
      </c>
      <c r="D487" s="55" t="s">
        <v>36</v>
      </c>
      <c r="E487" s="55" t="s">
        <v>70</v>
      </c>
      <c r="F487" s="748" t="s">
        <v>64</v>
      </c>
      <c r="G487" s="749" t="s">
        <v>88</v>
      </c>
      <c r="H487" s="749" t="s">
        <v>38</v>
      </c>
      <c r="I487" s="750" t="s">
        <v>43</v>
      </c>
      <c r="J487" s="55"/>
      <c r="K487" s="261">
        <f t="shared" ref="K487:L488" si="66">K488</f>
        <v>87.3</v>
      </c>
      <c r="L487" s="261">
        <f t="shared" si="66"/>
        <v>87.3</v>
      </c>
    </row>
    <row r="488" spans="1:12" s="163" customFormat="1" ht="54" x14ac:dyDescent="0.35">
      <c r="A488" s="162"/>
      <c r="B488" s="687" t="s">
        <v>374</v>
      </c>
      <c r="C488" s="68" t="s">
        <v>302</v>
      </c>
      <c r="D488" s="55" t="s">
        <v>36</v>
      </c>
      <c r="E488" s="55" t="s">
        <v>70</v>
      </c>
      <c r="F488" s="748" t="s">
        <v>64</v>
      </c>
      <c r="G488" s="749" t="s">
        <v>88</v>
      </c>
      <c r="H488" s="749" t="s">
        <v>38</v>
      </c>
      <c r="I488" s="750" t="s">
        <v>104</v>
      </c>
      <c r="J488" s="55"/>
      <c r="K488" s="261">
        <f t="shared" si="66"/>
        <v>87.3</v>
      </c>
      <c r="L488" s="261">
        <f t="shared" si="66"/>
        <v>87.3</v>
      </c>
    </row>
    <row r="489" spans="1:12" s="163" customFormat="1" ht="54" x14ac:dyDescent="0.35">
      <c r="A489" s="162"/>
      <c r="B489" s="687" t="s">
        <v>54</v>
      </c>
      <c r="C489" s="68" t="s">
        <v>302</v>
      </c>
      <c r="D489" s="55" t="s">
        <v>36</v>
      </c>
      <c r="E489" s="55" t="s">
        <v>70</v>
      </c>
      <c r="F489" s="748" t="s">
        <v>64</v>
      </c>
      <c r="G489" s="749" t="s">
        <v>88</v>
      </c>
      <c r="H489" s="749" t="s">
        <v>38</v>
      </c>
      <c r="I489" s="750" t="s">
        <v>104</v>
      </c>
      <c r="J489" s="55" t="s">
        <v>55</v>
      </c>
      <c r="K489" s="261">
        <v>87.3</v>
      </c>
      <c r="L489" s="261">
        <v>87.3</v>
      </c>
    </row>
    <row r="490" spans="1:12" s="163" customFormat="1" ht="36" x14ac:dyDescent="0.35">
      <c r="A490" s="162"/>
      <c r="B490" s="616" t="s">
        <v>491</v>
      </c>
      <c r="C490" s="68" t="s">
        <v>302</v>
      </c>
      <c r="D490" s="55" t="s">
        <v>36</v>
      </c>
      <c r="E490" s="55" t="s">
        <v>70</v>
      </c>
      <c r="F490" s="748" t="s">
        <v>64</v>
      </c>
      <c r="G490" s="749" t="s">
        <v>88</v>
      </c>
      <c r="H490" s="749" t="s">
        <v>62</v>
      </c>
      <c r="I490" s="750" t="s">
        <v>43</v>
      </c>
      <c r="J490" s="55"/>
      <c r="K490" s="261">
        <f t="shared" ref="K490:L491" si="67">K491</f>
        <v>15.4</v>
      </c>
      <c r="L490" s="261">
        <f t="shared" si="67"/>
        <v>15.4</v>
      </c>
    </row>
    <row r="491" spans="1:12" s="163" customFormat="1" ht="18" x14ac:dyDescent="0.35">
      <c r="A491" s="162"/>
      <c r="B491" s="616" t="s">
        <v>489</v>
      </c>
      <c r="C491" s="68" t="s">
        <v>302</v>
      </c>
      <c r="D491" s="55" t="s">
        <v>36</v>
      </c>
      <c r="E491" s="55" t="s">
        <v>70</v>
      </c>
      <c r="F491" s="748" t="s">
        <v>64</v>
      </c>
      <c r="G491" s="749" t="s">
        <v>88</v>
      </c>
      <c r="H491" s="749" t="s">
        <v>62</v>
      </c>
      <c r="I491" s="750" t="s">
        <v>490</v>
      </c>
      <c r="J491" s="55"/>
      <c r="K491" s="261">
        <f t="shared" si="67"/>
        <v>15.4</v>
      </c>
      <c r="L491" s="261">
        <f t="shared" si="67"/>
        <v>15.4</v>
      </c>
    </row>
    <row r="492" spans="1:12" s="163" customFormat="1" ht="54" x14ac:dyDescent="0.35">
      <c r="A492" s="162"/>
      <c r="B492" s="687" t="s">
        <v>54</v>
      </c>
      <c r="C492" s="68" t="s">
        <v>302</v>
      </c>
      <c r="D492" s="55" t="s">
        <v>36</v>
      </c>
      <c r="E492" s="55" t="s">
        <v>70</v>
      </c>
      <c r="F492" s="748" t="s">
        <v>64</v>
      </c>
      <c r="G492" s="749" t="s">
        <v>88</v>
      </c>
      <c r="H492" s="749" t="s">
        <v>62</v>
      </c>
      <c r="I492" s="750" t="s">
        <v>490</v>
      </c>
      <c r="J492" s="73" t="s">
        <v>55</v>
      </c>
      <c r="K492" s="261">
        <v>15.4</v>
      </c>
      <c r="L492" s="261">
        <v>15.4</v>
      </c>
    </row>
    <row r="493" spans="1:12" s="163" customFormat="1" ht="36" x14ac:dyDescent="0.35">
      <c r="A493" s="162"/>
      <c r="B493" s="687" t="s">
        <v>494</v>
      </c>
      <c r="C493" s="68" t="s">
        <v>302</v>
      </c>
      <c r="D493" s="55" t="s">
        <v>36</v>
      </c>
      <c r="E493" s="55" t="s">
        <v>70</v>
      </c>
      <c r="F493" s="748" t="s">
        <v>64</v>
      </c>
      <c r="G493" s="749" t="s">
        <v>88</v>
      </c>
      <c r="H493" s="749" t="s">
        <v>51</v>
      </c>
      <c r="I493" s="750" t="s">
        <v>43</v>
      </c>
      <c r="J493" s="64"/>
      <c r="K493" s="261">
        <f t="shared" ref="K493:L494" si="68">K494</f>
        <v>46.5</v>
      </c>
      <c r="L493" s="261">
        <f t="shared" si="68"/>
        <v>46.5</v>
      </c>
    </row>
    <row r="494" spans="1:12" s="163" customFormat="1" ht="36" x14ac:dyDescent="0.35">
      <c r="A494" s="162"/>
      <c r="B494" s="688" t="s">
        <v>126</v>
      </c>
      <c r="C494" s="68" t="s">
        <v>302</v>
      </c>
      <c r="D494" s="55" t="s">
        <v>36</v>
      </c>
      <c r="E494" s="55" t="s">
        <v>70</v>
      </c>
      <c r="F494" s="748" t="s">
        <v>64</v>
      </c>
      <c r="G494" s="749" t="s">
        <v>88</v>
      </c>
      <c r="H494" s="749" t="s">
        <v>51</v>
      </c>
      <c r="I494" s="750" t="s">
        <v>89</v>
      </c>
      <c r="J494" s="64"/>
      <c r="K494" s="261">
        <f t="shared" si="68"/>
        <v>46.5</v>
      </c>
      <c r="L494" s="261">
        <f t="shared" si="68"/>
        <v>46.5</v>
      </c>
    </row>
    <row r="495" spans="1:12" s="163" customFormat="1" ht="54" x14ac:dyDescent="0.35">
      <c r="A495" s="162"/>
      <c r="B495" s="687" t="s">
        <v>54</v>
      </c>
      <c r="C495" s="68" t="s">
        <v>302</v>
      </c>
      <c r="D495" s="55" t="s">
        <v>36</v>
      </c>
      <c r="E495" s="55" t="s">
        <v>70</v>
      </c>
      <c r="F495" s="748" t="s">
        <v>64</v>
      </c>
      <c r="G495" s="749" t="s">
        <v>88</v>
      </c>
      <c r="H495" s="749" t="s">
        <v>51</v>
      </c>
      <c r="I495" s="750" t="s">
        <v>89</v>
      </c>
      <c r="J495" s="73" t="s">
        <v>55</v>
      </c>
      <c r="K495" s="261">
        <v>46.5</v>
      </c>
      <c r="L495" s="261">
        <v>46.5</v>
      </c>
    </row>
    <row r="496" spans="1:12" s="52" customFormat="1" ht="18" x14ac:dyDescent="0.35">
      <c r="A496" s="162"/>
      <c r="B496" s="616" t="s">
        <v>178</v>
      </c>
      <c r="C496" s="68" t="s">
        <v>302</v>
      </c>
      <c r="D496" s="55" t="s">
        <v>223</v>
      </c>
      <c r="E496" s="55"/>
      <c r="F496" s="748"/>
      <c r="G496" s="749"/>
      <c r="H496" s="749"/>
      <c r="I496" s="750"/>
      <c r="J496" s="55"/>
      <c r="K496" s="69">
        <f>K497+K505</f>
        <v>8295.5999999999985</v>
      </c>
      <c r="L496" s="69">
        <f>L497+L505</f>
        <v>8301.5999999999985</v>
      </c>
    </row>
    <row r="497" spans="1:12" s="163" customFormat="1" ht="18" x14ac:dyDescent="0.35">
      <c r="A497" s="162"/>
      <c r="B497" s="616" t="s">
        <v>372</v>
      </c>
      <c r="C497" s="68" t="s">
        <v>302</v>
      </c>
      <c r="D497" s="55" t="s">
        <v>223</v>
      </c>
      <c r="E497" s="55" t="s">
        <v>223</v>
      </c>
      <c r="F497" s="748"/>
      <c r="G497" s="749"/>
      <c r="H497" s="749"/>
      <c r="I497" s="750"/>
      <c r="J497" s="55"/>
      <c r="K497" s="69">
        <f>K498</f>
        <v>4526.8999999999996</v>
      </c>
      <c r="L497" s="69">
        <f>L498</f>
        <v>4526.8999999999996</v>
      </c>
    </row>
    <row r="498" spans="1:12" s="163" customFormat="1" ht="54" x14ac:dyDescent="0.35">
      <c r="A498" s="162"/>
      <c r="B498" s="616" t="s">
        <v>220</v>
      </c>
      <c r="C498" s="68" t="s">
        <v>302</v>
      </c>
      <c r="D498" s="55" t="s">
        <v>223</v>
      </c>
      <c r="E498" s="55" t="s">
        <v>223</v>
      </c>
      <c r="F498" s="748" t="s">
        <v>64</v>
      </c>
      <c r="G498" s="749" t="s">
        <v>41</v>
      </c>
      <c r="H498" s="749" t="s">
        <v>42</v>
      </c>
      <c r="I498" s="750" t="s">
        <v>43</v>
      </c>
      <c r="J498" s="55"/>
      <c r="K498" s="69">
        <f t="shared" ref="K498:L499" si="69">K499</f>
        <v>4526.8999999999996</v>
      </c>
      <c r="L498" s="69">
        <f t="shared" si="69"/>
        <v>4526.8999999999996</v>
      </c>
    </row>
    <row r="499" spans="1:12" s="163" customFormat="1" ht="18" x14ac:dyDescent="0.35">
      <c r="A499" s="162"/>
      <c r="B499" s="616" t="s">
        <v>221</v>
      </c>
      <c r="C499" s="68" t="s">
        <v>302</v>
      </c>
      <c r="D499" s="55" t="s">
        <v>223</v>
      </c>
      <c r="E499" s="55" t="s">
        <v>223</v>
      </c>
      <c r="F499" s="748" t="s">
        <v>64</v>
      </c>
      <c r="G499" s="749" t="s">
        <v>44</v>
      </c>
      <c r="H499" s="749" t="s">
        <v>42</v>
      </c>
      <c r="I499" s="750" t="s">
        <v>43</v>
      </c>
      <c r="J499" s="55"/>
      <c r="K499" s="69">
        <f t="shared" si="69"/>
        <v>4526.8999999999996</v>
      </c>
      <c r="L499" s="69">
        <f t="shared" si="69"/>
        <v>4526.8999999999996</v>
      </c>
    </row>
    <row r="500" spans="1:12" s="163" customFormat="1" ht="72" x14ac:dyDescent="0.35">
      <c r="A500" s="162"/>
      <c r="B500" s="616" t="s">
        <v>303</v>
      </c>
      <c r="C500" s="68" t="s">
        <v>302</v>
      </c>
      <c r="D500" s="55" t="s">
        <v>223</v>
      </c>
      <c r="E500" s="55" t="s">
        <v>223</v>
      </c>
      <c r="F500" s="748" t="s">
        <v>64</v>
      </c>
      <c r="G500" s="749" t="s">
        <v>44</v>
      </c>
      <c r="H500" s="749" t="s">
        <v>36</v>
      </c>
      <c r="I500" s="750" t="s">
        <v>43</v>
      </c>
      <c r="J500" s="55"/>
      <c r="K500" s="69">
        <f>K501</f>
        <v>4526.8999999999996</v>
      </c>
      <c r="L500" s="69">
        <f>L501</f>
        <v>4526.8999999999996</v>
      </c>
    </row>
    <row r="501" spans="1:12" s="163" customFormat="1" ht="36" x14ac:dyDescent="0.35">
      <c r="A501" s="162"/>
      <c r="B501" s="692" t="s">
        <v>487</v>
      </c>
      <c r="C501" s="68" t="s">
        <v>302</v>
      </c>
      <c r="D501" s="55" t="s">
        <v>223</v>
      </c>
      <c r="E501" s="55" t="s">
        <v>223</v>
      </c>
      <c r="F501" s="748" t="s">
        <v>64</v>
      </c>
      <c r="G501" s="749" t="s">
        <v>44</v>
      </c>
      <c r="H501" s="749" t="s">
        <v>36</v>
      </c>
      <c r="I501" s="750" t="s">
        <v>90</v>
      </c>
      <c r="J501" s="55"/>
      <c r="K501" s="69">
        <f>K502+K503+K504</f>
        <v>4526.8999999999996</v>
      </c>
      <c r="L501" s="69">
        <f>L502+L503+L504</f>
        <v>4526.8999999999996</v>
      </c>
    </row>
    <row r="502" spans="1:12" s="163" customFormat="1" ht="108" x14ac:dyDescent="0.35">
      <c r="A502" s="56"/>
      <c r="B502" s="616" t="s">
        <v>48</v>
      </c>
      <c r="C502" s="68" t="s">
        <v>302</v>
      </c>
      <c r="D502" s="55" t="s">
        <v>223</v>
      </c>
      <c r="E502" s="55" t="s">
        <v>223</v>
      </c>
      <c r="F502" s="748" t="s">
        <v>64</v>
      </c>
      <c r="G502" s="749" t="s">
        <v>44</v>
      </c>
      <c r="H502" s="749" t="s">
        <v>36</v>
      </c>
      <c r="I502" s="750" t="s">
        <v>90</v>
      </c>
      <c r="J502" s="55" t="s">
        <v>49</v>
      </c>
      <c r="K502" s="69">
        <v>4152.7</v>
      </c>
      <c r="L502" s="69">
        <v>4152.7</v>
      </c>
    </row>
    <row r="503" spans="1:12" s="52" customFormat="1" ht="54" x14ac:dyDescent="0.35">
      <c r="A503" s="56"/>
      <c r="B503" s="616" t="s">
        <v>54</v>
      </c>
      <c r="C503" s="68" t="s">
        <v>302</v>
      </c>
      <c r="D503" s="55" t="s">
        <v>223</v>
      </c>
      <c r="E503" s="55" t="s">
        <v>223</v>
      </c>
      <c r="F503" s="748" t="s">
        <v>64</v>
      </c>
      <c r="G503" s="749" t="s">
        <v>44</v>
      </c>
      <c r="H503" s="749" t="s">
        <v>36</v>
      </c>
      <c r="I503" s="750" t="s">
        <v>90</v>
      </c>
      <c r="J503" s="55" t="s">
        <v>55</v>
      </c>
      <c r="K503" s="69">
        <v>371.5</v>
      </c>
      <c r="L503" s="69">
        <v>371.5</v>
      </c>
    </row>
    <row r="504" spans="1:12" s="52" customFormat="1" ht="18" x14ac:dyDescent="0.35">
      <c r="A504" s="56"/>
      <c r="B504" s="616" t="s">
        <v>56</v>
      </c>
      <c r="C504" s="68" t="s">
        <v>302</v>
      </c>
      <c r="D504" s="55" t="s">
        <v>223</v>
      </c>
      <c r="E504" s="55" t="s">
        <v>223</v>
      </c>
      <c r="F504" s="748" t="s">
        <v>64</v>
      </c>
      <c r="G504" s="749" t="s">
        <v>44</v>
      </c>
      <c r="H504" s="749" t="s">
        <v>36</v>
      </c>
      <c r="I504" s="750" t="s">
        <v>90</v>
      </c>
      <c r="J504" s="55" t="s">
        <v>57</v>
      </c>
      <c r="K504" s="69">
        <v>2.7</v>
      </c>
      <c r="L504" s="69">
        <v>2.7</v>
      </c>
    </row>
    <row r="505" spans="1:12" s="52" customFormat="1" ht="18" x14ac:dyDescent="0.35">
      <c r="A505" s="56"/>
      <c r="B505" s="616" t="s">
        <v>185</v>
      </c>
      <c r="C505" s="195" t="s">
        <v>302</v>
      </c>
      <c r="D505" s="55" t="s">
        <v>223</v>
      </c>
      <c r="E505" s="55" t="s">
        <v>78</v>
      </c>
      <c r="F505" s="748"/>
      <c r="G505" s="749"/>
      <c r="H505" s="749"/>
      <c r="I505" s="750"/>
      <c r="J505" s="55"/>
      <c r="K505" s="69">
        <f t="shared" ref="K505:L508" si="70">K506</f>
        <v>3768.7</v>
      </c>
      <c r="L505" s="69">
        <f t="shared" si="70"/>
        <v>3774.7</v>
      </c>
    </row>
    <row r="506" spans="1:12" s="52" customFormat="1" ht="54" x14ac:dyDescent="0.35">
      <c r="A506" s="56"/>
      <c r="B506" s="616" t="s">
        <v>220</v>
      </c>
      <c r="C506" s="195" t="s">
        <v>302</v>
      </c>
      <c r="D506" s="55" t="s">
        <v>223</v>
      </c>
      <c r="E506" s="55" t="s">
        <v>78</v>
      </c>
      <c r="F506" s="748" t="s">
        <v>64</v>
      </c>
      <c r="G506" s="749" t="s">
        <v>41</v>
      </c>
      <c r="H506" s="749" t="s">
        <v>42</v>
      </c>
      <c r="I506" s="750" t="s">
        <v>43</v>
      </c>
      <c r="J506" s="55"/>
      <c r="K506" s="69">
        <f t="shared" si="70"/>
        <v>3768.7</v>
      </c>
      <c r="L506" s="69">
        <f t="shared" si="70"/>
        <v>3774.7</v>
      </c>
    </row>
    <row r="507" spans="1:12" s="52" customFormat="1" ht="36" x14ac:dyDescent="0.35">
      <c r="A507" s="56"/>
      <c r="B507" s="616" t="s">
        <v>219</v>
      </c>
      <c r="C507" s="68" t="s">
        <v>302</v>
      </c>
      <c r="D507" s="55" t="s">
        <v>223</v>
      </c>
      <c r="E507" s="55" t="s">
        <v>78</v>
      </c>
      <c r="F507" s="748" t="s">
        <v>64</v>
      </c>
      <c r="G507" s="749" t="s">
        <v>88</v>
      </c>
      <c r="H507" s="749" t="s">
        <v>42</v>
      </c>
      <c r="I507" s="750" t="s">
        <v>43</v>
      </c>
      <c r="J507" s="55"/>
      <c r="K507" s="69">
        <f t="shared" si="70"/>
        <v>3768.7</v>
      </c>
      <c r="L507" s="69">
        <f t="shared" si="70"/>
        <v>3774.7</v>
      </c>
    </row>
    <row r="508" spans="1:12" s="163" customFormat="1" ht="36" x14ac:dyDescent="0.35">
      <c r="A508" s="56"/>
      <c r="B508" s="616" t="s">
        <v>298</v>
      </c>
      <c r="C508" s="68" t="s">
        <v>302</v>
      </c>
      <c r="D508" s="55" t="s">
        <v>223</v>
      </c>
      <c r="E508" s="55" t="s">
        <v>78</v>
      </c>
      <c r="F508" s="748" t="s">
        <v>64</v>
      </c>
      <c r="G508" s="749" t="s">
        <v>88</v>
      </c>
      <c r="H508" s="749" t="s">
        <v>36</v>
      </c>
      <c r="I508" s="750" t="s">
        <v>43</v>
      </c>
      <c r="J508" s="55"/>
      <c r="K508" s="69">
        <f t="shared" si="70"/>
        <v>3768.7</v>
      </c>
      <c r="L508" s="69">
        <f t="shared" si="70"/>
        <v>3774.7</v>
      </c>
    </row>
    <row r="509" spans="1:12" s="52" customFormat="1" ht="36" x14ac:dyDescent="0.35">
      <c r="A509" s="56"/>
      <c r="B509" s="616" t="s">
        <v>46</v>
      </c>
      <c r="C509" s="68" t="s">
        <v>302</v>
      </c>
      <c r="D509" s="55" t="s">
        <v>223</v>
      </c>
      <c r="E509" s="55" t="s">
        <v>78</v>
      </c>
      <c r="F509" s="748" t="s">
        <v>64</v>
      </c>
      <c r="G509" s="749" t="s">
        <v>88</v>
      </c>
      <c r="H509" s="749" t="s">
        <v>36</v>
      </c>
      <c r="I509" s="750" t="s">
        <v>47</v>
      </c>
      <c r="J509" s="55"/>
      <c r="K509" s="69">
        <f>K510+K511+K512</f>
        <v>3768.7</v>
      </c>
      <c r="L509" s="69">
        <f>L510+L511+L512</f>
        <v>3774.7</v>
      </c>
    </row>
    <row r="510" spans="1:12" s="52" customFormat="1" ht="108" x14ac:dyDescent="0.35">
      <c r="A510" s="56"/>
      <c r="B510" s="616" t="s">
        <v>48</v>
      </c>
      <c r="C510" s="68" t="s">
        <v>302</v>
      </c>
      <c r="D510" s="55" t="s">
        <v>223</v>
      </c>
      <c r="E510" s="55" t="s">
        <v>78</v>
      </c>
      <c r="F510" s="748" t="s">
        <v>64</v>
      </c>
      <c r="G510" s="749" t="s">
        <v>88</v>
      </c>
      <c r="H510" s="749" t="s">
        <v>36</v>
      </c>
      <c r="I510" s="750" t="s">
        <v>47</v>
      </c>
      <c r="J510" s="55" t="s">
        <v>49</v>
      </c>
      <c r="K510" s="69">
        <v>3392.2</v>
      </c>
      <c r="L510" s="69">
        <v>3392.2</v>
      </c>
    </row>
    <row r="511" spans="1:12" s="52" customFormat="1" ht="54" x14ac:dyDescent="0.35">
      <c r="A511" s="56"/>
      <c r="B511" s="616" t="s">
        <v>54</v>
      </c>
      <c r="C511" s="195" t="s">
        <v>302</v>
      </c>
      <c r="D511" s="140" t="s">
        <v>223</v>
      </c>
      <c r="E511" s="140" t="s">
        <v>78</v>
      </c>
      <c r="F511" s="748" t="s">
        <v>64</v>
      </c>
      <c r="G511" s="749" t="s">
        <v>88</v>
      </c>
      <c r="H511" s="749" t="s">
        <v>36</v>
      </c>
      <c r="I511" s="750" t="s">
        <v>47</v>
      </c>
      <c r="J511" s="55" t="s">
        <v>55</v>
      </c>
      <c r="K511" s="69">
        <v>375.3</v>
      </c>
      <c r="L511" s="69">
        <v>381.3</v>
      </c>
    </row>
    <row r="512" spans="1:12" s="52" customFormat="1" ht="18" x14ac:dyDescent="0.35">
      <c r="A512" s="56"/>
      <c r="B512" s="616" t="s">
        <v>56</v>
      </c>
      <c r="C512" s="195" t="s">
        <v>302</v>
      </c>
      <c r="D512" s="140" t="s">
        <v>223</v>
      </c>
      <c r="E512" s="140" t="s">
        <v>78</v>
      </c>
      <c r="F512" s="748" t="s">
        <v>64</v>
      </c>
      <c r="G512" s="749" t="s">
        <v>88</v>
      </c>
      <c r="H512" s="749" t="s">
        <v>36</v>
      </c>
      <c r="I512" s="750" t="s">
        <v>47</v>
      </c>
      <c r="J512" s="55" t="s">
        <v>57</v>
      </c>
      <c r="K512" s="69">
        <v>1.2</v>
      </c>
      <c r="L512" s="69">
        <v>1.2</v>
      </c>
    </row>
    <row r="513" spans="1:12" s="52" customFormat="1" ht="18" x14ac:dyDescent="0.35">
      <c r="A513" s="56"/>
      <c r="B513" s="616"/>
      <c r="C513" s="195"/>
      <c r="D513" s="140"/>
      <c r="E513" s="140"/>
      <c r="F513" s="748"/>
      <c r="G513" s="749"/>
      <c r="H513" s="749"/>
      <c r="I513" s="750"/>
      <c r="J513" s="55"/>
      <c r="K513" s="69"/>
      <c r="L513" s="69"/>
    </row>
    <row r="514" spans="1:12" s="163" customFormat="1" ht="52.2" x14ac:dyDescent="0.3">
      <c r="A514" s="162">
        <v>9</v>
      </c>
      <c r="B514" s="662" t="s">
        <v>12</v>
      </c>
      <c r="C514" s="63" t="s">
        <v>310</v>
      </c>
      <c r="D514" s="64"/>
      <c r="E514" s="64"/>
      <c r="F514" s="65"/>
      <c r="G514" s="66"/>
      <c r="H514" s="66"/>
      <c r="I514" s="67"/>
      <c r="J514" s="64"/>
      <c r="K514" s="77">
        <f>K515</f>
        <v>75911.099999999991</v>
      </c>
      <c r="L514" s="77">
        <f>L515</f>
        <v>77989.799999999988</v>
      </c>
    </row>
    <row r="515" spans="1:12" s="52" customFormat="1" ht="18" x14ac:dyDescent="0.35">
      <c r="A515" s="56"/>
      <c r="B515" s="665" t="s">
        <v>118</v>
      </c>
      <c r="C515" s="68" t="s">
        <v>310</v>
      </c>
      <c r="D515" s="55" t="s">
        <v>103</v>
      </c>
      <c r="E515" s="55"/>
      <c r="F515" s="748"/>
      <c r="G515" s="749"/>
      <c r="H515" s="749"/>
      <c r="I515" s="750"/>
      <c r="J515" s="55"/>
      <c r="K515" s="69">
        <f>K516+K532</f>
        <v>75911.099999999991</v>
      </c>
      <c r="L515" s="69">
        <f>L516+L532</f>
        <v>77989.799999999988</v>
      </c>
    </row>
    <row r="516" spans="1:12" s="52" customFormat="1" ht="18" x14ac:dyDescent="0.35">
      <c r="A516" s="56"/>
      <c r="B516" s="616" t="s">
        <v>192</v>
      </c>
      <c r="C516" s="68" t="s">
        <v>310</v>
      </c>
      <c r="D516" s="55" t="s">
        <v>103</v>
      </c>
      <c r="E516" s="55" t="s">
        <v>51</v>
      </c>
      <c r="F516" s="748"/>
      <c r="G516" s="749"/>
      <c r="H516" s="749"/>
      <c r="I516" s="750"/>
      <c r="J516" s="55"/>
      <c r="K516" s="69">
        <f t="shared" ref="K516:L517" si="71">K517</f>
        <v>66659.599999999991</v>
      </c>
      <c r="L516" s="69">
        <f t="shared" si="71"/>
        <v>68212.599999999991</v>
      </c>
    </row>
    <row r="517" spans="1:12" s="52" customFormat="1" ht="54" x14ac:dyDescent="0.35">
      <c r="A517" s="56"/>
      <c r="B517" s="623" t="s">
        <v>229</v>
      </c>
      <c r="C517" s="68" t="s">
        <v>310</v>
      </c>
      <c r="D517" s="55" t="s">
        <v>103</v>
      </c>
      <c r="E517" s="55" t="s">
        <v>51</v>
      </c>
      <c r="F517" s="748" t="s">
        <v>78</v>
      </c>
      <c r="G517" s="749" t="s">
        <v>41</v>
      </c>
      <c r="H517" s="749" t="s">
        <v>42</v>
      </c>
      <c r="I517" s="750" t="s">
        <v>43</v>
      </c>
      <c r="J517" s="55"/>
      <c r="K517" s="69">
        <f t="shared" si="71"/>
        <v>66659.599999999991</v>
      </c>
      <c r="L517" s="69">
        <f t="shared" si="71"/>
        <v>68212.599999999991</v>
      </c>
    </row>
    <row r="518" spans="1:12" s="52" customFormat="1" ht="36" x14ac:dyDescent="0.35">
      <c r="A518" s="56"/>
      <c r="B518" s="616" t="s">
        <v>361</v>
      </c>
      <c r="C518" s="68" t="s">
        <v>310</v>
      </c>
      <c r="D518" s="55" t="s">
        <v>103</v>
      </c>
      <c r="E518" s="55" t="s">
        <v>51</v>
      </c>
      <c r="F518" s="748" t="s">
        <v>78</v>
      </c>
      <c r="G518" s="749" t="s">
        <v>44</v>
      </c>
      <c r="H518" s="749" t="s">
        <v>42</v>
      </c>
      <c r="I518" s="750" t="s">
        <v>43</v>
      </c>
      <c r="J518" s="55"/>
      <c r="K518" s="69">
        <f>K519</f>
        <v>66659.599999999991</v>
      </c>
      <c r="L518" s="69">
        <f>L519</f>
        <v>68212.599999999991</v>
      </c>
    </row>
    <row r="519" spans="1:12" s="163" customFormat="1" ht="36" x14ac:dyDescent="0.35">
      <c r="A519" s="56"/>
      <c r="B519" s="616" t="s">
        <v>301</v>
      </c>
      <c r="C519" s="68" t="s">
        <v>310</v>
      </c>
      <c r="D519" s="55" t="s">
        <v>103</v>
      </c>
      <c r="E519" s="55" t="s">
        <v>51</v>
      </c>
      <c r="F519" s="748" t="s">
        <v>78</v>
      </c>
      <c r="G519" s="749" t="s">
        <v>44</v>
      </c>
      <c r="H519" s="749" t="s">
        <v>36</v>
      </c>
      <c r="I519" s="750" t="s">
        <v>43</v>
      </c>
      <c r="J519" s="55"/>
      <c r="K519" s="69">
        <f>K520+K523+K526+K529</f>
        <v>66659.599999999991</v>
      </c>
      <c r="L519" s="69">
        <f>L520+L523+L526+L529</f>
        <v>68212.599999999991</v>
      </c>
    </row>
    <row r="520" spans="1:12" s="163" customFormat="1" ht="144" x14ac:dyDescent="0.35">
      <c r="A520" s="56"/>
      <c r="B520" s="689" t="s">
        <v>379</v>
      </c>
      <c r="C520" s="68" t="s">
        <v>310</v>
      </c>
      <c r="D520" s="55" t="s">
        <v>103</v>
      </c>
      <c r="E520" s="55" t="s">
        <v>51</v>
      </c>
      <c r="F520" s="748" t="s">
        <v>78</v>
      </c>
      <c r="G520" s="749" t="s">
        <v>44</v>
      </c>
      <c r="H520" s="749" t="s">
        <v>36</v>
      </c>
      <c r="I520" s="750" t="s">
        <v>556</v>
      </c>
      <c r="J520" s="55"/>
      <c r="K520" s="69">
        <f>SUM(K521:K522)</f>
        <v>38620.9</v>
      </c>
      <c r="L520" s="69">
        <f>SUM(L521:L522)</f>
        <v>40166</v>
      </c>
    </row>
    <row r="521" spans="1:12" s="163" customFormat="1" ht="54" x14ac:dyDescent="0.35">
      <c r="A521" s="56"/>
      <c r="B521" s="616" t="s">
        <v>54</v>
      </c>
      <c r="C521" s="68" t="s">
        <v>310</v>
      </c>
      <c r="D521" s="55" t="s">
        <v>103</v>
      </c>
      <c r="E521" s="55" t="s">
        <v>51</v>
      </c>
      <c r="F521" s="748" t="s">
        <v>78</v>
      </c>
      <c r="G521" s="749" t="s">
        <v>44</v>
      </c>
      <c r="H521" s="749" t="s">
        <v>36</v>
      </c>
      <c r="I521" s="750" t="s">
        <v>556</v>
      </c>
      <c r="J521" s="55" t="s">
        <v>55</v>
      </c>
      <c r="K521" s="69">
        <v>193.1</v>
      </c>
      <c r="L521" s="69">
        <v>200.8</v>
      </c>
    </row>
    <row r="522" spans="1:12" s="163" customFormat="1" ht="36" x14ac:dyDescent="0.35">
      <c r="A522" s="56"/>
      <c r="B522" s="616" t="s">
        <v>119</v>
      </c>
      <c r="C522" s="68" t="s">
        <v>310</v>
      </c>
      <c r="D522" s="55" t="s">
        <v>103</v>
      </c>
      <c r="E522" s="55" t="s">
        <v>51</v>
      </c>
      <c r="F522" s="748" t="s">
        <v>78</v>
      </c>
      <c r="G522" s="749" t="s">
        <v>44</v>
      </c>
      <c r="H522" s="749" t="s">
        <v>36</v>
      </c>
      <c r="I522" s="750" t="s">
        <v>556</v>
      </c>
      <c r="J522" s="55" t="s">
        <v>120</v>
      </c>
      <c r="K522" s="69">
        <v>38427.800000000003</v>
      </c>
      <c r="L522" s="69">
        <v>39965.199999999997</v>
      </c>
    </row>
    <row r="523" spans="1:12" s="163" customFormat="1" ht="90" x14ac:dyDescent="0.35">
      <c r="A523" s="56"/>
      <c r="B523" s="616" t="s">
        <v>381</v>
      </c>
      <c r="C523" s="68" t="s">
        <v>310</v>
      </c>
      <c r="D523" s="55" t="s">
        <v>103</v>
      </c>
      <c r="E523" s="55" t="s">
        <v>51</v>
      </c>
      <c r="F523" s="748" t="s">
        <v>78</v>
      </c>
      <c r="G523" s="749" t="s">
        <v>44</v>
      </c>
      <c r="H523" s="749" t="s">
        <v>36</v>
      </c>
      <c r="I523" s="750" t="s">
        <v>558</v>
      </c>
      <c r="J523" s="55"/>
      <c r="K523" s="69">
        <f>SUM(K524:K525)</f>
        <v>195.20000000000002</v>
      </c>
      <c r="L523" s="69">
        <f>SUM(L524:L525)</f>
        <v>203.1</v>
      </c>
    </row>
    <row r="524" spans="1:12" s="163" customFormat="1" ht="54" x14ac:dyDescent="0.35">
      <c r="A524" s="56"/>
      <c r="B524" s="616" t="s">
        <v>54</v>
      </c>
      <c r="C524" s="68" t="s">
        <v>310</v>
      </c>
      <c r="D524" s="55" t="s">
        <v>103</v>
      </c>
      <c r="E524" s="55" t="s">
        <v>51</v>
      </c>
      <c r="F524" s="748" t="s">
        <v>78</v>
      </c>
      <c r="G524" s="749" t="s">
        <v>44</v>
      </c>
      <c r="H524" s="749" t="s">
        <v>36</v>
      </c>
      <c r="I524" s="750" t="s">
        <v>558</v>
      </c>
      <c r="J524" s="55" t="s">
        <v>55</v>
      </c>
      <c r="K524" s="69">
        <v>0.9</v>
      </c>
      <c r="L524" s="69">
        <v>1</v>
      </c>
    </row>
    <row r="525" spans="1:12" s="163" customFormat="1" ht="36" x14ac:dyDescent="0.35">
      <c r="A525" s="56"/>
      <c r="B525" s="616" t="s">
        <v>119</v>
      </c>
      <c r="C525" s="68" t="s">
        <v>310</v>
      </c>
      <c r="D525" s="55" t="s">
        <v>103</v>
      </c>
      <c r="E525" s="55" t="s">
        <v>51</v>
      </c>
      <c r="F525" s="748" t="s">
        <v>78</v>
      </c>
      <c r="G525" s="749" t="s">
        <v>44</v>
      </c>
      <c r="H525" s="749" t="s">
        <v>36</v>
      </c>
      <c r="I525" s="750" t="s">
        <v>558</v>
      </c>
      <c r="J525" s="55" t="s">
        <v>120</v>
      </c>
      <c r="K525" s="69">
        <v>194.3</v>
      </c>
      <c r="L525" s="69">
        <v>202.1</v>
      </c>
    </row>
    <row r="526" spans="1:12" s="163" customFormat="1" ht="90" x14ac:dyDescent="0.35">
      <c r="A526" s="56"/>
      <c r="B526" s="616" t="s">
        <v>380</v>
      </c>
      <c r="C526" s="68" t="s">
        <v>310</v>
      </c>
      <c r="D526" s="55" t="s">
        <v>103</v>
      </c>
      <c r="E526" s="55" t="s">
        <v>51</v>
      </c>
      <c r="F526" s="748" t="s">
        <v>78</v>
      </c>
      <c r="G526" s="749" t="s">
        <v>44</v>
      </c>
      <c r="H526" s="749" t="s">
        <v>36</v>
      </c>
      <c r="I526" s="750" t="s">
        <v>557</v>
      </c>
      <c r="J526" s="55"/>
      <c r="K526" s="69">
        <f>SUM(K527:K528)</f>
        <v>27653.599999999999</v>
      </c>
      <c r="L526" s="69">
        <f>SUM(L527:L528)</f>
        <v>27653.599999999999</v>
      </c>
    </row>
    <row r="527" spans="1:12" s="163" customFormat="1" ht="54" x14ac:dyDescent="0.35">
      <c r="A527" s="56"/>
      <c r="B527" s="616" t="s">
        <v>54</v>
      </c>
      <c r="C527" s="68" t="s">
        <v>310</v>
      </c>
      <c r="D527" s="55" t="s">
        <v>103</v>
      </c>
      <c r="E527" s="55" t="s">
        <v>51</v>
      </c>
      <c r="F527" s="748" t="s">
        <v>78</v>
      </c>
      <c r="G527" s="749" t="s">
        <v>44</v>
      </c>
      <c r="H527" s="749" t="s">
        <v>36</v>
      </c>
      <c r="I527" s="750" t="s">
        <v>557</v>
      </c>
      <c r="J527" s="55" t="s">
        <v>55</v>
      </c>
      <c r="K527" s="69">
        <v>138.30000000000001</v>
      </c>
      <c r="L527" s="69">
        <v>138.30000000000001</v>
      </c>
    </row>
    <row r="528" spans="1:12" s="163" customFormat="1" ht="36" x14ac:dyDescent="0.35">
      <c r="A528" s="56"/>
      <c r="B528" s="616" t="s">
        <v>119</v>
      </c>
      <c r="C528" s="68" t="s">
        <v>310</v>
      </c>
      <c r="D528" s="55" t="s">
        <v>103</v>
      </c>
      <c r="E528" s="55" t="s">
        <v>51</v>
      </c>
      <c r="F528" s="748" t="s">
        <v>78</v>
      </c>
      <c r="G528" s="749" t="s">
        <v>44</v>
      </c>
      <c r="H528" s="749" t="s">
        <v>36</v>
      </c>
      <c r="I528" s="750" t="s">
        <v>557</v>
      </c>
      <c r="J528" s="55" t="s">
        <v>120</v>
      </c>
      <c r="K528" s="69">
        <v>27515.3</v>
      </c>
      <c r="L528" s="69">
        <v>27515.3</v>
      </c>
    </row>
    <row r="529" spans="1:12" s="163" customFormat="1" ht="108" x14ac:dyDescent="0.35">
      <c r="A529" s="56"/>
      <c r="B529" s="616" t="s">
        <v>387</v>
      </c>
      <c r="C529" s="68" t="s">
        <v>310</v>
      </c>
      <c r="D529" s="55" t="s">
        <v>103</v>
      </c>
      <c r="E529" s="55" t="s">
        <v>51</v>
      </c>
      <c r="F529" s="748" t="s">
        <v>78</v>
      </c>
      <c r="G529" s="749" t="s">
        <v>44</v>
      </c>
      <c r="H529" s="749" t="s">
        <v>36</v>
      </c>
      <c r="I529" s="750" t="s">
        <v>559</v>
      </c>
      <c r="J529" s="55"/>
      <c r="K529" s="69">
        <f>SUM(K530:K531)</f>
        <v>189.9</v>
      </c>
      <c r="L529" s="69">
        <f>SUM(L530:L531)</f>
        <v>189.9</v>
      </c>
    </row>
    <row r="530" spans="1:12" s="163" customFormat="1" ht="54" x14ac:dyDescent="0.35">
      <c r="A530" s="56"/>
      <c r="B530" s="616" t="s">
        <v>54</v>
      </c>
      <c r="C530" s="68" t="s">
        <v>310</v>
      </c>
      <c r="D530" s="55" t="s">
        <v>103</v>
      </c>
      <c r="E530" s="55" t="s">
        <v>51</v>
      </c>
      <c r="F530" s="748" t="s">
        <v>78</v>
      </c>
      <c r="G530" s="749" t="s">
        <v>44</v>
      </c>
      <c r="H530" s="749" t="s">
        <v>36</v>
      </c>
      <c r="I530" s="750" t="s">
        <v>559</v>
      </c>
      <c r="J530" s="55" t="s">
        <v>55</v>
      </c>
      <c r="K530" s="69">
        <v>0.9</v>
      </c>
      <c r="L530" s="69">
        <v>0.9</v>
      </c>
    </row>
    <row r="531" spans="1:12" s="163" customFormat="1" ht="36" x14ac:dyDescent="0.35">
      <c r="A531" s="56"/>
      <c r="B531" s="616" t="s">
        <v>119</v>
      </c>
      <c r="C531" s="68" t="s">
        <v>310</v>
      </c>
      <c r="D531" s="55" t="s">
        <v>103</v>
      </c>
      <c r="E531" s="55" t="s">
        <v>51</v>
      </c>
      <c r="F531" s="748" t="s">
        <v>78</v>
      </c>
      <c r="G531" s="749" t="s">
        <v>44</v>
      </c>
      <c r="H531" s="749" t="s">
        <v>36</v>
      </c>
      <c r="I531" s="750" t="s">
        <v>559</v>
      </c>
      <c r="J531" s="55" t="s">
        <v>120</v>
      </c>
      <c r="K531" s="69">
        <v>189</v>
      </c>
      <c r="L531" s="69">
        <v>189</v>
      </c>
    </row>
    <row r="532" spans="1:12" s="52" customFormat="1" ht="36" x14ac:dyDescent="0.35">
      <c r="A532" s="56"/>
      <c r="B532" s="616" t="s">
        <v>312</v>
      </c>
      <c r="C532" s="68" t="s">
        <v>310</v>
      </c>
      <c r="D532" s="55" t="s">
        <v>103</v>
      </c>
      <c r="E532" s="55" t="s">
        <v>80</v>
      </c>
      <c r="F532" s="748"/>
      <c r="G532" s="749"/>
      <c r="H532" s="749"/>
      <c r="I532" s="750"/>
      <c r="J532" s="55"/>
      <c r="K532" s="69">
        <f t="shared" ref="K532:L534" si="72">K533</f>
        <v>9251.5</v>
      </c>
      <c r="L532" s="69">
        <f t="shared" si="72"/>
        <v>9777.2000000000007</v>
      </c>
    </row>
    <row r="533" spans="1:12" s="52" customFormat="1" ht="54" x14ac:dyDescent="0.35">
      <c r="A533" s="56"/>
      <c r="B533" s="623" t="s">
        <v>229</v>
      </c>
      <c r="C533" s="68" t="s">
        <v>310</v>
      </c>
      <c r="D533" s="55" t="s">
        <v>103</v>
      </c>
      <c r="E533" s="55" t="s">
        <v>80</v>
      </c>
      <c r="F533" s="748" t="s">
        <v>78</v>
      </c>
      <c r="G533" s="749" t="s">
        <v>41</v>
      </c>
      <c r="H533" s="749" t="s">
        <v>42</v>
      </c>
      <c r="I533" s="750" t="s">
        <v>43</v>
      </c>
      <c r="J533" s="55"/>
      <c r="K533" s="69">
        <f t="shared" si="72"/>
        <v>9251.5</v>
      </c>
      <c r="L533" s="69">
        <f t="shared" si="72"/>
        <v>9777.2000000000007</v>
      </c>
    </row>
    <row r="534" spans="1:12" s="52" customFormat="1" ht="36" x14ac:dyDescent="0.35">
      <c r="A534" s="56"/>
      <c r="B534" s="616" t="s">
        <v>361</v>
      </c>
      <c r="C534" s="68" t="s">
        <v>310</v>
      </c>
      <c r="D534" s="55" t="s">
        <v>103</v>
      </c>
      <c r="E534" s="55" t="s">
        <v>80</v>
      </c>
      <c r="F534" s="748" t="s">
        <v>78</v>
      </c>
      <c r="G534" s="749" t="s">
        <v>44</v>
      </c>
      <c r="H534" s="749" t="s">
        <v>42</v>
      </c>
      <c r="I534" s="750" t="s">
        <v>43</v>
      </c>
      <c r="J534" s="55"/>
      <c r="K534" s="69">
        <f t="shared" si="72"/>
        <v>9251.5</v>
      </c>
      <c r="L534" s="69">
        <f t="shared" si="72"/>
        <v>9777.2000000000007</v>
      </c>
    </row>
    <row r="535" spans="1:12" s="163" customFormat="1" ht="36" x14ac:dyDescent="0.35">
      <c r="A535" s="56"/>
      <c r="B535" s="616" t="s">
        <v>228</v>
      </c>
      <c r="C535" s="68" t="s">
        <v>310</v>
      </c>
      <c r="D535" s="55" t="s">
        <v>103</v>
      </c>
      <c r="E535" s="55" t="s">
        <v>80</v>
      </c>
      <c r="F535" s="748" t="s">
        <v>78</v>
      </c>
      <c r="G535" s="749" t="s">
        <v>44</v>
      </c>
      <c r="H535" s="749" t="s">
        <v>62</v>
      </c>
      <c r="I535" s="750" t="s">
        <v>43</v>
      </c>
      <c r="J535" s="55"/>
      <c r="K535" s="69">
        <f>K536+K539+K542</f>
        <v>9251.5</v>
      </c>
      <c r="L535" s="69">
        <f>L536+L539+L542</f>
        <v>9777.2000000000007</v>
      </c>
    </row>
    <row r="536" spans="1:12" s="163" customFormat="1" ht="252" x14ac:dyDescent="0.35">
      <c r="A536" s="56"/>
      <c r="B536" s="683" t="s">
        <v>231</v>
      </c>
      <c r="C536" s="68" t="s">
        <v>310</v>
      </c>
      <c r="D536" s="55" t="s">
        <v>103</v>
      </c>
      <c r="E536" s="55" t="s">
        <v>80</v>
      </c>
      <c r="F536" s="748" t="s">
        <v>78</v>
      </c>
      <c r="G536" s="749" t="s">
        <v>44</v>
      </c>
      <c r="H536" s="749" t="s">
        <v>62</v>
      </c>
      <c r="I536" s="750" t="s">
        <v>560</v>
      </c>
      <c r="J536" s="55"/>
      <c r="K536" s="69">
        <f>K537+K538</f>
        <v>1051.4000000000001</v>
      </c>
      <c r="L536" s="69">
        <f>L537+L538</f>
        <v>1577.1</v>
      </c>
    </row>
    <row r="537" spans="1:12" s="163" customFormat="1" ht="108" x14ac:dyDescent="0.35">
      <c r="A537" s="56"/>
      <c r="B537" s="616" t="s">
        <v>48</v>
      </c>
      <c r="C537" s="68" t="s">
        <v>310</v>
      </c>
      <c r="D537" s="55" t="s">
        <v>103</v>
      </c>
      <c r="E537" s="55" t="s">
        <v>80</v>
      </c>
      <c r="F537" s="748" t="s">
        <v>78</v>
      </c>
      <c r="G537" s="749" t="s">
        <v>44</v>
      </c>
      <c r="H537" s="749" t="s">
        <v>62</v>
      </c>
      <c r="I537" s="750" t="s">
        <v>560</v>
      </c>
      <c r="J537" s="55" t="s">
        <v>49</v>
      </c>
      <c r="K537" s="69">
        <v>889.4</v>
      </c>
      <c r="L537" s="69">
        <v>1415.1</v>
      </c>
    </row>
    <row r="538" spans="1:12" s="163" customFormat="1" ht="54" x14ac:dyDescent="0.35">
      <c r="A538" s="56"/>
      <c r="B538" s="616" t="s">
        <v>54</v>
      </c>
      <c r="C538" s="68" t="s">
        <v>310</v>
      </c>
      <c r="D538" s="55" t="s">
        <v>103</v>
      </c>
      <c r="E538" s="55" t="s">
        <v>80</v>
      </c>
      <c r="F538" s="748" t="s">
        <v>78</v>
      </c>
      <c r="G538" s="749" t="s">
        <v>44</v>
      </c>
      <c r="H538" s="749" t="s">
        <v>62</v>
      </c>
      <c r="I538" s="750" t="s">
        <v>560</v>
      </c>
      <c r="J538" s="55" t="s">
        <v>55</v>
      </c>
      <c r="K538" s="69">
        <v>162</v>
      </c>
      <c r="L538" s="69">
        <v>162</v>
      </c>
    </row>
    <row r="539" spans="1:12" s="163" customFormat="1" ht="108" x14ac:dyDescent="0.35">
      <c r="A539" s="56"/>
      <c r="B539" s="616" t="s">
        <v>482</v>
      </c>
      <c r="C539" s="68" t="s">
        <v>310</v>
      </c>
      <c r="D539" s="55" t="s">
        <v>103</v>
      </c>
      <c r="E539" s="55" t="s">
        <v>80</v>
      </c>
      <c r="F539" s="748" t="s">
        <v>78</v>
      </c>
      <c r="G539" s="749" t="s">
        <v>44</v>
      </c>
      <c r="H539" s="749" t="s">
        <v>62</v>
      </c>
      <c r="I539" s="750" t="s">
        <v>554</v>
      </c>
      <c r="J539" s="55"/>
      <c r="K539" s="69">
        <f>K540+K541</f>
        <v>776</v>
      </c>
      <c r="L539" s="69">
        <f>L540+L541</f>
        <v>776</v>
      </c>
    </row>
    <row r="540" spans="1:12" s="163" customFormat="1" ht="108" x14ac:dyDescent="0.35">
      <c r="A540" s="56"/>
      <c r="B540" s="616" t="s">
        <v>48</v>
      </c>
      <c r="C540" s="68" t="s">
        <v>310</v>
      </c>
      <c r="D540" s="55" t="s">
        <v>103</v>
      </c>
      <c r="E540" s="55" t="s">
        <v>80</v>
      </c>
      <c r="F540" s="748" t="s">
        <v>78</v>
      </c>
      <c r="G540" s="749" t="s">
        <v>44</v>
      </c>
      <c r="H540" s="749" t="s">
        <v>62</v>
      </c>
      <c r="I540" s="750" t="s">
        <v>554</v>
      </c>
      <c r="J540" s="55" t="s">
        <v>49</v>
      </c>
      <c r="K540" s="69">
        <v>695</v>
      </c>
      <c r="L540" s="69">
        <v>695</v>
      </c>
    </row>
    <row r="541" spans="1:12" s="163" customFormat="1" ht="54" x14ac:dyDescent="0.35">
      <c r="A541" s="56"/>
      <c r="B541" s="616" t="s">
        <v>54</v>
      </c>
      <c r="C541" s="68" t="s">
        <v>310</v>
      </c>
      <c r="D541" s="55" t="s">
        <v>103</v>
      </c>
      <c r="E541" s="55" t="s">
        <v>80</v>
      </c>
      <c r="F541" s="748" t="s">
        <v>78</v>
      </c>
      <c r="G541" s="749" t="s">
        <v>44</v>
      </c>
      <c r="H541" s="749" t="s">
        <v>62</v>
      </c>
      <c r="I541" s="750" t="s">
        <v>554</v>
      </c>
      <c r="J541" s="55" t="s">
        <v>55</v>
      </c>
      <c r="K541" s="69">
        <v>81</v>
      </c>
      <c r="L541" s="69">
        <v>81</v>
      </c>
    </row>
    <row r="542" spans="1:12" s="163" customFormat="1" ht="72" x14ac:dyDescent="0.35">
      <c r="A542" s="56"/>
      <c r="B542" s="616" t="s">
        <v>230</v>
      </c>
      <c r="C542" s="68" t="s">
        <v>310</v>
      </c>
      <c r="D542" s="55" t="s">
        <v>103</v>
      </c>
      <c r="E542" s="55" t="s">
        <v>80</v>
      </c>
      <c r="F542" s="748" t="s">
        <v>78</v>
      </c>
      <c r="G542" s="749" t="s">
        <v>44</v>
      </c>
      <c r="H542" s="749" t="s">
        <v>62</v>
      </c>
      <c r="I542" s="750" t="s">
        <v>555</v>
      </c>
      <c r="J542" s="55"/>
      <c r="K542" s="69">
        <f>K543+K544</f>
        <v>7424.1</v>
      </c>
      <c r="L542" s="69">
        <f>L543+L544</f>
        <v>7424.1</v>
      </c>
    </row>
    <row r="543" spans="1:12" s="163" customFormat="1" ht="108" x14ac:dyDescent="0.35">
      <c r="A543" s="56"/>
      <c r="B543" s="616" t="s">
        <v>48</v>
      </c>
      <c r="C543" s="68" t="s">
        <v>310</v>
      </c>
      <c r="D543" s="55" t="s">
        <v>103</v>
      </c>
      <c r="E543" s="55" t="s">
        <v>80</v>
      </c>
      <c r="F543" s="748" t="s">
        <v>78</v>
      </c>
      <c r="G543" s="749" t="s">
        <v>44</v>
      </c>
      <c r="H543" s="749" t="s">
        <v>62</v>
      </c>
      <c r="I543" s="750" t="s">
        <v>555</v>
      </c>
      <c r="J543" s="55" t="s">
        <v>49</v>
      </c>
      <c r="K543" s="69">
        <v>6695.1</v>
      </c>
      <c r="L543" s="69">
        <v>6695.1</v>
      </c>
    </row>
    <row r="544" spans="1:12" s="163" customFormat="1" ht="54" x14ac:dyDescent="0.35">
      <c r="A544" s="56"/>
      <c r="B544" s="616" t="s">
        <v>54</v>
      </c>
      <c r="C544" s="68" t="s">
        <v>310</v>
      </c>
      <c r="D544" s="55" t="s">
        <v>103</v>
      </c>
      <c r="E544" s="55" t="s">
        <v>80</v>
      </c>
      <c r="F544" s="540" t="s">
        <v>78</v>
      </c>
      <c r="G544" s="541" t="s">
        <v>44</v>
      </c>
      <c r="H544" s="541" t="s">
        <v>62</v>
      </c>
      <c r="I544" s="542" t="s">
        <v>555</v>
      </c>
      <c r="J544" s="55" t="s">
        <v>55</v>
      </c>
      <c r="K544" s="69">
        <v>729</v>
      </c>
      <c r="L544" s="69">
        <v>729</v>
      </c>
    </row>
    <row r="545" spans="1:12" s="163" customFormat="1" ht="18" x14ac:dyDescent="0.35">
      <c r="A545" s="162">
        <v>10</v>
      </c>
      <c r="B545" s="694" t="s">
        <v>384</v>
      </c>
      <c r="C545" s="68"/>
      <c r="D545" s="55"/>
      <c r="E545" s="55"/>
      <c r="F545" s="749"/>
      <c r="G545" s="749"/>
      <c r="H545" s="749"/>
      <c r="I545" s="750"/>
      <c r="J545" s="55"/>
      <c r="K545" s="77">
        <f>K546</f>
        <v>47514.299999999996</v>
      </c>
      <c r="L545" s="77">
        <f>L546</f>
        <v>96949.3</v>
      </c>
    </row>
    <row r="546" spans="1:12" s="163" customFormat="1" ht="18" x14ac:dyDescent="0.35">
      <c r="A546" s="56"/>
      <c r="B546" s="695" t="s">
        <v>384</v>
      </c>
      <c r="C546" s="68"/>
      <c r="D546" s="55"/>
      <c r="E546" s="55"/>
      <c r="F546" s="749"/>
      <c r="G546" s="749"/>
      <c r="H546" s="749"/>
      <c r="I546" s="750"/>
      <c r="J546" s="55"/>
      <c r="K546" s="69">
        <f>46671.2+843.1</f>
        <v>47514.299999999996</v>
      </c>
      <c r="L546" s="69">
        <f>95890.3+1059</f>
        <v>96949.3</v>
      </c>
    </row>
    <row r="549" spans="1:12" s="125" customFormat="1" ht="18" x14ac:dyDescent="0.35">
      <c r="A549" s="762" t="s">
        <v>398</v>
      </c>
      <c r="B549" s="126"/>
      <c r="C549" s="127"/>
      <c r="D549" s="127"/>
      <c r="E549" s="127"/>
      <c r="F549" s="87"/>
      <c r="G549" s="155"/>
      <c r="H549" s="196"/>
    </row>
    <row r="550" spans="1:12" s="125" customFormat="1" ht="18" x14ac:dyDescent="0.35">
      <c r="A550" s="762" t="s">
        <v>399</v>
      </c>
      <c r="B550" s="126"/>
      <c r="C550" s="127"/>
      <c r="D550" s="127"/>
      <c r="E550" s="127"/>
      <c r="F550" s="87"/>
      <c r="G550" s="155"/>
      <c r="H550" s="196"/>
    </row>
    <row r="551" spans="1:12" s="125" customFormat="1" ht="18" x14ac:dyDescent="0.35">
      <c r="A551" s="763" t="s">
        <v>400</v>
      </c>
      <c r="B551" s="126"/>
      <c r="D551" s="127"/>
      <c r="E551" s="127"/>
      <c r="F551" s="87"/>
      <c r="L551" s="158" t="s">
        <v>411</v>
      </c>
    </row>
    <row r="552" spans="1:12" ht="18" x14ac:dyDescent="0.35">
      <c r="A552" s="740"/>
      <c r="K552" s="164"/>
      <c r="L552" s="164"/>
    </row>
    <row r="553" spans="1:12" s="197" customFormat="1" ht="15.6" x14ac:dyDescent="0.3">
      <c r="K553" s="198"/>
      <c r="L553" s="198"/>
    </row>
    <row r="554" spans="1:12" ht="15.6" x14ac:dyDescent="0.3">
      <c r="B554" s="197" t="s">
        <v>385</v>
      </c>
      <c r="K554" s="737">
        <f>(K13-('прил. 1 (поступл.24-26)'!D34+'прил. 1 (поступл.24-26)'!D35))*2.5%</f>
        <v>23335.597500000003</v>
      </c>
      <c r="L554" s="737">
        <f>(L13-('прил. 1 (поступл.24-26)'!E34+'прил. 1 (поступл.24-26)'!E35))*5%</f>
        <v>47945.149999999994</v>
      </c>
    </row>
    <row r="555" spans="1:12" ht="18" x14ac:dyDescent="0.35">
      <c r="D555" s="73" t="s">
        <v>36</v>
      </c>
      <c r="E555" s="73" t="s">
        <v>38</v>
      </c>
      <c r="F555" s="74"/>
      <c r="G555" s="74"/>
      <c r="H555" s="74"/>
      <c r="I555" s="74"/>
      <c r="J555" s="74"/>
      <c r="K555" s="199">
        <f>K16</f>
        <v>2716.7</v>
      </c>
      <c r="L555" s="199">
        <f>L16</f>
        <v>2716.7</v>
      </c>
    </row>
    <row r="556" spans="1:12" ht="18" x14ac:dyDescent="0.35">
      <c r="D556" s="73" t="s">
        <v>36</v>
      </c>
      <c r="E556" s="73" t="s">
        <v>51</v>
      </c>
      <c r="F556" s="74"/>
      <c r="G556" s="74"/>
      <c r="H556" s="74"/>
      <c r="I556" s="74"/>
      <c r="J556" s="74"/>
      <c r="K556" s="199">
        <f>K22</f>
        <v>87997.5</v>
      </c>
      <c r="L556" s="199">
        <f>L22</f>
        <v>87997.5</v>
      </c>
    </row>
    <row r="557" spans="1:12" ht="18" x14ac:dyDescent="0.35">
      <c r="D557" s="73" t="s">
        <v>36</v>
      </c>
      <c r="E557" s="73" t="s">
        <v>64</v>
      </c>
      <c r="F557" s="74"/>
      <c r="G557" s="74"/>
      <c r="H557" s="74"/>
      <c r="I557" s="74"/>
      <c r="J557" s="74"/>
      <c r="K557" s="199">
        <f>K40</f>
        <v>17.7</v>
      </c>
      <c r="L557" s="199">
        <f>L40</f>
        <v>11.3</v>
      </c>
    </row>
    <row r="558" spans="1:12" ht="18" x14ac:dyDescent="0.35">
      <c r="D558" s="73" t="s">
        <v>36</v>
      </c>
      <c r="E558" s="73" t="s">
        <v>80</v>
      </c>
      <c r="F558" s="74"/>
      <c r="G558" s="74"/>
      <c r="H558" s="74"/>
      <c r="I558" s="74"/>
      <c r="J558" s="74"/>
      <c r="K558" s="199">
        <f>K158+K192</f>
        <v>40553.700000000004</v>
      </c>
      <c r="L558" s="199">
        <f>L158+L192</f>
        <v>40554.6</v>
      </c>
    </row>
    <row r="559" spans="1:12" ht="18" x14ac:dyDescent="0.35">
      <c r="D559" s="73" t="s">
        <v>36</v>
      </c>
      <c r="E559" s="73" t="s">
        <v>66</v>
      </c>
      <c r="F559" s="74"/>
      <c r="G559" s="74"/>
      <c r="H559" s="74"/>
      <c r="I559" s="74"/>
      <c r="J559" s="74"/>
      <c r="K559" s="199">
        <f>K46</f>
        <v>25000</v>
      </c>
      <c r="L559" s="199">
        <f>L46</f>
        <v>15000</v>
      </c>
    </row>
    <row r="560" spans="1:12" ht="18" x14ac:dyDescent="0.35">
      <c r="D560" s="73" t="s">
        <v>36</v>
      </c>
      <c r="E560" s="73" t="s">
        <v>70</v>
      </c>
      <c r="F560" s="74"/>
      <c r="G560" s="74"/>
      <c r="H560" s="74"/>
      <c r="I560" s="74"/>
      <c r="J560" s="74"/>
      <c r="K560" s="199">
        <f>K202+K166+K484+K51+K376+K432+K261</f>
        <v>95499.1</v>
      </c>
      <c r="L560" s="199">
        <f>L202+L166+L484+L51+L376+L432+L261</f>
        <v>96341.5</v>
      </c>
    </row>
    <row r="561" spans="4:12" ht="18" x14ac:dyDescent="0.35">
      <c r="D561" s="200" t="s">
        <v>36</v>
      </c>
      <c r="E561" s="200" t="s">
        <v>42</v>
      </c>
      <c r="F561" s="74"/>
      <c r="G561" s="74"/>
      <c r="H561" s="74"/>
      <c r="I561" s="74"/>
      <c r="J561" s="74"/>
      <c r="K561" s="201">
        <f>SUBTOTAL(9,K555:K560)</f>
        <v>251784.7</v>
      </c>
      <c r="L561" s="201">
        <f>SUBTOTAL(9,L555:L560)</f>
        <v>242621.6</v>
      </c>
    </row>
    <row r="562" spans="4:12" ht="18" x14ac:dyDescent="0.35">
      <c r="D562" s="73"/>
      <c r="E562" s="73"/>
      <c r="F562" s="74"/>
      <c r="G562" s="74"/>
      <c r="H562" s="74"/>
      <c r="I562" s="74"/>
      <c r="J562" s="74"/>
      <c r="K562" s="199"/>
      <c r="L562" s="199"/>
    </row>
    <row r="563" spans="4:12" ht="18" x14ac:dyDescent="0.35">
      <c r="D563" s="73" t="s">
        <v>62</v>
      </c>
      <c r="E563" s="73" t="s">
        <v>103</v>
      </c>
      <c r="F563" s="74"/>
      <c r="G563" s="74"/>
      <c r="H563" s="74"/>
      <c r="I563" s="74"/>
      <c r="J563" s="74"/>
      <c r="K563" s="199">
        <f>K77</f>
        <v>362.29999999999995</v>
      </c>
      <c r="L563" s="199">
        <f>L77</f>
        <v>362.29999999999995</v>
      </c>
    </row>
    <row r="564" spans="4:12" ht="18" x14ac:dyDescent="0.35">
      <c r="D564" s="73" t="s">
        <v>62</v>
      </c>
      <c r="E564" s="73" t="s">
        <v>87</v>
      </c>
      <c r="F564" s="74"/>
      <c r="G564" s="74"/>
      <c r="H564" s="74"/>
      <c r="I564" s="74"/>
      <c r="J564" s="74"/>
      <c r="K564" s="199">
        <f>K85</f>
        <v>14427.800000000001</v>
      </c>
      <c r="L564" s="199">
        <f>L85</f>
        <v>14428.300000000001</v>
      </c>
    </row>
    <row r="565" spans="4:12" ht="18" x14ac:dyDescent="0.35">
      <c r="D565" s="200" t="s">
        <v>62</v>
      </c>
      <c r="E565" s="200" t="s">
        <v>42</v>
      </c>
      <c r="F565" s="74"/>
      <c r="G565" s="74"/>
      <c r="H565" s="74"/>
      <c r="I565" s="74"/>
      <c r="J565" s="74"/>
      <c r="K565" s="201">
        <f>SUBTOTAL(9,K563:K564)</f>
        <v>14790.1</v>
      </c>
      <c r="L565" s="201">
        <f>SUBTOTAL(9,L563:L564)</f>
        <v>14790.6</v>
      </c>
    </row>
    <row r="566" spans="4:12" ht="18" x14ac:dyDescent="0.35">
      <c r="D566" s="73"/>
      <c r="E566" s="73"/>
      <c r="F566" s="74"/>
      <c r="G566" s="74"/>
      <c r="H566" s="74"/>
      <c r="I566" s="74"/>
      <c r="J566" s="74"/>
      <c r="K566" s="199"/>
      <c r="L566" s="199"/>
    </row>
    <row r="567" spans="4:12" ht="18" x14ac:dyDescent="0.35">
      <c r="D567" s="73" t="s">
        <v>51</v>
      </c>
      <c r="E567" s="73" t="s">
        <v>64</v>
      </c>
      <c r="F567" s="74"/>
      <c r="G567" s="74"/>
      <c r="H567" s="74"/>
      <c r="I567" s="74"/>
      <c r="J567" s="74"/>
      <c r="K567" s="199">
        <f>K105</f>
        <v>24038.799999999999</v>
      </c>
      <c r="L567" s="199">
        <f>L105</f>
        <v>24170.7</v>
      </c>
    </row>
    <row r="568" spans="4:12" ht="18" x14ac:dyDescent="0.35">
      <c r="D568" s="73" t="s">
        <v>51</v>
      </c>
      <c r="E568" s="73" t="s">
        <v>78</v>
      </c>
      <c r="F568" s="74"/>
      <c r="G568" s="74"/>
      <c r="H568" s="74"/>
      <c r="I568" s="74"/>
      <c r="J568" s="74"/>
      <c r="K568" s="199">
        <f>K114</f>
        <v>7183.4</v>
      </c>
      <c r="L568" s="199">
        <f>L114</f>
        <v>7472.6</v>
      </c>
    </row>
    <row r="569" spans="4:12" ht="18" x14ac:dyDescent="0.35">
      <c r="D569" s="73" t="s">
        <v>51</v>
      </c>
      <c r="E569" s="73" t="s">
        <v>99</v>
      </c>
      <c r="F569" s="74"/>
      <c r="G569" s="74"/>
      <c r="H569" s="74"/>
      <c r="I569" s="74"/>
      <c r="J569" s="74"/>
      <c r="K569" s="199">
        <f>K120</f>
        <v>1126.0999999999999</v>
      </c>
      <c r="L569" s="199">
        <f>L120</f>
        <v>1126.0999999999999</v>
      </c>
    </row>
    <row r="570" spans="4:12" ht="18" x14ac:dyDescent="0.35">
      <c r="D570" s="200" t="s">
        <v>51</v>
      </c>
      <c r="E570" s="200" t="s">
        <v>42</v>
      </c>
      <c r="F570" s="74"/>
      <c r="G570" s="74"/>
      <c r="H570" s="74"/>
      <c r="I570" s="74"/>
      <c r="J570" s="74"/>
      <c r="K570" s="201">
        <f>SUBTOTAL(9,K567:K569)</f>
        <v>32348.299999999996</v>
      </c>
      <c r="L570" s="201">
        <f>SUBTOTAL(9,L567:L569)</f>
        <v>32769.4</v>
      </c>
    </row>
    <row r="571" spans="4:12" ht="18" x14ac:dyDescent="0.35">
      <c r="D571" s="73"/>
      <c r="E571" s="73"/>
      <c r="F571" s="74"/>
      <c r="G571" s="74"/>
      <c r="H571" s="74"/>
      <c r="I571" s="74"/>
      <c r="J571" s="74"/>
      <c r="K571" s="199"/>
      <c r="L571" s="199"/>
    </row>
    <row r="572" spans="4:12" ht="18" x14ac:dyDescent="0.35">
      <c r="D572" s="73" t="s">
        <v>64</v>
      </c>
      <c r="E572" s="73" t="s">
        <v>36</v>
      </c>
      <c r="F572" s="74"/>
      <c r="G572" s="74"/>
      <c r="H572" s="74"/>
      <c r="I572" s="74"/>
      <c r="J572" s="74"/>
      <c r="K572" s="199"/>
      <c r="L572" s="199"/>
    </row>
    <row r="573" spans="4:12" ht="18" x14ac:dyDescent="0.35">
      <c r="D573" s="73" t="s">
        <v>64</v>
      </c>
      <c r="E573" s="73" t="s">
        <v>38</v>
      </c>
      <c r="F573" s="74"/>
      <c r="G573" s="74"/>
      <c r="H573" s="74"/>
      <c r="I573" s="74"/>
      <c r="J573" s="74"/>
      <c r="K573" s="199"/>
      <c r="L573" s="199"/>
    </row>
    <row r="574" spans="4:12" ht="18" x14ac:dyDescent="0.35">
      <c r="D574" s="73" t="s">
        <v>64</v>
      </c>
      <c r="E574" s="73" t="s">
        <v>62</v>
      </c>
      <c r="F574" s="74"/>
      <c r="G574" s="74"/>
      <c r="H574" s="74"/>
      <c r="I574" s="74"/>
      <c r="J574" s="74"/>
      <c r="K574" s="199"/>
      <c r="L574" s="199"/>
    </row>
    <row r="575" spans="4:12" ht="18" x14ac:dyDescent="0.35">
      <c r="D575" s="200" t="s">
        <v>64</v>
      </c>
      <c r="E575" s="200" t="s">
        <v>42</v>
      </c>
      <c r="F575" s="74"/>
      <c r="G575" s="74"/>
      <c r="H575" s="74"/>
      <c r="I575" s="74"/>
      <c r="J575" s="74"/>
      <c r="K575" s="201">
        <f>SUBTOTAL(9,K572:K574)</f>
        <v>0</v>
      </c>
      <c r="L575" s="201">
        <f>SUBTOTAL(9,L572:L574)</f>
        <v>0</v>
      </c>
    </row>
    <row r="576" spans="4:12" ht="18" x14ac:dyDescent="0.35">
      <c r="D576" s="73"/>
      <c r="E576" s="73"/>
      <c r="F576" s="74"/>
      <c r="G576" s="74"/>
      <c r="H576" s="74"/>
      <c r="I576" s="74"/>
      <c r="J576" s="74"/>
      <c r="K576" s="199"/>
      <c r="L576" s="199"/>
    </row>
    <row r="577" spans="4:12" ht="18" x14ac:dyDescent="0.35">
      <c r="D577" s="73" t="s">
        <v>223</v>
      </c>
      <c r="E577" s="73" t="s">
        <v>36</v>
      </c>
      <c r="F577" s="74"/>
      <c r="G577" s="74"/>
      <c r="H577" s="74"/>
      <c r="I577" s="74"/>
      <c r="J577" s="74"/>
      <c r="K577" s="199">
        <f>K274+K237</f>
        <v>438087.69999999995</v>
      </c>
      <c r="L577" s="199">
        <f>L274+L237</f>
        <v>435135.5</v>
      </c>
    </row>
    <row r="578" spans="4:12" ht="18" x14ac:dyDescent="0.35">
      <c r="D578" s="73" t="s">
        <v>223</v>
      </c>
      <c r="E578" s="73" t="s">
        <v>38</v>
      </c>
      <c r="F578" s="74"/>
      <c r="G578" s="74"/>
      <c r="H578" s="74"/>
      <c r="I578" s="74"/>
      <c r="J578" s="74"/>
      <c r="K578" s="199">
        <f>K286+K243</f>
        <v>777789</v>
      </c>
      <c r="L578" s="199">
        <f>L286+L243</f>
        <v>658207.5</v>
      </c>
    </row>
    <row r="579" spans="4:12" ht="18" x14ac:dyDescent="0.35">
      <c r="D579" s="73" t="s">
        <v>223</v>
      </c>
      <c r="E579" s="73" t="s">
        <v>62</v>
      </c>
      <c r="F579" s="74"/>
      <c r="G579" s="74"/>
      <c r="H579" s="74"/>
      <c r="I579" s="74"/>
      <c r="J579" s="74"/>
      <c r="K579" s="199">
        <f>K328+K383</f>
        <v>156388.29999999999</v>
      </c>
      <c r="L579" s="199">
        <f>L328+L383</f>
        <v>155294.1</v>
      </c>
    </row>
    <row r="580" spans="4:12" ht="18" x14ac:dyDescent="0.35">
      <c r="D580" s="73" t="s">
        <v>223</v>
      </c>
      <c r="E580" s="73" t="s">
        <v>64</v>
      </c>
      <c r="F580" s="74"/>
      <c r="G580" s="74"/>
      <c r="H580" s="74"/>
      <c r="I580" s="74"/>
      <c r="J580" s="74"/>
      <c r="K580" s="199">
        <f>K136+K176</f>
        <v>179.89999999999998</v>
      </c>
      <c r="L580" s="199">
        <f>L136+L176</f>
        <v>179.89999999999998</v>
      </c>
    </row>
    <row r="581" spans="4:12" ht="18" x14ac:dyDescent="0.35">
      <c r="D581" s="73" t="s">
        <v>223</v>
      </c>
      <c r="E581" s="73" t="s">
        <v>223</v>
      </c>
      <c r="F581" s="74"/>
      <c r="G581" s="74"/>
      <c r="H581" s="74"/>
      <c r="I581" s="74"/>
      <c r="J581" s="74"/>
      <c r="K581" s="199">
        <f>K497</f>
        <v>4526.8999999999996</v>
      </c>
      <c r="L581" s="199">
        <f>L497</f>
        <v>4526.8999999999996</v>
      </c>
    </row>
    <row r="582" spans="4:12" ht="18" x14ac:dyDescent="0.35">
      <c r="D582" s="73" t="s">
        <v>223</v>
      </c>
      <c r="E582" s="73" t="s">
        <v>78</v>
      </c>
      <c r="F582" s="74"/>
      <c r="G582" s="74"/>
      <c r="H582" s="74"/>
      <c r="I582" s="74"/>
      <c r="J582" s="74"/>
      <c r="K582" s="199">
        <f>K346+K391+K505</f>
        <v>96817.8</v>
      </c>
      <c r="L582" s="199">
        <f>L346+L391+L505</f>
        <v>96983.999999999985</v>
      </c>
    </row>
    <row r="583" spans="4:12" ht="18" x14ac:dyDescent="0.35">
      <c r="D583" s="200" t="s">
        <v>223</v>
      </c>
      <c r="E583" s="200" t="s">
        <v>42</v>
      </c>
      <c r="F583" s="74"/>
      <c r="G583" s="74"/>
      <c r="H583" s="74"/>
      <c r="I583" s="74"/>
      <c r="J583" s="74"/>
      <c r="K583" s="201">
        <f>SUBTOTAL(9,K577:K582)</f>
        <v>1473789.5999999999</v>
      </c>
      <c r="L583" s="201">
        <f>SUBTOTAL(9,L577:L582)</f>
        <v>1350327.9</v>
      </c>
    </row>
    <row r="584" spans="4:12" ht="18" x14ac:dyDescent="0.35">
      <c r="D584" s="73"/>
      <c r="E584" s="73"/>
      <c r="F584" s="74"/>
      <c r="G584" s="74"/>
      <c r="H584" s="74"/>
      <c r="I584" s="74"/>
      <c r="J584" s="74"/>
      <c r="K584" s="199"/>
      <c r="L584" s="199"/>
    </row>
    <row r="585" spans="4:12" ht="18" x14ac:dyDescent="0.35">
      <c r="D585" s="73" t="s">
        <v>225</v>
      </c>
      <c r="E585" s="73" t="s">
        <v>36</v>
      </c>
      <c r="F585" s="74"/>
      <c r="G585" s="74"/>
      <c r="H585" s="74"/>
      <c r="I585" s="74"/>
      <c r="J585" s="74"/>
      <c r="K585" s="199">
        <f>K398</f>
        <v>32107</v>
      </c>
      <c r="L585" s="199">
        <f>L398</f>
        <v>31631.599999999999</v>
      </c>
    </row>
    <row r="586" spans="4:12" ht="18" x14ac:dyDescent="0.35">
      <c r="D586" s="73" t="s">
        <v>225</v>
      </c>
      <c r="E586" s="73" t="s">
        <v>51</v>
      </c>
      <c r="F586" s="74"/>
      <c r="G586" s="74"/>
      <c r="H586" s="74"/>
      <c r="I586" s="74"/>
      <c r="J586" s="74"/>
      <c r="K586" s="199">
        <f>K417</f>
        <v>12154.7</v>
      </c>
      <c r="L586" s="199">
        <f>L417</f>
        <v>12159.400000000001</v>
      </c>
    </row>
    <row r="587" spans="4:12" ht="18" x14ac:dyDescent="0.35">
      <c r="D587" s="200" t="s">
        <v>225</v>
      </c>
      <c r="E587" s="200" t="s">
        <v>42</v>
      </c>
      <c r="F587" s="74"/>
      <c r="G587" s="74"/>
      <c r="H587" s="74"/>
      <c r="I587" s="74"/>
      <c r="J587" s="74"/>
      <c r="K587" s="201">
        <f>SUBTOTAL(9,K585:K586)</f>
        <v>44261.7</v>
      </c>
      <c r="L587" s="201">
        <f>SUBTOTAL(9,L585:L586)</f>
        <v>43791</v>
      </c>
    </row>
    <row r="588" spans="4:12" ht="18" x14ac:dyDescent="0.35">
      <c r="D588" s="73"/>
      <c r="E588" s="73"/>
      <c r="F588" s="74"/>
      <c r="G588" s="74"/>
      <c r="H588" s="74"/>
      <c r="I588" s="74"/>
      <c r="J588" s="74"/>
      <c r="K588" s="199"/>
      <c r="L588" s="199"/>
    </row>
    <row r="589" spans="4:12" ht="18" x14ac:dyDescent="0.35">
      <c r="D589" s="73" t="s">
        <v>103</v>
      </c>
      <c r="E589" s="73" t="s">
        <v>36</v>
      </c>
      <c r="F589" s="74"/>
      <c r="G589" s="74"/>
      <c r="H589" s="74"/>
      <c r="I589" s="74"/>
      <c r="J589" s="74"/>
      <c r="K589" s="199">
        <f>K143</f>
        <v>1500</v>
      </c>
      <c r="L589" s="199">
        <f>L143</f>
        <v>1500</v>
      </c>
    </row>
    <row r="590" spans="4:12" ht="18" x14ac:dyDescent="0.35">
      <c r="D590" s="73" t="s">
        <v>103</v>
      </c>
      <c r="E590" s="73" t="s">
        <v>51</v>
      </c>
      <c r="F590" s="74"/>
      <c r="G590" s="74"/>
      <c r="H590" s="74"/>
      <c r="I590" s="74"/>
      <c r="J590" s="74"/>
      <c r="K590" s="199">
        <f>K250+K366+K516</f>
        <v>115480.49999999999</v>
      </c>
      <c r="L590" s="199">
        <f>L250+L366+L516</f>
        <v>110820.79999999999</v>
      </c>
    </row>
    <row r="591" spans="4:12" ht="18" x14ac:dyDescent="0.35">
      <c r="D591" s="73" t="s">
        <v>103</v>
      </c>
      <c r="E591" s="73" t="s">
        <v>80</v>
      </c>
      <c r="F591" s="74"/>
      <c r="G591" s="74"/>
      <c r="H591" s="74"/>
      <c r="I591" s="74"/>
      <c r="J591" s="74"/>
      <c r="K591" s="199">
        <f>K532+K149</f>
        <v>10519.4</v>
      </c>
      <c r="L591" s="199">
        <f>L532+L149</f>
        <v>11045.1</v>
      </c>
    </row>
    <row r="592" spans="4:12" ht="18" x14ac:dyDescent="0.35">
      <c r="D592" s="200" t="s">
        <v>103</v>
      </c>
      <c r="E592" s="200" t="s">
        <v>42</v>
      </c>
      <c r="F592" s="74"/>
      <c r="G592" s="74"/>
      <c r="H592" s="74"/>
      <c r="I592" s="74"/>
      <c r="J592" s="74"/>
      <c r="K592" s="201">
        <f>SUBTOTAL(9,K589:K591)</f>
        <v>127499.89999999998</v>
      </c>
      <c r="L592" s="201">
        <f>SUBTOTAL(9,L589:L591)</f>
        <v>123365.9</v>
      </c>
    </row>
    <row r="593" spans="4:12" ht="18" x14ac:dyDescent="0.35">
      <c r="D593" s="73"/>
      <c r="E593" s="73"/>
      <c r="F593" s="74"/>
      <c r="G593" s="74"/>
      <c r="H593" s="74"/>
      <c r="I593" s="74"/>
      <c r="J593" s="74"/>
      <c r="K593" s="199"/>
      <c r="L593" s="199"/>
    </row>
    <row r="594" spans="4:12" ht="18" x14ac:dyDescent="0.35">
      <c r="D594" s="73" t="s">
        <v>66</v>
      </c>
      <c r="E594" s="73" t="s">
        <v>36</v>
      </c>
      <c r="F594" s="74"/>
      <c r="G594" s="74"/>
      <c r="H594" s="74"/>
      <c r="I594" s="74"/>
      <c r="J594" s="74"/>
      <c r="K594" s="199">
        <f>K439</f>
        <v>4767.8999999999996</v>
      </c>
      <c r="L594" s="199">
        <f>L439</f>
        <v>4787.5999999999995</v>
      </c>
    </row>
    <row r="595" spans="4:12" ht="18" x14ac:dyDescent="0.35">
      <c r="D595" s="73" t="s">
        <v>66</v>
      </c>
      <c r="E595" s="73" t="s">
        <v>38</v>
      </c>
      <c r="F595" s="74"/>
      <c r="G595" s="74"/>
      <c r="H595" s="74"/>
      <c r="I595" s="74"/>
      <c r="J595" s="74"/>
      <c r="K595" s="199">
        <f>K449</f>
        <v>910.6</v>
      </c>
      <c r="L595" s="199">
        <f>L449</f>
        <v>910.6</v>
      </c>
    </row>
    <row r="596" spans="4:12" ht="18" x14ac:dyDescent="0.35">
      <c r="D596" s="73" t="s">
        <v>66</v>
      </c>
      <c r="E596" s="73" t="s">
        <v>62</v>
      </c>
      <c r="F596" s="74"/>
      <c r="G596" s="74"/>
      <c r="H596" s="74"/>
      <c r="I596" s="74"/>
      <c r="J596" s="74"/>
      <c r="K596" s="199">
        <f>K455</f>
        <v>37994.800000000003</v>
      </c>
      <c r="L596" s="199">
        <f>L455</f>
        <v>37244.1</v>
      </c>
    </row>
    <row r="597" spans="4:12" ht="18" x14ac:dyDescent="0.35">
      <c r="D597" s="73" t="s">
        <v>66</v>
      </c>
      <c r="E597" s="73" t="s">
        <v>64</v>
      </c>
      <c r="F597" s="74"/>
      <c r="G597" s="74"/>
      <c r="H597" s="74"/>
      <c r="I597" s="74"/>
      <c r="J597" s="74"/>
      <c r="K597" s="199">
        <f>K473</f>
        <v>3179.7999999999997</v>
      </c>
      <c r="L597" s="199">
        <f>L473</f>
        <v>3180.9</v>
      </c>
    </row>
    <row r="598" spans="4:12" ht="18" x14ac:dyDescent="0.35">
      <c r="D598" s="200" t="s">
        <v>66</v>
      </c>
      <c r="E598" s="200" t="s">
        <v>42</v>
      </c>
      <c r="F598" s="74"/>
      <c r="G598" s="74"/>
      <c r="H598" s="74"/>
      <c r="I598" s="74"/>
      <c r="J598" s="74"/>
      <c r="K598" s="201">
        <f>SUBTOTAL(9,K594:K597)</f>
        <v>46853.100000000006</v>
      </c>
      <c r="L598" s="201">
        <f>SUBTOTAL(9,L594:L597)</f>
        <v>46123.199999999997</v>
      </c>
    </row>
    <row r="599" spans="4:12" ht="18" x14ac:dyDescent="0.35">
      <c r="D599" s="73"/>
      <c r="E599" s="73"/>
      <c r="F599" s="74"/>
      <c r="G599" s="74"/>
      <c r="H599" s="74"/>
      <c r="I599" s="74"/>
      <c r="J599" s="74"/>
      <c r="K599" s="199"/>
      <c r="L599" s="199"/>
    </row>
    <row r="600" spans="4:12" ht="18" x14ac:dyDescent="0.35">
      <c r="D600" s="73" t="s">
        <v>70</v>
      </c>
      <c r="E600" s="73" t="s">
        <v>36</v>
      </c>
      <c r="F600" s="74"/>
      <c r="G600" s="74"/>
      <c r="H600" s="74"/>
      <c r="I600" s="74"/>
      <c r="J600" s="74"/>
      <c r="K600" s="199"/>
      <c r="L600" s="199"/>
    </row>
    <row r="601" spans="4:12" ht="18" x14ac:dyDescent="0.35">
      <c r="D601" s="200" t="s">
        <v>70</v>
      </c>
      <c r="E601" s="200" t="s">
        <v>42</v>
      </c>
      <c r="F601" s="74"/>
      <c r="G601" s="74"/>
      <c r="H601" s="74"/>
      <c r="I601" s="74"/>
      <c r="J601" s="74"/>
      <c r="K601" s="201">
        <f>K600</f>
        <v>0</v>
      </c>
      <c r="L601" s="201">
        <f>L600</f>
        <v>0</v>
      </c>
    </row>
    <row r="602" spans="4:12" ht="18" x14ac:dyDescent="0.35">
      <c r="D602" s="73"/>
      <c r="E602" s="73"/>
      <c r="F602" s="74"/>
      <c r="G602" s="74"/>
      <c r="H602" s="74"/>
      <c r="I602" s="74"/>
      <c r="J602" s="74"/>
      <c r="K602" s="199"/>
      <c r="L602" s="199"/>
    </row>
    <row r="603" spans="4:12" ht="18" x14ac:dyDescent="0.35">
      <c r="D603" s="73" t="s">
        <v>87</v>
      </c>
      <c r="E603" s="73" t="s">
        <v>36</v>
      </c>
      <c r="F603" s="74"/>
      <c r="G603" s="74"/>
      <c r="H603" s="74"/>
      <c r="I603" s="74"/>
      <c r="J603" s="74"/>
      <c r="K603" s="199">
        <f>K183</f>
        <v>9000</v>
      </c>
      <c r="L603" s="199">
        <f>L183</f>
        <v>9000</v>
      </c>
    </row>
    <row r="604" spans="4:12" ht="18" x14ac:dyDescent="0.35">
      <c r="D604" s="200" t="s">
        <v>87</v>
      </c>
      <c r="E604" s="200" t="s">
        <v>42</v>
      </c>
      <c r="F604" s="74"/>
      <c r="G604" s="74"/>
      <c r="H604" s="74"/>
      <c r="I604" s="74"/>
      <c r="J604" s="74"/>
      <c r="K604" s="201">
        <f>SUBTOTAL(9,K603:K603)</f>
        <v>9000</v>
      </c>
      <c r="L604" s="201">
        <f>SUBTOTAL(9,L603:L603)</f>
        <v>9000</v>
      </c>
    </row>
    <row r="605" spans="4:12" ht="18" x14ac:dyDescent="0.35">
      <c r="D605" s="73"/>
      <c r="E605" s="73"/>
      <c r="F605" s="74"/>
      <c r="G605" s="74"/>
      <c r="H605" s="74"/>
      <c r="I605" s="74"/>
      <c r="J605" s="74"/>
      <c r="K605" s="199"/>
      <c r="L605" s="199"/>
    </row>
    <row r="606" spans="4:12" ht="18" x14ac:dyDescent="0.35">
      <c r="D606" s="202" t="s">
        <v>386</v>
      </c>
      <c r="E606" s="73"/>
      <c r="F606" s="74"/>
      <c r="G606" s="74"/>
      <c r="H606" s="74"/>
      <c r="I606" s="74"/>
      <c r="J606" s="74"/>
      <c r="K606" s="199">
        <f>K545</f>
        <v>47514.299999999996</v>
      </c>
      <c r="L606" s="199">
        <f>L545</f>
        <v>96949.3</v>
      </c>
    </row>
    <row r="607" spans="4:12" ht="18" x14ac:dyDescent="0.35">
      <c r="D607" s="73"/>
      <c r="E607" s="73"/>
      <c r="F607" s="74"/>
      <c r="G607" s="74"/>
      <c r="H607" s="74"/>
      <c r="I607" s="74"/>
      <c r="J607" s="74"/>
      <c r="K607" s="199"/>
      <c r="L607" s="199"/>
    </row>
    <row r="608" spans="4:12" ht="18" x14ac:dyDescent="0.35">
      <c r="D608" s="73"/>
      <c r="E608" s="73"/>
      <c r="F608" s="74"/>
      <c r="G608" s="74"/>
      <c r="H608" s="74"/>
      <c r="I608" s="74"/>
      <c r="J608" s="74"/>
      <c r="K608" s="201"/>
      <c r="L608" s="201"/>
    </row>
    <row r="609" spans="2:12" ht="18" x14ac:dyDescent="0.35">
      <c r="D609" s="73"/>
      <c r="E609" s="73"/>
      <c r="F609" s="74"/>
      <c r="G609" s="74"/>
      <c r="H609" s="74"/>
      <c r="I609" s="74"/>
      <c r="J609" s="74"/>
      <c r="K609" s="199"/>
      <c r="L609" s="199"/>
    </row>
    <row r="610" spans="2:12" ht="18" x14ac:dyDescent="0.35">
      <c r="B610" s="46" t="s">
        <v>390</v>
      </c>
      <c r="D610" s="73"/>
      <c r="E610" s="73"/>
      <c r="F610" s="74"/>
      <c r="G610" s="74"/>
      <c r="H610" s="74"/>
      <c r="I610" s="74"/>
      <c r="J610" s="74"/>
      <c r="K610" s="199"/>
      <c r="L610" s="199"/>
    </row>
    <row r="611" spans="2:12" ht="18" x14ac:dyDescent="0.35">
      <c r="B611" s="46" t="s">
        <v>389</v>
      </c>
      <c r="D611" s="73"/>
      <c r="E611" s="73"/>
      <c r="F611" s="74"/>
      <c r="G611" s="74"/>
      <c r="H611" s="74"/>
      <c r="I611" s="74"/>
      <c r="J611" s="74"/>
      <c r="K611" s="199"/>
      <c r="L611" s="199"/>
    </row>
    <row r="612" spans="2:12" ht="18" x14ac:dyDescent="0.35">
      <c r="D612" s="73"/>
      <c r="E612" s="73"/>
      <c r="F612" s="74"/>
      <c r="G612" s="74"/>
      <c r="H612" s="74"/>
      <c r="I612" s="74"/>
      <c r="J612" s="74"/>
      <c r="K612" s="203"/>
      <c r="L612" s="203"/>
    </row>
    <row r="613" spans="2:12" ht="18" x14ac:dyDescent="0.35">
      <c r="D613" s="73"/>
      <c r="E613" s="73"/>
      <c r="F613" s="74"/>
      <c r="G613" s="74"/>
      <c r="H613" s="74"/>
      <c r="I613" s="74"/>
      <c r="J613" s="74"/>
      <c r="K613" s="203"/>
      <c r="L613" s="203"/>
    </row>
    <row r="614" spans="2:12" x14ac:dyDescent="0.3">
      <c r="K614" s="164"/>
      <c r="L614" s="164"/>
    </row>
  </sheetData>
  <autoFilter ref="A1:L615"/>
  <mergeCells count="11">
    <mergeCell ref="F12:I12"/>
    <mergeCell ref="A6:L6"/>
    <mergeCell ref="A10:A11"/>
    <mergeCell ref="B10:B11"/>
    <mergeCell ref="C10:C11"/>
    <mergeCell ref="D10:D11"/>
    <mergeCell ref="E10:E11"/>
    <mergeCell ref="F10:I11"/>
    <mergeCell ref="J10:J11"/>
    <mergeCell ref="L10:L11"/>
    <mergeCell ref="K10:K11"/>
  </mergeCells>
  <printOptions horizontalCentered="1"/>
  <pageMargins left="1.1811023622047245" right="0.39370078740157483" top="0.78740157480314965" bottom="0.78740157480314965" header="0.31496062992125984" footer="0.31496062992125984"/>
  <pageSetup paperSize="9" scale="69" fitToHeight="0" orientation="portrait" blackAndWhite="1" r:id="rId1"/>
  <headerFooter differentFirst="1">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24</vt:i4>
      </vt:variant>
    </vt:vector>
  </HeadingPairs>
  <TitlesOfParts>
    <vt:vector size="40" baseType="lpstr">
      <vt:lpstr>прил. 1 (поступл.24-26)</vt:lpstr>
      <vt:lpstr>прил.2(пост.безв.24)</vt:lpstr>
      <vt:lpstr>прил.3 (пост.безв.25-26)</vt:lpstr>
      <vt:lpstr>прил.4 (безв.от пос.24) </vt:lpstr>
      <vt:lpstr>прил 5 (Рз,ПР 24-26)</vt:lpstr>
      <vt:lpstr>прил 6 (ЦС,ВР 24)</vt:lpstr>
      <vt:lpstr>прил 7 (ЦС,ВР 25-26)</vt:lpstr>
      <vt:lpstr>прил8 (ведом 24)</vt:lpstr>
      <vt:lpstr>прил9 (ведом 25-26)</vt:lpstr>
      <vt:lpstr>прил.10 (Источники 24-26)</vt:lpstr>
      <vt:lpstr>прил.11 (безв.всего 23-25)</vt:lpstr>
      <vt:lpstr>прил.12 (дотация 24-26)</vt:lpstr>
      <vt:lpstr>прил.13 мун.внутр.заим.24-26)</vt:lpstr>
      <vt:lpstr>прил.14(гар. 23-25)</vt:lpstr>
      <vt:lpstr>прил.15 мун.внеш.заим.23-25</vt:lpstr>
      <vt:lpstr>прил.16 (гар.в ин.в.23-25)</vt:lpstr>
      <vt:lpstr>'прил 5 (Рз,ПР 24-26)'!Заголовки_для_печати</vt:lpstr>
      <vt:lpstr>'прил 6 (ЦС,ВР 24)'!Заголовки_для_печати</vt:lpstr>
      <vt:lpstr>'прил 7 (ЦС,ВР 25-26)'!Заголовки_для_печати</vt:lpstr>
      <vt:lpstr>'прил. 1 (поступл.24-26)'!Заголовки_для_печати</vt:lpstr>
      <vt:lpstr>'прил.10 (Источники 24-26)'!Заголовки_для_печати</vt:lpstr>
      <vt:lpstr>'прил.13 мун.внутр.заим.24-26)'!Заголовки_для_печати</vt:lpstr>
      <vt:lpstr>'прил.2(пост.безв.24)'!Заголовки_для_печати</vt:lpstr>
      <vt:lpstr>'прил.3 (пост.безв.25-26)'!Заголовки_для_печати</vt:lpstr>
      <vt:lpstr>'прил.4 (безв.от пос.24) '!Заголовки_для_печати</vt:lpstr>
      <vt:lpstr>'прил8 (ведом 24)'!Заголовки_для_печати</vt:lpstr>
      <vt:lpstr>'прил9 (ведом 25-26)'!Заголовки_для_печати</vt:lpstr>
      <vt:lpstr>'прил 5 (Рз,ПР 24-26)'!Область_печати</vt:lpstr>
      <vt:lpstr>'прил 6 (ЦС,ВР 24)'!Область_печати</vt:lpstr>
      <vt:lpstr>'прил 7 (ЦС,ВР 25-26)'!Область_печати</vt:lpstr>
      <vt:lpstr>'прил. 1 (поступл.24-26)'!Область_печати</vt:lpstr>
      <vt:lpstr>'прил.10 (Источники 24-26)'!Область_печати</vt:lpstr>
      <vt:lpstr>'прил.11 (безв.всего 23-25)'!Область_печати</vt:lpstr>
      <vt:lpstr>'прил.12 (дотация 24-26)'!Область_печати</vt:lpstr>
      <vt:lpstr>'прил.13 мун.внутр.заим.24-26)'!Область_печати</vt:lpstr>
      <vt:lpstr>'прил.2(пост.безв.24)'!Область_печати</vt:lpstr>
      <vt:lpstr>'прил.3 (пост.безв.25-26)'!Область_печати</vt:lpstr>
      <vt:lpstr>'прил.4 (безв.от пос.24) '!Область_печати</vt:lpstr>
      <vt:lpstr>'прил8 (ведом 24)'!Область_печати</vt:lpstr>
      <vt:lpstr>'прил9 (ведом 25-26)'!Область_печати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2023-11-10T13:38:24Z</dcterms:modified>
</cp:coreProperties>
</file>