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11535" tabRatio="718" firstSheet="5" activeTab="9"/>
  </bookViews>
  <sheets>
    <sheet name="подстановки" sheetId="4" state="hidden" r:id="rId1"/>
    <sheet name="=кол" sheetId="6" state="hidden" r:id="rId2"/>
    <sheet name="предельные стоимости работ" sheetId="5" state="hidden" r:id="rId3"/>
    <sheet name="помощник для списков" sheetId="14" state="hidden" r:id="rId4"/>
    <sheet name="помощник2(строки)" sheetId="15" state="hidden" r:id="rId5"/>
    <sheet name="прил 6 (КПКР) (2)" sheetId="23" r:id="rId6"/>
    <sheet name="прил 5 (КПКР) (2)" sheetId="22" r:id="rId7"/>
    <sheet name="прил 5 (КПКР)" sheetId="18" r:id="rId8"/>
    <sheet name="прил 6 (КПКР)" sheetId="19" r:id="rId9"/>
    <sheet name="прил 7 (КПКР)" sheetId="20" r:id="rId10"/>
    <sheet name="список МКД полный" sheetId="11" state="hidden" r:id="rId11"/>
  </sheets>
  <definedNames>
    <definedName name="_xlnm._FilterDatabase" localSheetId="4" hidden="1">'помощник2(строки)'!$A$2:$J$380</definedName>
    <definedName name="_xlnm._FilterDatabase" localSheetId="2" hidden="1">'предельные стоимости работ'!$E$79:$H$125</definedName>
    <definedName name="_xlnm._FilterDatabase" localSheetId="10" hidden="1">'список МКД полный'!$A$2:$V$14735</definedName>
    <definedName name="Z_4D1583DA_4459_4258_9A15_6AD8615292D8_.wvu.FilterData" localSheetId="2" hidden="1">'предельные стоимости работ'!$E$79:$H$125</definedName>
    <definedName name="Z_4D1583DA_4459_4258_9A15_6AD8615292D8_.wvu.PrintArea" localSheetId="7" hidden="1">'прил 5 (КПКР)'!$A$1:$S$31</definedName>
    <definedName name="Z_4D1583DA_4459_4258_9A15_6AD8615292D8_.wvu.PrintArea" localSheetId="6" hidden="1">'прил 5 (КПКР) (2)'!$A$4:$Q$15</definedName>
    <definedName name="Z_6A7D741F_F6DA_46DB_BEE2_E00B8E203C73_.wvu.FilterData" localSheetId="2" hidden="1">'предельные стоимости работ'!$E$79:$H$125</definedName>
    <definedName name="Z_6A7D741F_F6DA_46DB_BEE2_E00B8E203C73_.wvu.PrintArea" localSheetId="7" hidden="1">'прил 5 (КПКР)'!$A$1:$S$31</definedName>
    <definedName name="Z_6A7D741F_F6DA_46DB_BEE2_E00B8E203C73_.wvu.PrintArea" localSheetId="6" hidden="1">'прил 5 (КПКР) (2)'!$A$4:$Q$15</definedName>
    <definedName name="_xlnm.Print_Area" localSheetId="7">'прил 5 (КПКР)'!$A$1:$S$24</definedName>
    <definedName name="_xlnm.Print_Area" localSheetId="6">'прил 5 (КПКР) (2)'!$A$1:$K$8</definedName>
    <definedName name="_xlnm.Print_Area" localSheetId="8">'прил 6 (КПКР)'!$A$1:$T$25</definedName>
    <definedName name="_xlnm.Print_Area" localSheetId="5">'прил 6 (КПКР) (2)'!$A$1:$P$9</definedName>
    <definedName name="_xlnm.Print_Area" localSheetId="9">'прил 7 (КПКР)'!$A$1:$L$30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9"/>
  <c r="K23" i="18" l="1"/>
  <c r="Q23" s="1"/>
  <c r="E9" i="19" l="1"/>
  <c r="F9"/>
  <c r="G9"/>
  <c r="H9"/>
  <c r="I9"/>
  <c r="J9"/>
  <c r="K9"/>
  <c r="L9"/>
  <c r="O9"/>
  <c r="P9"/>
  <c r="Q9"/>
  <c r="R9"/>
  <c r="S9"/>
  <c r="T9"/>
  <c r="N9"/>
  <c r="L8" i="18"/>
  <c r="M8"/>
  <c r="N8"/>
  <c r="O8"/>
  <c r="P8"/>
  <c r="I8"/>
  <c r="H8"/>
  <c r="F13" i="20"/>
  <c r="G13"/>
  <c r="H13"/>
  <c r="I13"/>
  <c r="J13"/>
  <c r="K13"/>
  <c r="L13"/>
  <c r="E26"/>
  <c r="E27"/>
  <c r="E29"/>
  <c r="D24" i="19"/>
  <c r="D23"/>
  <c r="K22" i="18" s="1"/>
  <c r="Q22" s="1"/>
  <c r="D22" i="19"/>
  <c r="D9" s="1"/>
  <c r="K21" i="18" l="1"/>
  <c r="E25" i="20"/>
  <c r="E13" s="1"/>
  <c r="Q20" i="18"/>
  <c r="J27" i="11"/>
  <c r="I27"/>
  <c r="A27"/>
  <c r="K8" i="18" l="1"/>
  <c r="Q21"/>
  <c r="Q8"/>
  <c r="J566" i="11"/>
  <c r="I566"/>
  <c r="A566"/>
  <c r="J565"/>
  <c r="I565"/>
  <c r="A565"/>
  <c r="J564"/>
  <c r="I564"/>
  <c r="A564"/>
  <c r="J563"/>
  <c r="I563"/>
  <c r="A563"/>
  <c r="J562"/>
  <c r="I562"/>
  <c r="A562"/>
  <c r="J561"/>
  <c r="I561"/>
  <c r="A561"/>
  <c r="J560"/>
  <c r="I560"/>
  <c r="A560"/>
  <c r="J559"/>
  <c r="I559"/>
  <c r="A559"/>
  <c r="J558"/>
  <c r="I558"/>
  <c r="A558"/>
  <c r="J557"/>
  <c r="I557"/>
  <c r="A557"/>
  <c r="J556"/>
  <c r="I556"/>
  <c r="A556"/>
  <c r="J555"/>
  <c r="I555"/>
  <c r="A555"/>
  <c r="J554"/>
  <c r="I554"/>
  <c r="A554"/>
  <c r="J553"/>
  <c r="I553"/>
  <c r="A553"/>
  <c r="J552"/>
  <c r="I552"/>
  <c r="A552"/>
  <c r="J551"/>
  <c r="I551"/>
  <c r="A551"/>
  <c r="J550"/>
  <c r="I550"/>
  <c r="A550"/>
  <c r="J549"/>
  <c r="I549"/>
  <c r="A549"/>
  <c r="J548"/>
  <c r="I548"/>
  <c r="A548"/>
  <c r="J547"/>
  <c r="I547"/>
  <c r="A547"/>
  <c r="J546"/>
  <c r="I546"/>
  <c r="A546"/>
  <c r="J545"/>
  <c r="I545"/>
  <c r="A545"/>
  <c r="J544"/>
  <c r="I544"/>
  <c r="A544"/>
  <c r="J543"/>
  <c r="I543"/>
  <c r="A543"/>
  <c r="J542"/>
  <c r="I542"/>
  <c r="A542"/>
  <c r="J541"/>
  <c r="I541"/>
  <c r="A541"/>
  <c r="J540"/>
  <c r="I540"/>
  <c r="A540"/>
  <c r="J539"/>
  <c r="I539"/>
  <c r="A539"/>
  <c r="J538"/>
  <c r="I538"/>
  <c r="A538"/>
  <c r="J537"/>
  <c r="I537"/>
  <c r="A537"/>
  <c r="J536"/>
  <c r="I536"/>
  <c r="A536"/>
  <c r="J535"/>
  <c r="I535"/>
  <c r="A535"/>
  <c r="J534"/>
  <c r="I534"/>
  <c r="A534"/>
  <c r="J533"/>
  <c r="I533"/>
  <c r="A533"/>
  <c r="J532"/>
  <c r="I532"/>
  <c r="A532"/>
  <c r="J531"/>
  <c r="I531"/>
  <c r="A531"/>
  <c r="J530"/>
  <c r="I530"/>
  <c r="A530"/>
  <c r="J529"/>
  <c r="I529"/>
  <c r="A529"/>
  <c r="J528"/>
  <c r="I528"/>
  <c r="A528"/>
  <c r="J527"/>
  <c r="I527"/>
  <c r="A527"/>
  <c r="J526"/>
  <c r="I526"/>
  <c r="A526"/>
  <c r="J525"/>
  <c r="I525"/>
  <c r="A525"/>
  <c r="J524"/>
  <c r="I524"/>
  <c r="A524"/>
  <c r="J523"/>
  <c r="I523"/>
  <c r="A523"/>
  <c r="J522"/>
  <c r="I522"/>
  <c r="A522"/>
  <c r="J521"/>
  <c r="I521"/>
  <c r="A521"/>
  <c r="J520"/>
  <c r="I520"/>
  <c r="A520"/>
  <c r="J519"/>
  <c r="I519"/>
  <c r="A519"/>
  <c r="J518"/>
  <c r="I518"/>
  <c r="A518"/>
  <c r="J517"/>
  <c r="I517"/>
  <c r="A517"/>
  <c r="J516"/>
  <c r="I516"/>
  <c r="A516"/>
  <c r="J515"/>
  <c r="I515"/>
  <c r="A515"/>
  <c r="J514"/>
  <c r="I514"/>
  <c r="A514"/>
  <c r="J513"/>
  <c r="I513"/>
  <c r="A513"/>
  <c r="J512"/>
  <c r="I512"/>
  <c r="A512"/>
  <c r="J511"/>
  <c r="I511"/>
  <c r="A511"/>
  <c r="J510"/>
  <c r="I510"/>
  <c r="A510"/>
  <c r="J509"/>
  <c r="I509"/>
  <c r="A509"/>
  <c r="J508"/>
  <c r="I508"/>
  <c r="A508"/>
  <c r="J507"/>
  <c r="I507"/>
  <c r="A507"/>
  <c r="J506"/>
  <c r="I506"/>
  <c r="A506"/>
  <c r="J505"/>
  <c r="I505"/>
  <c r="A505"/>
  <c r="J504"/>
  <c r="I504"/>
  <c r="A504"/>
  <c r="J503"/>
  <c r="I503"/>
  <c r="A503"/>
  <c r="J502"/>
  <c r="I502"/>
  <c r="A502"/>
  <c r="J501"/>
  <c r="I501"/>
  <c r="A501"/>
  <c r="J500"/>
  <c r="I500"/>
  <c r="A500"/>
  <c r="J499"/>
  <c r="I499"/>
  <c r="A499"/>
  <c r="J498"/>
  <c r="I498"/>
  <c r="A498"/>
  <c r="J497"/>
  <c r="I497"/>
  <c r="A497"/>
  <c r="J496"/>
  <c r="I496"/>
  <c r="A496"/>
  <c r="J495"/>
  <c r="I495"/>
  <c r="A495"/>
  <c r="J494"/>
  <c r="I494"/>
  <c r="A494"/>
  <c r="J493"/>
  <c r="I493"/>
  <c r="A493"/>
  <c r="J492"/>
  <c r="I492"/>
  <c r="A492"/>
  <c r="J491"/>
  <c r="I491"/>
  <c r="A491"/>
  <c r="J490"/>
  <c r="I490"/>
  <c r="A490"/>
  <c r="J489"/>
  <c r="I489"/>
  <c r="A489"/>
  <c r="J488"/>
  <c r="I488"/>
  <c r="A488"/>
  <c r="J487"/>
  <c r="I487"/>
  <c r="A487"/>
  <c r="J486"/>
  <c r="I486"/>
  <c r="A486"/>
  <c r="J485"/>
  <c r="I485"/>
  <c r="A485"/>
  <c r="J484"/>
  <c r="I484"/>
  <c r="A484"/>
  <c r="J483"/>
  <c r="I483"/>
  <c r="A483"/>
  <c r="J482"/>
  <c r="I482"/>
  <c r="A482"/>
  <c r="J481"/>
  <c r="I481"/>
  <c r="A481"/>
  <c r="J480"/>
  <c r="I480"/>
  <c r="A480"/>
  <c r="J479"/>
  <c r="I479"/>
  <c r="A479"/>
  <c r="J478"/>
  <c r="I478"/>
  <c r="A478"/>
  <c r="J477"/>
  <c r="I477"/>
  <c r="A477"/>
  <c r="J476"/>
  <c r="I476"/>
  <c r="A476"/>
  <c r="J475"/>
  <c r="I475"/>
  <c r="A475"/>
  <c r="J474"/>
  <c r="I474"/>
  <c r="A474"/>
  <c r="J473"/>
  <c r="I473"/>
  <c r="A473"/>
  <c r="J472"/>
  <c r="I472"/>
  <c r="A472"/>
  <c r="J471"/>
  <c r="I471"/>
  <c r="A471"/>
  <c r="J470"/>
  <c r="I470"/>
  <c r="A470"/>
  <c r="J469"/>
  <c r="I469"/>
  <c r="A469"/>
  <c r="J468"/>
  <c r="I468"/>
  <c r="A468"/>
  <c r="J467"/>
  <c r="I467"/>
  <c r="A467"/>
  <c r="J466"/>
  <c r="I466"/>
  <c r="A466"/>
  <c r="J465"/>
  <c r="I465"/>
  <c r="A465"/>
  <c r="J464"/>
  <c r="I464"/>
  <c r="A464"/>
  <c r="J463"/>
  <c r="I463"/>
  <c r="A463"/>
  <c r="J462"/>
  <c r="I462"/>
  <c r="A462"/>
  <c r="J461"/>
  <c r="I461"/>
  <c r="A461"/>
  <c r="J460"/>
  <c r="I460"/>
  <c r="A460"/>
  <c r="J459"/>
  <c r="I459"/>
  <c r="A459"/>
  <c r="J458"/>
  <c r="I458"/>
  <c r="A458"/>
  <c r="J457"/>
  <c r="I457"/>
  <c r="A457"/>
  <c r="J456"/>
  <c r="I456"/>
  <c r="A456"/>
  <c r="J455"/>
  <c r="I455"/>
  <c r="A455"/>
  <c r="J454"/>
  <c r="I454"/>
  <c r="A454"/>
  <c r="J453"/>
  <c r="I453"/>
  <c r="A453"/>
  <c r="J452"/>
  <c r="I452"/>
  <c r="A452"/>
  <c r="J451"/>
  <c r="I451"/>
  <c r="A451"/>
  <c r="J450"/>
  <c r="I450"/>
  <c r="A450"/>
  <c r="J449"/>
  <c r="I449"/>
  <c r="A449"/>
  <c r="J448"/>
  <c r="I448"/>
  <c r="A448"/>
  <c r="J447"/>
  <c r="I447"/>
  <c r="A447"/>
  <c r="J446"/>
  <c r="I446"/>
  <c r="A446"/>
  <c r="J445"/>
  <c r="I445"/>
  <c r="A445"/>
  <c r="J444"/>
  <c r="I444"/>
  <c r="A444"/>
  <c r="J443"/>
  <c r="I443"/>
  <c r="A443"/>
  <c r="J442"/>
  <c r="I442"/>
  <c r="A442"/>
  <c r="J441"/>
  <c r="I441"/>
  <c r="A441"/>
  <c r="J440"/>
  <c r="I440"/>
  <c r="A440"/>
  <c r="J439"/>
  <c r="I439"/>
  <c r="A439"/>
  <c r="J438"/>
  <c r="I438"/>
  <c r="A438"/>
  <c r="J437"/>
  <c r="I437"/>
  <c r="A437"/>
  <c r="J436"/>
  <c r="I436"/>
  <c r="A436"/>
  <c r="J435"/>
  <c r="I435"/>
  <c r="A435"/>
  <c r="J434"/>
  <c r="I434"/>
  <c r="A434"/>
  <c r="J433"/>
  <c r="I433"/>
  <c r="A433"/>
  <c r="J432"/>
  <c r="I432"/>
  <c r="A432"/>
  <c r="J431"/>
  <c r="I431"/>
  <c r="A431"/>
  <c r="J430"/>
  <c r="I430"/>
  <c r="A430"/>
  <c r="J429"/>
  <c r="I429"/>
  <c r="A429"/>
  <c r="J428"/>
  <c r="I428"/>
  <c r="A428"/>
  <c r="J427"/>
  <c r="I427"/>
  <c r="A427"/>
  <c r="J426"/>
  <c r="I426"/>
  <c r="A426"/>
  <c r="J425"/>
  <c r="I425"/>
  <c r="A425"/>
  <c r="J424"/>
  <c r="I424"/>
  <c r="A424"/>
  <c r="J423"/>
  <c r="I423"/>
  <c r="A423"/>
  <c r="J422"/>
  <c r="I422"/>
  <c r="A422"/>
  <c r="J421"/>
  <c r="I421"/>
  <c r="A421"/>
  <c r="J420"/>
  <c r="I420"/>
  <c r="A420"/>
  <c r="J419"/>
  <c r="I419"/>
  <c r="A419"/>
  <c r="J418"/>
  <c r="I418"/>
  <c r="A418"/>
  <c r="J417"/>
  <c r="I417"/>
  <c r="A417"/>
  <c r="J416"/>
  <c r="I416"/>
  <c r="A416"/>
  <c r="J415"/>
  <c r="I415"/>
  <c r="A415"/>
  <c r="J414"/>
  <c r="I414"/>
  <c r="A414"/>
  <c r="J413"/>
  <c r="I413"/>
  <c r="A413"/>
  <c r="J412"/>
  <c r="I412"/>
  <c r="A412"/>
  <c r="J411"/>
  <c r="I411"/>
  <c r="A411"/>
  <c r="J410"/>
  <c r="I410"/>
  <c r="A410"/>
  <c r="J409"/>
  <c r="I409"/>
  <c r="A409"/>
  <c r="J408"/>
  <c r="I408"/>
  <c r="A408"/>
  <c r="J407"/>
  <c r="I407"/>
  <c r="A407"/>
  <c r="J406"/>
  <c r="I406"/>
  <c r="A406"/>
  <c r="J405"/>
  <c r="I405"/>
  <c r="A405"/>
  <c r="J404"/>
  <c r="I404"/>
  <c r="A404"/>
  <c r="J403"/>
  <c r="I403"/>
  <c r="A403"/>
  <c r="J402"/>
  <c r="I402"/>
  <c r="A402"/>
  <c r="J401"/>
  <c r="I401"/>
  <c r="A401"/>
  <c r="J400"/>
  <c r="I400"/>
  <c r="A400"/>
  <c r="J399"/>
  <c r="I399"/>
  <c r="A399"/>
  <c r="J398"/>
  <c r="I398"/>
  <c r="A398"/>
  <c r="J397"/>
  <c r="I397"/>
  <c r="A397"/>
  <c r="J396"/>
  <c r="I396"/>
  <c r="A396"/>
  <c r="J395"/>
  <c r="I395"/>
  <c r="A395"/>
  <c r="J394"/>
  <c r="I394"/>
  <c r="A394"/>
  <c r="J393"/>
  <c r="I393"/>
  <c r="A393"/>
  <c r="J392"/>
  <c r="I392"/>
  <c r="A392"/>
  <c r="J391"/>
  <c r="I391"/>
  <c r="A391"/>
  <c r="J390"/>
  <c r="I390"/>
  <c r="A390"/>
  <c r="J389"/>
  <c r="I389"/>
  <c r="A389"/>
  <c r="J388"/>
  <c r="I388"/>
  <c r="A388"/>
  <c r="J387"/>
  <c r="I387"/>
  <c r="A387"/>
  <c r="J386"/>
  <c r="I386"/>
  <c r="A386"/>
  <c r="J385"/>
  <c r="I385"/>
  <c r="A385"/>
  <c r="J384"/>
  <c r="I384"/>
  <c r="A384"/>
  <c r="J383"/>
  <c r="I383"/>
  <c r="A383"/>
  <c r="J382"/>
  <c r="I382"/>
  <c r="A382"/>
  <c r="J381"/>
  <c r="I381"/>
  <c r="A381"/>
  <c r="J380"/>
  <c r="I380"/>
  <c r="A380"/>
  <c r="J379"/>
  <c r="I379"/>
  <c r="A379"/>
  <c r="J378"/>
  <c r="I378"/>
  <c r="A378"/>
  <c r="J377"/>
  <c r="I377"/>
  <c r="A377"/>
  <c r="J376"/>
  <c r="I376"/>
  <c r="A376"/>
  <c r="J375"/>
  <c r="I375"/>
  <c r="A375"/>
  <c r="J374"/>
  <c r="I374"/>
  <c r="A374"/>
  <c r="J373"/>
  <c r="I373"/>
  <c r="A373"/>
  <c r="J372"/>
  <c r="I372"/>
  <c r="A372"/>
  <c r="J371"/>
  <c r="I371"/>
  <c r="A371"/>
  <c r="J370"/>
  <c r="I370"/>
  <c r="A370"/>
  <c r="J369"/>
  <c r="I369"/>
  <c r="A369"/>
  <c r="J368"/>
  <c r="I368"/>
  <c r="A368"/>
  <c r="J367"/>
  <c r="I367"/>
  <c r="A367"/>
  <c r="J366"/>
  <c r="I366"/>
  <c r="A366"/>
  <c r="J365"/>
  <c r="I365"/>
  <c r="A365"/>
  <c r="J364"/>
  <c r="I364"/>
  <c r="A364"/>
  <c r="J363"/>
  <c r="I363"/>
  <c r="A363"/>
  <c r="J362"/>
  <c r="I362"/>
  <c r="A362"/>
  <c r="J361"/>
  <c r="I361"/>
  <c r="A361"/>
  <c r="J360"/>
  <c r="I360"/>
  <c r="A360"/>
  <c r="J359"/>
  <c r="I359"/>
  <c r="A359"/>
  <c r="J358"/>
  <c r="I358"/>
  <c r="A358"/>
  <c r="J357"/>
  <c r="I357"/>
  <c r="A357"/>
  <c r="J356"/>
  <c r="I356"/>
  <c r="A356"/>
  <c r="J355"/>
  <c r="I355"/>
  <c r="A355"/>
  <c r="J354"/>
  <c r="I354"/>
  <c r="A354"/>
  <c r="J353"/>
  <c r="I353"/>
  <c r="A353"/>
  <c r="J352"/>
  <c r="I352"/>
  <c r="A352"/>
  <c r="J351"/>
  <c r="I351"/>
  <c r="A351"/>
  <c r="J350"/>
  <c r="I350"/>
  <c r="A350"/>
  <c r="J349"/>
  <c r="I349"/>
  <c r="A349"/>
  <c r="J348"/>
  <c r="I348"/>
  <c r="A348"/>
  <c r="J347"/>
  <c r="I347"/>
  <c r="A347"/>
  <c r="J346"/>
  <c r="I346"/>
  <c r="A346"/>
  <c r="J345"/>
  <c r="I345"/>
  <c r="A345"/>
  <c r="J344"/>
  <c r="I344"/>
  <c r="A344"/>
  <c r="J343"/>
  <c r="I343"/>
  <c r="A343"/>
  <c r="J342"/>
  <c r="I342"/>
  <c r="A342"/>
  <c r="J341"/>
  <c r="I341"/>
  <c r="A341"/>
  <c r="J340"/>
  <c r="I340"/>
  <c r="A340"/>
  <c r="J339"/>
  <c r="I339"/>
  <c r="A339"/>
  <c r="J338"/>
  <c r="I338"/>
  <c r="A338"/>
  <c r="J337"/>
  <c r="I337"/>
  <c r="A337"/>
  <c r="J336"/>
  <c r="I336"/>
  <c r="A336"/>
  <c r="J335"/>
  <c r="I335"/>
  <c r="A335"/>
  <c r="J334"/>
  <c r="I334"/>
  <c r="A334"/>
  <c r="J333"/>
  <c r="I333"/>
  <c r="A333"/>
  <c r="J332"/>
  <c r="I332"/>
  <c r="A332"/>
  <c r="J331"/>
  <c r="I331"/>
  <c r="A331"/>
  <c r="J330"/>
  <c r="I330"/>
  <c r="A330"/>
  <c r="J329"/>
  <c r="I329"/>
  <c r="A329"/>
  <c r="J328"/>
  <c r="I328"/>
  <c r="A328"/>
  <c r="J327"/>
  <c r="I327"/>
  <c r="A327"/>
  <c r="J326"/>
  <c r="I326"/>
  <c r="A326"/>
  <c r="J325"/>
  <c r="I325"/>
  <c r="A325"/>
  <c r="J324"/>
  <c r="I324"/>
  <c r="A324"/>
  <c r="J323"/>
  <c r="I323"/>
  <c r="A323"/>
  <c r="J322"/>
  <c r="I322"/>
  <c r="A322"/>
  <c r="J321"/>
  <c r="I321"/>
  <c r="A321"/>
  <c r="J320"/>
  <c r="I320"/>
  <c r="A320"/>
  <c r="J319"/>
  <c r="I319"/>
  <c r="A319"/>
  <c r="J318"/>
  <c r="I318"/>
  <c r="A318"/>
  <c r="J317"/>
  <c r="I317"/>
  <c r="A317"/>
  <c r="J316"/>
  <c r="I316"/>
  <c r="A316"/>
  <c r="J315"/>
  <c r="I315"/>
  <c r="A315"/>
  <c r="J314"/>
  <c r="I314"/>
  <c r="A314"/>
  <c r="J313"/>
  <c r="I313"/>
  <c r="A313"/>
  <c r="J312"/>
  <c r="I312"/>
  <c r="A312"/>
  <c r="J311"/>
  <c r="I311"/>
  <c r="A311"/>
  <c r="J310"/>
  <c r="I310"/>
  <c r="A310"/>
  <c r="J309"/>
  <c r="I309"/>
  <c r="A309"/>
  <c r="J308"/>
  <c r="I308"/>
  <c r="A308"/>
  <c r="J307"/>
  <c r="I307"/>
  <c r="A307"/>
  <c r="J306"/>
  <c r="I306"/>
  <c r="A306"/>
  <c r="J305"/>
  <c r="I305"/>
  <c r="A305"/>
  <c r="J304"/>
  <c r="I304"/>
  <c r="A304"/>
  <c r="J303"/>
  <c r="I303"/>
  <c r="A303"/>
  <c r="J302"/>
  <c r="I302"/>
  <c r="A302"/>
  <c r="J301"/>
  <c r="I301"/>
  <c r="A301"/>
  <c r="J300"/>
  <c r="I300"/>
  <c r="A300"/>
  <c r="J299"/>
  <c r="I299"/>
  <c r="A299"/>
  <c r="J298"/>
  <c r="I298"/>
  <c r="A298"/>
  <c r="J297"/>
  <c r="I297"/>
  <c r="A297"/>
  <c r="J296"/>
  <c r="I296"/>
  <c r="A296"/>
  <c r="J295"/>
  <c r="I295"/>
  <c r="A295"/>
  <c r="J294"/>
  <c r="I294"/>
  <c r="A294"/>
  <c r="J293"/>
  <c r="I293"/>
  <c r="A293"/>
  <c r="J292"/>
  <c r="I292"/>
  <c r="A292"/>
  <c r="J291"/>
  <c r="I291"/>
  <c r="A291"/>
  <c r="J290"/>
  <c r="I290"/>
  <c r="A290"/>
  <c r="J289"/>
  <c r="I289"/>
  <c r="A289"/>
  <c r="J288"/>
  <c r="I288"/>
  <c r="A288"/>
  <c r="J287"/>
  <c r="I287"/>
  <c r="A287"/>
  <c r="J286"/>
  <c r="I286"/>
  <c r="A286"/>
  <c r="J285"/>
  <c r="I285"/>
  <c r="A285"/>
  <c r="J284"/>
  <c r="I284"/>
  <c r="A284"/>
  <c r="J283"/>
  <c r="I283"/>
  <c r="A283"/>
  <c r="J282"/>
  <c r="I282"/>
  <c r="A282"/>
  <c r="J281"/>
  <c r="I281"/>
  <c r="A281"/>
  <c r="J280"/>
  <c r="I280"/>
  <c r="A280"/>
  <c r="J279"/>
  <c r="I279"/>
  <c r="A279"/>
  <c r="J278"/>
  <c r="I278"/>
  <c r="A278"/>
  <c r="J277"/>
  <c r="I277"/>
  <c r="A277"/>
  <c r="J276"/>
  <c r="I276"/>
  <c r="A276"/>
  <c r="J275"/>
  <c r="I275"/>
  <c r="A275"/>
  <c r="J274"/>
  <c r="I274"/>
  <c r="A274"/>
  <c r="J273"/>
  <c r="I273"/>
  <c r="A273"/>
  <c r="J272"/>
  <c r="I272"/>
  <c r="A272"/>
  <c r="J271"/>
  <c r="I271"/>
  <c r="A271"/>
  <c r="J270"/>
  <c r="I270"/>
  <c r="A270"/>
  <c r="J269"/>
  <c r="I269"/>
  <c r="A269"/>
  <c r="J268"/>
  <c r="I268"/>
  <c r="A268"/>
  <c r="J267"/>
  <c r="I267"/>
  <c r="A267"/>
  <c r="J266"/>
  <c r="I266"/>
  <c r="A266"/>
  <c r="J265"/>
  <c r="I265"/>
  <c r="A265"/>
  <c r="J264"/>
  <c r="I264"/>
  <c r="A264"/>
  <c r="J263"/>
  <c r="I263"/>
  <c r="A263"/>
  <c r="J262"/>
  <c r="I262"/>
  <c r="A262"/>
  <c r="J261"/>
  <c r="I261"/>
  <c r="A261"/>
  <c r="J260"/>
  <c r="I260"/>
  <c r="A260"/>
  <c r="J259"/>
  <c r="I259"/>
  <c r="A259"/>
  <c r="J258"/>
  <c r="I258"/>
  <c r="A258"/>
  <c r="J257"/>
  <c r="I257"/>
  <c r="A257"/>
  <c r="J256"/>
  <c r="I256"/>
  <c r="A256"/>
  <c r="J255"/>
  <c r="I255"/>
  <c r="A255"/>
  <c r="J254"/>
  <c r="I254"/>
  <c r="A254"/>
  <c r="J253"/>
  <c r="I253"/>
  <c r="A253"/>
  <c r="J252"/>
  <c r="I252"/>
  <c r="A252"/>
  <c r="J251"/>
  <c r="I251"/>
  <c r="A251"/>
  <c r="J250"/>
  <c r="I250"/>
  <c r="A250"/>
  <c r="J249"/>
  <c r="I249"/>
  <c r="A249"/>
  <c r="J248"/>
  <c r="I248"/>
  <c r="A248"/>
  <c r="J247"/>
  <c r="I247"/>
  <c r="A247"/>
  <c r="J246"/>
  <c r="I246"/>
  <c r="A246"/>
  <c r="J245"/>
  <c r="I245"/>
  <c r="A245"/>
  <c r="J244"/>
  <c r="I244"/>
  <c r="A244"/>
  <c r="J243"/>
  <c r="I243"/>
  <c r="A243"/>
  <c r="J242"/>
  <c r="I242"/>
  <c r="A242"/>
  <c r="J241"/>
  <c r="I241"/>
  <c r="A241"/>
  <c r="J240"/>
  <c r="I240"/>
  <c r="A240"/>
  <c r="J239"/>
  <c r="I239"/>
  <c r="A239"/>
  <c r="J238"/>
  <c r="I238"/>
  <c r="A238"/>
  <c r="J237"/>
  <c r="I237"/>
  <c r="A237"/>
  <c r="J236"/>
  <c r="I236"/>
  <c r="A236"/>
  <c r="J235"/>
  <c r="I235"/>
  <c r="A235"/>
  <c r="J234"/>
  <c r="I234"/>
  <c r="A234"/>
  <c r="J233"/>
  <c r="I233"/>
  <c r="A233"/>
  <c r="J232"/>
  <c r="I232"/>
  <c r="A232"/>
  <c r="J231"/>
  <c r="I231"/>
  <c r="A231"/>
  <c r="J230"/>
  <c r="I230"/>
  <c r="A230"/>
  <c r="J229"/>
  <c r="I229"/>
  <c r="A229"/>
  <c r="J228"/>
  <c r="I228"/>
  <c r="A228"/>
  <c r="J227"/>
  <c r="I227"/>
  <c r="A227"/>
  <c r="J226"/>
  <c r="I226"/>
  <c r="A226"/>
  <c r="J225"/>
  <c r="I225"/>
  <c r="A225"/>
  <c r="J224"/>
  <c r="I224"/>
  <c r="A224"/>
  <c r="J223"/>
  <c r="I223"/>
  <c r="A223"/>
  <c r="J222"/>
  <c r="I222"/>
  <c r="A222"/>
  <c r="J221"/>
  <c r="I221"/>
  <c r="A221"/>
  <c r="J220"/>
  <c r="I220"/>
  <c r="A220"/>
  <c r="J219"/>
  <c r="I219"/>
  <c r="A219"/>
  <c r="J218"/>
  <c r="I218"/>
  <c r="A218"/>
  <c r="J217"/>
  <c r="I217"/>
  <c r="A217"/>
  <c r="J216"/>
  <c r="I216"/>
  <c r="A216"/>
  <c r="J215"/>
  <c r="I215"/>
  <c r="A215"/>
  <c r="J214"/>
  <c r="I214"/>
  <c r="A214"/>
  <c r="J213"/>
  <c r="I213"/>
  <c r="A213"/>
  <c r="J212"/>
  <c r="I212"/>
  <c r="A212"/>
  <c r="J211"/>
  <c r="I211"/>
  <c r="A211"/>
  <c r="J210"/>
  <c r="I210"/>
  <c r="A210"/>
  <c r="J209"/>
  <c r="I209"/>
  <c r="A209"/>
  <c r="J208"/>
  <c r="I208"/>
  <c r="A208"/>
  <c r="J207"/>
  <c r="I207"/>
  <c r="A207"/>
  <c r="J206"/>
  <c r="I206"/>
  <c r="A206"/>
  <c r="J205"/>
  <c r="I205"/>
  <c r="A205"/>
  <c r="J204"/>
  <c r="I204"/>
  <c r="A204"/>
  <c r="J203"/>
  <c r="I203"/>
  <c r="A203"/>
  <c r="J202"/>
  <c r="I202"/>
  <c r="A202"/>
  <c r="J201"/>
  <c r="I201"/>
  <c r="A201"/>
  <c r="J200"/>
  <c r="I200"/>
  <c r="A200"/>
  <c r="J199"/>
  <c r="I199"/>
  <c r="A199"/>
  <c r="J198"/>
  <c r="I198"/>
  <c r="A198"/>
  <c r="J197"/>
  <c r="I197"/>
  <c r="A197"/>
  <c r="J196"/>
  <c r="I196"/>
  <c r="A196"/>
  <c r="J195"/>
  <c r="I195"/>
  <c r="A195"/>
  <c r="J194"/>
  <c r="I194"/>
  <c r="A194"/>
  <c r="J193"/>
  <c r="I193"/>
  <c r="A193"/>
  <c r="J192"/>
  <c r="I192"/>
  <c r="A192"/>
  <c r="J191"/>
  <c r="I191"/>
  <c r="A191"/>
  <c r="J190"/>
  <c r="I190"/>
  <c r="A190"/>
  <c r="J189"/>
  <c r="I189"/>
  <c r="A189"/>
  <c r="J188"/>
  <c r="I188"/>
  <c r="A188"/>
  <c r="J187"/>
  <c r="I187"/>
  <c r="A187"/>
  <c r="J186"/>
  <c r="I186"/>
  <c r="A186"/>
  <c r="J185"/>
  <c r="I185"/>
  <c r="A185"/>
  <c r="J184"/>
  <c r="I184"/>
  <c r="A184"/>
  <c r="J183"/>
  <c r="I183"/>
  <c r="A183"/>
  <c r="J182"/>
  <c r="I182"/>
  <c r="A182"/>
  <c r="J181"/>
  <c r="I181"/>
  <c r="A181"/>
  <c r="J180"/>
  <c r="I180"/>
  <c r="A180"/>
  <c r="J179"/>
  <c r="I179"/>
  <c r="A179"/>
  <c r="J178"/>
  <c r="I178"/>
  <c r="A178"/>
  <c r="J177"/>
  <c r="I177"/>
  <c r="A177"/>
  <c r="J176"/>
  <c r="I176"/>
  <c r="A176"/>
  <c r="J175"/>
  <c r="I175"/>
  <c r="A175"/>
  <c r="J174"/>
  <c r="I174"/>
  <c r="A174"/>
  <c r="J173"/>
  <c r="I173"/>
  <c r="A173"/>
  <c r="J172"/>
  <c r="I172"/>
  <c r="A172"/>
  <c r="J171"/>
  <c r="I171"/>
  <c r="A171"/>
  <c r="J170"/>
  <c r="I170"/>
  <c r="A170"/>
  <c r="J169"/>
  <c r="I169"/>
  <c r="A169"/>
  <c r="J168"/>
  <c r="I168"/>
  <c r="A168"/>
  <c r="J167"/>
  <c r="I167"/>
  <c r="A167"/>
  <c r="J166"/>
  <c r="I166"/>
  <c r="A166"/>
  <c r="J165"/>
  <c r="I165"/>
  <c r="A165"/>
  <c r="J164"/>
  <c r="I164"/>
  <c r="A164"/>
  <c r="J163"/>
  <c r="I163"/>
  <c r="A163"/>
  <c r="J162"/>
  <c r="I162"/>
  <c r="A162"/>
  <c r="J161"/>
  <c r="I161"/>
  <c r="A161"/>
  <c r="J160"/>
  <c r="I160"/>
  <c r="A160"/>
  <c r="J159"/>
  <c r="I159"/>
  <c r="A159"/>
  <c r="J158"/>
  <c r="I158"/>
  <c r="A158"/>
  <c r="J157"/>
  <c r="I157"/>
  <c r="A157"/>
  <c r="J156"/>
  <c r="I156"/>
  <c r="A156"/>
  <c r="J155"/>
  <c r="I155"/>
  <c r="A155"/>
  <c r="J154"/>
  <c r="I154"/>
  <c r="A154"/>
  <c r="J153"/>
  <c r="I153"/>
  <c r="A153"/>
  <c r="J152"/>
  <c r="I152"/>
  <c r="A152"/>
  <c r="J151"/>
  <c r="I151"/>
  <c r="A151"/>
  <c r="J150"/>
  <c r="I150"/>
  <c r="A150"/>
  <c r="J149"/>
  <c r="I149"/>
  <c r="A149"/>
  <c r="J148"/>
  <c r="I148"/>
  <c r="A148"/>
  <c r="J147"/>
  <c r="I147"/>
  <c r="A147"/>
  <c r="J146"/>
  <c r="I146"/>
  <c r="A146"/>
  <c r="J145"/>
  <c r="I145"/>
  <c r="A145"/>
  <c r="J144"/>
  <c r="I144"/>
  <c r="A144"/>
  <c r="J143"/>
  <c r="I143"/>
  <c r="A143"/>
  <c r="J142"/>
  <c r="I142"/>
  <c r="A142"/>
  <c r="J141"/>
  <c r="I141"/>
  <c r="A141"/>
  <c r="J140"/>
  <c r="I140"/>
  <c r="A140"/>
  <c r="J139"/>
  <c r="I139"/>
  <c r="A139"/>
  <c r="J138"/>
  <c r="I138"/>
  <c r="A138"/>
  <c r="J137"/>
  <c r="I137"/>
  <c r="A137"/>
  <c r="J136"/>
  <c r="I136"/>
  <c r="A136"/>
  <c r="J135"/>
  <c r="I135"/>
  <c r="A135"/>
  <c r="J134"/>
  <c r="I134"/>
  <c r="A134"/>
  <c r="J133"/>
  <c r="I133"/>
  <c r="A133"/>
  <c r="J132"/>
  <c r="I132"/>
  <c r="A132"/>
  <c r="J131"/>
  <c r="I131"/>
  <c r="A131"/>
  <c r="J130"/>
  <c r="I130"/>
  <c r="A130"/>
  <c r="J129"/>
  <c r="I129"/>
  <c r="A129"/>
  <c r="J128"/>
  <c r="I128"/>
  <c r="A128"/>
  <c r="J127"/>
  <c r="I127"/>
  <c r="A127"/>
  <c r="J126"/>
  <c r="I126"/>
  <c r="A126"/>
  <c r="J125"/>
  <c r="I125"/>
  <c r="A125"/>
  <c r="J124"/>
  <c r="I124"/>
  <c r="A124"/>
  <c r="J123"/>
  <c r="I123"/>
  <c r="A123"/>
  <c r="J122"/>
  <c r="I122"/>
  <c r="A122"/>
  <c r="J121"/>
  <c r="I121"/>
  <c r="A121"/>
  <c r="J120"/>
  <c r="I120"/>
  <c r="A120"/>
  <c r="J119"/>
  <c r="I119"/>
  <c r="A119"/>
  <c r="J118"/>
  <c r="I118"/>
  <c r="A118"/>
  <c r="J117"/>
  <c r="I117"/>
  <c r="A117"/>
  <c r="J116"/>
  <c r="I116"/>
  <c r="A116"/>
  <c r="J115"/>
  <c r="I115"/>
  <c r="A115"/>
  <c r="J114"/>
  <c r="I114"/>
  <c r="A114"/>
  <c r="J113"/>
  <c r="I113"/>
  <c r="A113"/>
  <c r="J112"/>
  <c r="I112"/>
  <c r="A112"/>
  <c r="J111"/>
  <c r="I111"/>
  <c r="A111"/>
  <c r="J110"/>
  <c r="I110"/>
  <c r="A110"/>
  <c r="J109"/>
  <c r="I109"/>
  <c r="A109"/>
  <c r="J108"/>
  <c r="I108"/>
  <c r="A108"/>
  <c r="J107"/>
  <c r="I107"/>
  <c r="A107"/>
  <c r="J106"/>
  <c r="I106"/>
  <c r="A106"/>
  <c r="J105"/>
  <c r="I105"/>
  <c r="A105"/>
  <c r="J104"/>
  <c r="I104"/>
  <c r="A104"/>
  <c r="J103"/>
  <c r="I103"/>
  <c r="A103"/>
  <c r="J102"/>
  <c r="I102"/>
  <c r="A102"/>
  <c r="J101"/>
  <c r="I101"/>
  <c r="A101"/>
  <c r="J100"/>
  <c r="I100"/>
  <c r="A100"/>
  <c r="J99"/>
  <c r="I99"/>
  <c r="A99"/>
  <c r="J98"/>
  <c r="I98"/>
  <c r="A98"/>
  <c r="J97"/>
  <c r="I97"/>
  <c r="A97"/>
  <c r="J96"/>
  <c r="I96"/>
  <c r="A96"/>
  <c r="J95"/>
  <c r="I95"/>
  <c r="A95"/>
  <c r="J94"/>
  <c r="I94"/>
  <c r="A94"/>
  <c r="J93"/>
  <c r="I93"/>
  <c r="A93"/>
  <c r="J92"/>
  <c r="I92"/>
  <c r="A92"/>
  <c r="J91"/>
  <c r="I91"/>
  <c r="A91"/>
  <c r="J90"/>
  <c r="I90"/>
  <c r="A90"/>
  <c r="J89"/>
  <c r="I89"/>
  <c r="A89"/>
  <c r="J88"/>
  <c r="I88"/>
  <c r="A88"/>
  <c r="J87"/>
  <c r="I87"/>
  <c r="A87"/>
  <c r="J86"/>
  <c r="I86"/>
  <c r="A86"/>
  <c r="J85"/>
  <c r="I85"/>
  <c r="A85"/>
  <c r="J84"/>
  <c r="I84"/>
  <c r="A84"/>
  <c r="J83"/>
  <c r="I83"/>
  <c r="A83"/>
  <c r="J82"/>
  <c r="I82"/>
  <c r="A82"/>
  <c r="J81"/>
  <c r="I81"/>
  <c r="A81"/>
  <c r="J80"/>
  <c r="I80"/>
  <c r="A80"/>
  <c r="J79"/>
  <c r="I79"/>
  <c r="A79"/>
  <c r="J78"/>
  <c r="I78"/>
  <c r="A78"/>
  <c r="J77"/>
  <c r="I77"/>
  <c r="A77"/>
  <c r="J76"/>
  <c r="I76"/>
  <c r="A76"/>
  <c r="J75"/>
  <c r="I75"/>
  <c r="A75"/>
  <c r="J74"/>
  <c r="I74"/>
  <c r="A74"/>
  <c r="J73"/>
  <c r="I73"/>
  <c r="A73"/>
  <c r="J72"/>
  <c r="I72"/>
  <c r="A72"/>
  <c r="J71"/>
  <c r="I71"/>
  <c r="A71"/>
  <c r="J70"/>
  <c r="I70"/>
  <c r="A70"/>
  <c r="J69"/>
  <c r="I69"/>
  <c r="A69"/>
  <c r="J68"/>
  <c r="I68"/>
  <c r="A68"/>
  <c r="J67"/>
  <c r="I67"/>
  <c r="A67"/>
  <c r="J66"/>
  <c r="I66"/>
  <c r="A66"/>
  <c r="J65"/>
  <c r="I65"/>
  <c r="A65"/>
  <c r="J64"/>
  <c r="I64"/>
  <c r="A64"/>
  <c r="J63"/>
  <c r="I63"/>
  <c r="A63"/>
  <c r="J62"/>
  <c r="I62"/>
  <c r="A62"/>
  <c r="J61"/>
  <c r="I61"/>
  <c r="A61"/>
  <c r="J60"/>
  <c r="I60"/>
  <c r="A60"/>
  <c r="J59"/>
  <c r="I59"/>
  <c r="A59"/>
  <c r="J58"/>
  <c r="I58"/>
  <c r="A58"/>
  <c r="J57"/>
  <c r="I57"/>
  <c r="A57"/>
  <c r="J56"/>
  <c r="I56"/>
  <c r="A56"/>
  <c r="J55"/>
  <c r="I55"/>
  <c r="A55"/>
  <c r="J54"/>
  <c r="I54"/>
  <c r="A54"/>
  <c r="J53"/>
  <c r="I53"/>
  <c r="A53"/>
  <c r="J52"/>
  <c r="I52"/>
  <c r="A52"/>
  <c r="J51"/>
  <c r="I51"/>
  <c r="A51"/>
  <c r="J50"/>
  <c r="I50"/>
  <c r="A50"/>
  <c r="J49"/>
  <c r="I49"/>
  <c r="A49"/>
  <c r="J48"/>
  <c r="I48"/>
  <c r="A48"/>
  <c r="J47"/>
  <c r="I47"/>
  <c r="A47"/>
  <c r="J46"/>
  <c r="I46"/>
  <c r="A46"/>
  <c r="J45"/>
  <c r="I45"/>
  <c r="A45"/>
  <c r="J44"/>
  <c r="I44"/>
  <c r="A44"/>
  <c r="J43"/>
  <c r="I43"/>
  <c r="A43"/>
  <c r="J42"/>
  <c r="I42"/>
  <c r="A42"/>
  <c r="J41"/>
  <c r="I41"/>
  <c r="A41"/>
  <c r="J40"/>
  <c r="I40"/>
  <c r="A40"/>
  <c r="J39"/>
  <c r="I39"/>
  <c r="A39"/>
  <c r="J38"/>
  <c r="I38"/>
  <c r="A38"/>
  <c r="J37"/>
  <c r="I37"/>
  <c r="A37"/>
  <c r="J36"/>
  <c r="I36"/>
  <c r="A36"/>
  <c r="J35"/>
  <c r="I35"/>
  <c r="A35"/>
  <c r="J34"/>
  <c r="I34"/>
  <c r="A34"/>
  <c r="J33"/>
  <c r="I33"/>
  <c r="A33"/>
  <c r="J32"/>
  <c r="I32"/>
  <c r="A32"/>
  <c r="J31"/>
  <c r="I31"/>
  <c r="A31"/>
  <c r="J30"/>
  <c r="I30"/>
  <c r="A30"/>
  <c r="J29"/>
  <c r="I29"/>
  <c r="A29"/>
  <c r="J28"/>
  <c r="I28"/>
  <c r="A28"/>
  <c r="J26"/>
  <c r="I26"/>
  <c r="A26"/>
  <c r="J25"/>
  <c r="I25"/>
  <c r="A25"/>
  <c r="J24"/>
  <c r="I24"/>
  <c r="A24"/>
  <c r="J23"/>
  <c r="I23"/>
  <c r="A23"/>
  <c r="J22"/>
  <c r="I22"/>
  <c r="A22"/>
  <c r="J21"/>
  <c r="I21"/>
  <c r="A21"/>
  <c r="J20"/>
  <c r="I20"/>
  <c r="A20"/>
  <c r="J19"/>
  <c r="I19"/>
  <c r="A19"/>
  <c r="J18"/>
  <c r="I18"/>
  <c r="A18"/>
  <c r="J17"/>
  <c r="I17"/>
  <c r="A17"/>
  <c r="J16"/>
  <c r="I16"/>
  <c r="A16"/>
  <c r="J15"/>
  <c r="I15"/>
  <c r="A15"/>
  <c r="J14"/>
  <c r="I14"/>
  <c r="A14"/>
  <c r="J13"/>
  <c r="I13"/>
  <c r="A13"/>
  <c r="J12"/>
  <c r="I12"/>
  <c r="A12"/>
  <c r="J11"/>
  <c r="I11"/>
  <c r="A11"/>
  <c r="J10"/>
  <c r="I10"/>
  <c r="A10"/>
  <c r="J9"/>
  <c r="I9"/>
  <c r="A9"/>
  <c r="J8"/>
  <c r="I8"/>
  <c r="A8"/>
  <c r="J7"/>
  <c r="I7"/>
  <c r="A7"/>
  <c r="J6"/>
  <c r="I6"/>
  <c r="A6"/>
  <c r="J5"/>
  <c r="I5"/>
  <c r="A5"/>
  <c r="J4"/>
  <c r="I4"/>
  <c r="A4"/>
  <c r="J3"/>
  <c r="I3"/>
  <c r="A3"/>
  <c r="J167" i="15" l="1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C25" i="6" l="1"/>
  <c r="D4" l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A10" i="5" l="1"/>
  <c r="J3" i="15" l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"/>
  <c r="L3" i="14" l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2"/>
  <c r="A26" i="5" l="1"/>
  <c r="E46" i="6" l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E45" l="1"/>
  <c r="E30"/>
  <c r="E42"/>
  <c r="E7"/>
  <c r="E14"/>
  <c r="E5"/>
  <c r="D3"/>
  <c r="C3"/>
  <c r="D2" i="14" l="1"/>
  <c r="E43" i="6"/>
  <c r="E10"/>
  <c r="E23"/>
  <c r="E29"/>
  <c r="E18"/>
  <c r="E44"/>
  <c r="E28"/>
  <c r="E32"/>
  <c r="E15"/>
  <c r="E6"/>
  <c r="E8"/>
  <c r="E17"/>
  <c r="E39"/>
  <c r="E34"/>
  <c r="E41"/>
  <c r="E25"/>
  <c r="E31"/>
  <c r="E35" l="1"/>
  <c r="E37"/>
  <c r="E9"/>
  <c r="E4"/>
  <c r="E20"/>
  <c r="A31" i="5"/>
  <c r="A30"/>
  <c r="A29"/>
  <c r="A28"/>
  <c r="A27"/>
  <c r="A25"/>
  <c r="A36"/>
  <c r="A35"/>
  <c r="A34"/>
  <c r="A33"/>
  <c r="A32"/>
  <c r="A24"/>
  <c r="G23"/>
  <c r="G24" s="1"/>
  <c r="F23"/>
  <c r="F24" s="1"/>
  <c r="A23"/>
  <c r="A22"/>
  <c r="A21"/>
  <c r="A20"/>
  <c r="A19"/>
  <c r="G18"/>
  <c r="G19" s="1"/>
  <c r="F18"/>
  <c r="F19" s="1"/>
  <c r="A18"/>
  <c r="A17"/>
  <c r="A16"/>
  <c r="A15"/>
  <c r="A14"/>
  <c r="A13"/>
  <c r="A12"/>
  <c r="A11"/>
  <c r="A9"/>
  <c r="A8"/>
  <c r="A7"/>
  <c r="A6"/>
  <c r="A5"/>
  <c r="A4"/>
  <c r="A3"/>
  <c r="A2"/>
  <c r="E38" i="6" l="1"/>
  <c r="E19"/>
  <c r="E27"/>
  <c r="E33"/>
  <c r="E40"/>
  <c r="E22"/>
  <c r="C2" i="14" l="1"/>
  <c r="E36" i="6"/>
  <c r="E16"/>
  <c r="E12"/>
  <c r="E21" l="1"/>
  <c r="E26"/>
  <c r="E24" l="1"/>
  <c r="E3" l="1"/>
  <c r="E11"/>
  <c r="E13"/>
  <c r="M1" i="14" l="1"/>
  <c r="B3"/>
  <c r="B4" l="1"/>
  <c r="B5" l="1"/>
  <c r="B6" l="1"/>
  <c r="B7" l="1"/>
  <c r="B8" l="1"/>
  <c r="B9" l="1"/>
  <c r="B10" l="1"/>
  <c r="B11" l="1"/>
  <c r="B12" l="1"/>
  <c r="B13" l="1"/>
  <c r="B14" l="1"/>
  <c r="B15" l="1"/>
  <c r="B16" l="1"/>
  <c r="B17" l="1"/>
  <c r="B18" l="1"/>
  <c r="B19" l="1"/>
  <c r="B20" l="1"/>
  <c r="B21" l="1"/>
  <c r="B22" l="1"/>
  <c r="B23" l="1"/>
  <c r="B24" l="1"/>
  <c r="B25" l="1"/>
  <c r="B26" l="1"/>
  <c r="B27" s="1"/>
  <c r="B28" l="1"/>
  <c r="B29" l="1"/>
  <c r="B30" l="1"/>
  <c r="B31" l="1"/>
  <c r="D3" l="1"/>
  <c r="C3"/>
  <c r="F3" l="1"/>
  <c r="E3"/>
  <c r="G3" l="1"/>
  <c r="H3" s="1"/>
  <c r="I3" s="1"/>
  <c r="N3" s="1"/>
  <c r="D4"/>
  <c r="C4"/>
  <c r="E2" l="1"/>
  <c r="F2"/>
  <c r="E4"/>
  <c r="F4"/>
  <c r="G2" l="1"/>
  <c r="H2" s="1"/>
  <c r="I2" s="1"/>
  <c r="N2" s="1"/>
  <c r="G4"/>
  <c r="H4" s="1"/>
  <c r="I4" s="1"/>
  <c r="N4" s="1"/>
  <c r="C26"/>
  <c r="D26"/>
  <c r="C9"/>
  <c r="C16"/>
  <c r="C11"/>
  <c r="C12"/>
  <c r="D20"/>
  <c r="D7"/>
  <c r="C17"/>
  <c r="C29"/>
  <c r="C5"/>
  <c r="D11"/>
  <c r="C20"/>
  <c r="C19"/>
  <c r="D5"/>
  <c r="D14"/>
  <c r="D19"/>
  <c r="C13"/>
  <c r="D22"/>
  <c r="C25"/>
  <c r="D10"/>
  <c r="C22"/>
  <c r="C8"/>
  <c r="C7"/>
  <c r="C14"/>
  <c r="D29"/>
  <c r="C15"/>
  <c r="C27"/>
  <c r="D25"/>
  <c r="C6"/>
  <c r="C23"/>
  <c r="D8"/>
  <c r="D23"/>
  <c r="D28"/>
  <c r="D27"/>
  <c r="D16"/>
  <c r="C10"/>
  <c r="C28"/>
  <c r="D17"/>
  <c r="D18"/>
  <c r="C24"/>
  <c r="D15"/>
  <c r="D21"/>
  <c r="D6"/>
  <c r="D13"/>
  <c r="C21"/>
  <c r="D9"/>
  <c r="D12"/>
  <c r="C18"/>
  <c r="D24"/>
  <c r="D30"/>
  <c r="C30"/>
  <c r="D31"/>
  <c r="C31"/>
  <c r="F31" l="1"/>
  <c r="E30"/>
  <c r="F30"/>
  <c r="F27"/>
  <c r="F7"/>
  <c r="F25"/>
  <c r="F16"/>
  <c r="F23"/>
  <c r="F15"/>
  <c r="F8"/>
  <c r="F5"/>
  <c r="E5"/>
  <c r="F9"/>
  <c r="F21"/>
  <c r="F28"/>
  <c r="F6"/>
  <c r="F22"/>
  <c r="F13"/>
  <c r="F19"/>
  <c r="F29"/>
  <c r="E12"/>
  <c r="F12"/>
  <c r="F18"/>
  <c r="F24"/>
  <c r="F10"/>
  <c r="F14"/>
  <c r="F20"/>
  <c r="F17"/>
  <c r="F11"/>
  <c r="F26"/>
  <c r="G12" l="1"/>
  <c r="H12" s="1"/>
  <c r="I12" s="1"/>
  <c r="N12" s="1"/>
  <c r="G30"/>
  <c r="H30" s="1"/>
  <c r="I30" s="1"/>
  <c r="N30" s="1"/>
  <c r="G5"/>
  <c r="H5" s="1"/>
  <c r="I5" s="1"/>
  <c r="N5" s="1"/>
  <c r="E6" l="1"/>
  <c r="E7"/>
  <c r="E8" l="1"/>
  <c r="G8" s="1"/>
  <c r="H8" s="1"/>
  <c r="G7"/>
  <c r="H7" s="1"/>
  <c r="G6"/>
  <c r="H6" s="1"/>
  <c r="I7" l="1"/>
  <c r="I6"/>
  <c r="I8"/>
  <c r="N8" l="1"/>
  <c r="N6"/>
  <c r="N7"/>
  <c r="E9" l="1"/>
  <c r="G9" s="1"/>
  <c r="H9" s="1"/>
  <c r="I9" s="1"/>
  <c r="N9" s="1"/>
  <c r="E10" l="1"/>
  <c r="G10" s="1"/>
  <c r="H10" s="1"/>
  <c r="E11" l="1"/>
  <c r="G11" s="1"/>
  <c r="H11" s="1"/>
  <c r="I11" s="1"/>
  <c r="N11" s="1"/>
  <c r="I10"/>
  <c r="N10" s="1"/>
  <c r="E14" l="1"/>
  <c r="G14" s="1"/>
  <c r="H14" s="1"/>
  <c r="E13"/>
  <c r="G13" s="1"/>
  <c r="H13" s="1"/>
  <c r="I13" l="1"/>
  <c r="N13" s="1"/>
  <c r="I14"/>
  <c r="N14" s="1"/>
  <c r="E15"/>
  <c r="G15" s="1"/>
  <c r="H15" s="1"/>
  <c r="I15" s="1"/>
  <c r="J15" l="1"/>
  <c r="E16"/>
  <c r="G16" s="1"/>
  <c r="H16" s="1"/>
  <c r="I16" s="1"/>
  <c r="N16" s="1"/>
  <c r="A15"/>
  <c r="N15"/>
  <c r="E17" l="1"/>
  <c r="G17" s="1"/>
  <c r="H17" s="1"/>
  <c r="I17" s="1"/>
  <c r="N17" s="1"/>
  <c r="M15"/>
  <c r="K15"/>
  <c r="E18" l="1"/>
  <c r="G18" s="1"/>
  <c r="H18" s="1"/>
  <c r="I18" s="1"/>
  <c r="N18" s="1"/>
  <c r="J9"/>
  <c r="A9" s="1"/>
  <c r="E19" l="1"/>
  <c r="G19" s="1"/>
  <c r="H19" s="1"/>
  <c r="I19" s="1"/>
  <c r="N19" s="1"/>
  <c r="K9"/>
  <c r="M9"/>
  <c r="E20" l="1"/>
  <c r="G20" s="1"/>
  <c r="H20" s="1"/>
  <c r="I20" s="1"/>
  <c r="J20" l="1"/>
  <c r="N20"/>
  <c r="A20"/>
  <c r="K20" l="1"/>
  <c r="M20"/>
  <c r="E21" l="1"/>
  <c r="G21" s="1"/>
  <c r="H21" s="1"/>
  <c r="I21" s="1"/>
  <c r="N21" s="1"/>
  <c r="E22"/>
  <c r="G22" l="1"/>
  <c r="H22" s="1"/>
  <c r="I22" l="1"/>
  <c r="J22"/>
  <c r="A22" l="1"/>
  <c r="N22"/>
  <c r="K22" l="1"/>
  <c r="M22"/>
  <c r="E24" l="1"/>
  <c r="E23" l="1"/>
  <c r="G23" s="1"/>
  <c r="H23" s="1"/>
  <c r="I23" s="1"/>
  <c r="G24"/>
  <c r="H24" s="1"/>
  <c r="I24" l="1"/>
  <c r="J24"/>
  <c r="N23"/>
  <c r="E26" l="1"/>
  <c r="G26" s="1"/>
  <c r="H26" s="1"/>
  <c r="E25"/>
  <c r="J23"/>
  <c r="A23" s="1"/>
  <c r="A24"/>
  <c r="N24"/>
  <c r="G25" l="1"/>
  <c r="H25" s="1"/>
  <c r="I26" s="1"/>
  <c r="N26" s="1"/>
  <c r="K24"/>
  <c r="M24"/>
  <c r="K23"/>
  <c r="M23"/>
  <c r="E27" l="1"/>
  <c r="G27" s="1"/>
  <c r="H27" s="1"/>
  <c r="I27" s="1"/>
  <c r="N27" s="1"/>
  <c r="I25"/>
  <c r="N25" l="1"/>
  <c r="J26" l="1"/>
  <c r="A26" s="1"/>
  <c r="J16"/>
  <c r="A16" s="1"/>
  <c r="J14"/>
  <c r="A14" s="1"/>
  <c r="E29" l="1"/>
  <c r="G29" s="1"/>
  <c r="H29" s="1"/>
  <c r="E28"/>
  <c r="G28" s="1"/>
  <c r="H28" s="1"/>
  <c r="I28" s="1"/>
  <c r="N28" s="1"/>
  <c r="M16"/>
  <c r="K16"/>
  <c r="M14"/>
  <c r="K14"/>
  <c r="K26"/>
  <c r="M26"/>
  <c r="J28" l="1"/>
  <c r="A28" s="1"/>
  <c r="J29"/>
  <c r="I29"/>
  <c r="A29" l="1"/>
  <c r="N29"/>
  <c r="M28"/>
  <c r="K28"/>
  <c r="E31" l="1"/>
  <c r="G31" s="1"/>
  <c r="H31" s="1"/>
  <c r="M29"/>
  <c r="K29"/>
  <c r="J25" l="1"/>
  <c r="A25" s="1"/>
  <c r="J27"/>
  <c r="A27" s="1"/>
  <c r="J6"/>
  <c r="A6" s="1"/>
  <c r="J17"/>
  <c r="A17" s="1"/>
  <c r="J12"/>
  <c r="A12" s="1"/>
  <c r="I31"/>
  <c r="J31"/>
  <c r="J8"/>
  <c r="A8" s="1"/>
  <c r="J11"/>
  <c r="A11" s="1"/>
  <c r="J4"/>
  <c r="A4" s="1"/>
  <c r="J21"/>
  <c r="A21" s="1"/>
  <c r="J10"/>
  <c r="A10" s="1"/>
  <c r="J30"/>
  <c r="A30" s="1"/>
  <c r="J18"/>
  <c r="A18" s="1"/>
  <c r="J13"/>
  <c r="A13" s="1"/>
  <c r="J19"/>
  <c r="A19" s="1"/>
  <c r="J3"/>
  <c r="A3" s="1"/>
  <c r="J2"/>
  <c r="A2" s="1"/>
  <c r="J7"/>
  <c r="A7" s="1"/>
  <c r="J5"/>
  <c r="A5" s="1"/>
  <c r="M13" l="1"/>
  <c r="K13"/>
  <c r="K21"/>
  <c r="M21"/>
  <c r="K6"/>
  <c r="M6"/>
  <c r="M5"/>
  <c r="K5"/>
  <c r="K2"/>
  <c r="M2"/>
  <c r="M18"/>
  <c r="K18"/>
  <c r="M4"/>
  <c r="K4"/>
  <c r="A31"/>
  <c r="E2" i="15" s="1"/>
  <c r="N31" i="14"/>
  <c r="K27"/>
  <c r="M27"/>
  <c r="K7"/>
  <c r="M7"/>
  <c r="K3"/>
  <c r="M3"/>
  <c r="M30"/>
  <c r="K30"/>
  <c r="K11"/>
  <c r="M11"/>
  <c r="K12"/>
  <c r="M12"/>
  <c r="M19"/>
  <c r="K19"/>
  <c r="K10"/>
  <c r="M10"/>
  <c r="K8"/>
  <c r="M8"/>
  <c r="M17"/>
  <c r="K17"/>
  <c r="M25"/>
  <c r="K25"/>
  <c r="B2" i="15" l="1"/>
  <c r="A3" s="1"/>
  <c r="F2"/>
  <c r="G2"/>
  <c r="C2"/>
  <c r="D2" s="1"/>
  <c r="N2"/>
  <c r="K31" i="14"/>
  <c r="M31"/>
  <c r="O2" i="15" l="1"/>
  <c r="E3"/>
  <c r="B3"/>
  <c r="O3" s="1"/>
  <c r="C3"/>
  <c r="H2"/>
  <c r="S2" s="1"/>
  <c r="I2"/>
  <c r="P2"/>
  <c r="K2"/>
  <c r="L2" s="1"/>
  <c r="M2" s="1"/>
  <c r="N3" l="1"/>
  <c r="G3"/>
  <c r="D3"/>
  <c r="F3"/>
  <c r="Q2"/>
  <c r="R2"/>
  <c r="A4"/>
  <c r="K3" l="1"/>
  <c r="L3" s="1"/>
  <c r="M3" s="1"/>
  <c r="I3"/>
  <c r="P3"/>
  <c r="H3"/>
  <c r="S3" s="1"/>
  <c r="B4"/>
  <c r="O4" s="1"/>
  <c r="E4"/>
  <c r="C4" l="1"/>
  <c r="D4" s="1"/>
  <c r="K4" s="1"/>
  <c r="L4" s="1"/>
  <c r="M4" s="1"/>
  <c r="A5"/>
  <c r="G4"/>
  <c r="F4"/>
  <c r="N4"/>
  <c r="Q3"/>
  <c r="R3"/>
  <c r="H4" l="1"/>
  <c r="S4" s="1"/>
  <c r="I4"/>
  <c r="P4"/>
  <c r="Q4" s="1"/>
  <c r="E5"/>
  <c r="B5"/>
  <c r="O5" s="1"/>
  <c r="C5"/>
  <c r="R4" l="1"/>
  <c r="D5"/>
  <c r="P5" s="1"/>
  <c r="A6"/>
  <c r="B6" s="1"/>
  <c r="O6" s="1"/>
  <c r="G5"/>
  <c r="F5"/>
  <c r="N5"/>
  <c r="I5" l="1"/>
  <c r="A7"/>
  <c r="E7" s="1"/>
  <c r="H5"/>
  <c r="S5" s="1"/>
  <c r="E6"/>
  <c r="K5"/>
  <c r="L5" s="1"/>
  <c r="M5" s="1"/>
  <c r="Q5"/>
  <c r="R5"/>
  <c r="C6" l="1"/>
  <c r="D6" s="1"/>
  <c r="K6" s="1"/>
  <c r="L6" s="1"/>
  <c r="M6" s="1"/>
  <c r="B7"/>
  <c r="O7" s="1"/>
  <c r="F6"/>
  <c r="G6"/>
  <c r="N6"/>
  <c r="C7"/>
  <c r="D7" s="1"/>
  <c r="N7"/>
  <c r="G7"/>
  <c r="F7"/>
  <c r="H6" l="1"/>
  <c r="S6" s="1"/>
  <c r="I6"/>
  <c r="P6"/>
  <c r="Q6" s="1"/>
  <c r="A8"/>
  <c r="B8" s="1"/>
  <c r="O8" s="1"/>
  <c r="I7"/>
  <c r="H7"/>
  <c r="S7" s="1"/>
  <c r="K7"/>
  <c r="L7" s="1"/>
  <c r="M7" s="1"/>
  <c r="P7"/>
  <c r="R6" l="1"/>
  <c r="E8"/>
  <c r="C8" s="1"/>
  <c r="D8" s="1"/>
  <c r="I8" s="1"/>
  <c r="Q7"/>
  <c r="R7"/>
  <c r="A9"/>
  <c r="F8" l="1"/>
  <c r="G8"/>
  <c r="N8"/>
  <c r="K8"/>
  <c r="L8" s="1"/>
  <c r="M8" s="1"/>
  <c r="P8"/>
  <c r="R8" s="1"/>
  <c r="H8"/>
  <c r="S8" s="1"/>
  <c r="E9"/>
  <c r="B9"/>
  <c r="Q8" l="1"/>
  <c r="A10"/>
  <c r="O9"/>
  <c r="N9"/>
  <c r="F9"/>
  <c r="G9"/>
  <c r="C9"/>
  <c r="D9" s="1"/>
  <c r="K9" l="1"/>
  <c r="L9" s="1"/>
  <c r="M9" s="1"/>
  <c r="P9"/>
  <c r="I9"/>
  <c r="H9"/>
  <c r="S9" s="1"/>
  <c r="B10"/>
  <c r="O10" s="1"/>
  <c r="E10"/>
  <c r="C10"/>
  <c r="A11" l="1"/>
  <c r="B11" s="1"/>
  <c r="O11" s="1"/>
  <c r="D10"/>
  <c r="F10"/>
  <c r="N10"/>
  <c r="G10"/>
  <c r="R9"/>
  <c r="Q9"/>
  <c r="A12" l="1"/>
  <c r="B12" s="1"/>
  <c r="O12" s="1"/>
  <c r="E11"/>
  <c r="C11" s="1"/>
  <c r="D11" s="1"/>
  <c r="P10"/>
  <c r="H10"/>
  <c r="S10" s="1"/>
  <c r="K10"/>
  <c r="L10" s="1"/>
  <c r="M10" s="1"/>
  <c r="I10"/>
  <c r="G11" l="1"/>
  <c r="F11"/>
  <c r="N11"/>
  <c r="E12"/>
  <c r="C12" s="1"/>
  <c r="D12" s="1"/>
  <c r="K12" s="1"/>
  <c r="A13"/>
  <c r="K11"/>
  <c r="L11" s="1"/>
  <c r="M11" s="1"/>
  <c r="I11"/>
  <c r="H11"/>
  <c r="S11" s="1"/>
  <c r="P11"/>
  <c r="R10"/>
  <c r="Q10"/>
  <c r="L12" l="1"/>
  <c r="M12" s="1"/>
  <c r="G12"/>
  <c r="N12"/>
  <c r="F12"/>
  <c r="I12"/>
  <c r="H12"/>
  <c r="S12" s="1"/>
  <c r="P12"/>
  <c r="Q11"/>
  <c r="R11"/>
  <c r="E13"/>
  <c r="B13"/>
  <c r="O13" s="1"/>
  <c r="R12" l="1"/>
  <c r="Q12"/>
  <c r="A14"/>
  <c r="C13"/>
  <c r="D13" s="1"/>
  <c r="F13"/>
  <c r="N13"/>
  <c r="G13"/>
  <c r="P13" l="1"/>
  <c r="H13"/>
  <c r="S13" s="1"/>
  <c r="K13"/>
  <c r="L13" s="1"/>
  <c r="M13" s="1"/>
  <c r="I13"/>
  <c r="B14"/>
  <c r="O14" s="1"/>
  <c r="E14"/>
  <c r="A15" l="1"/>
  <c r="E15" s="1"/>
  <c r="C14"/>
  <c r="D14" s="1"/>
  <c r="G14"/>
  <c r="F14"/>
  <c r="N14"/>
  <c r="Q13"/>
  <c r="R13"/>
  <c r="B15" l="1"/>
  <c r="O15" s="1"/>
  <c r="P14"/>
  <c r="I14"/>
  <c r="H14"/>
  <c r="S14" s="1"/>
  <c r="K14"/>
  <c r="L14" s="1"/>
  <c r="M14" s="1"/>
  <c r="C15"/>
  <c r="D15" s="1"/>
  <c r="N15"/>
  <c r="F15"/>
  <c r="G15"/>
  <c r="A16" l="1"/>
  <c r="E16" s="1"/>
  <c r="P15"/>
  <c r="I15"/>
  <c r="K15"/>
  <c r="L15" s="1"/>
  <c r="M15" s="1"/>
  <c r="H15"/>
  <c r="S15" s="1"/>
  <c r="R14"/>
  <c r="Q14"/>
  <c r="B16" l="1"/>
  <c r="O16" s="1"/>
  <c r="C16"/>
  <c r="D16" s="1"/>
  <c r="N16"/>
  <c r="G16"/>
  <c r="F16"/>
  <c r="Q15"/>
  <c r="R15"/>
  <c r="A17" l="1"/>
  <c r="B17" s="1"/>
  <c r="O17" s="1"/>
  <c r="K16"/>
  <c r="L16" s="1"/>
  <c r="M16" s="1"/>
  <c r="P16"/>
  <c r="H16"/>
  <c r="S16" s="1"/>
  <c r="I16"/>
  <c r="E17" l="1"/>
  <c r="C17" s="1"/>
  <c r="D17" s="1"/>
  <c r="H17" s="1"/>
  <c r="S17" s="1"/>
  <c r="A18"/>
  <c r="R16"/>
  <c r="Q16"/>
  <c r="K17" l="1"/>
  <c r="L17" s="1"/>
  <c r="M17" s="1"/>
  <c r="F17"/>
  <c r="P17"/>
  <c r="G17"/>
  <c r="I17"/>
  <c r="N17"/>
  <c r="B18"/>
  <c r="O18" s="1"/>
  <c r="E18"/>
  <c r="C18" s="1"/>
  <c r="D18" s="1"/>
  <c r="Q17" l="1"/>
  <c r="R17"/>
  <c r="H18"/>
  <c r="S18" s="1"/>
  <c r="I18"/>
  <c r="K18"/>
  <c r="L18" s="1"/>
  <c r="M18" s="1"/>
  <c r="P18"/>
  <c r="A19"/>
  <c r="N18"/>
  <c r="G18"/>
  <c r="F18"/>
  <c r="Q18" l="1"/>
  <c r="R18"/>
  <c r="B19"/>
  <c r="O19" s="1"/>
  <c r="C19"/>
  <c r="E19"/>
  <c r="G19" l="1"/>
  <c r="F19"/>
  <c r="N19"/>
  <c r="D19"/>
  <c r="A20"/>
  <c r="H19" l="1"/>
  <c r="S19" s="1"/>
  <c r="I19"/>
  <c r="P19"/>
  <c r="K19"/>
  <c r="L19" s="1"/>
  <c r="M19" s="1"/>
  <c r="B20"/>
  <c r="O20" s="1"/>
  <c r="E20"/>
  <c r="C20"/>
  <c r="D20" l="1"/>
  <c r="H20" s="1"/>
  <c r="S20" s="1"/>
  <c r="G20"/>
  <c r="F20"/>
  <c r="N20"/>
  <c r="Q19"/>
  <c r="R19"/>
  <c r="A21"/>
  <c r="K20" l="1"/>
  <c r="L20" s="1"/>
  <c r="M20" s="1"/>
  <c r="I20"/>
  <c r="P20"/>
  <c r="Q20" s="1"/>
  <c r="B21"/>
  <c r="O21" s="1"/>
  <c r="E21"/>
  <c r="C21"/>
  <c r="R20" l="1"/>
  <c r="A22"/>
  <c r="B22" s="1"/>
  <c r="O22" s="1"/>
  <c r="D21"/>
  <c r="N21"/>
  <c r="F21"/>
  <c r="G21"/>
  <c r="A23" l="1"/>
  <c r="B23" s="1"/>
  <c r="E22"/>
  <c r="C22" s="1"/>
  <c r="D22" s="1"/>
  <c r="I21"/>
  <c r="P21"/>
  <c r="H21"/>
  <c r="S21" s="1"/>
  <c r="K21"/>
  <c r="L21" s="1"/>
  <c r="M21" s="1"/>
  <c r="G22" l="1"/>
  <c r="N22"/>
  <c r="M22"/>
  <c r="E23"/>
  <c r="C23" s="1"/>
  <c r="D23" s="1"/>
  <c r="H23" s="1"/>
  <c r="S23" s="1"/>
  <c r="F22"/>
  <c r="O23"/>
  <c r="A24"/>
  <c r="R21"/>
  <c r="Q21"/>
  <c r="P22"/>
  <c r="H22"/>
  <c r="S22" s="1"/>
  <c r="I22"/>
  <c r="K22"/>
  <c r="L22" s="1"/>
  <c r="M23" l="1"/>
  <c r="E24"/>
  <c r="C24" s="1"/>
  <c r="D24" s="1"/>
  <c r="K24" s="1"/>
  <c r="L24" s="1"/>
  <c r="N23"/>
  <c r="F23"/>
  <c r="P23"/>
  <c r="R23" s="1"/>
  <c r="I23"/>
  <c r="G23"/>
  <c r="K23"/>
  <c r="L23" s="1"/>
  <c r="B24"/>
  <c r="O24" s="1"/>
  <c r="R22"/>
  <c r="Q22"/>
  <c r="Q23" l="1"/>
  <c r="G24"/>
  <c r="N24"/>
  <c r="M24"/>
  <c r="F24"/>
  <c r="P24"/>
  <c r="Q24" s="1"/>
  <c r="I24"/>
  <c r="H24"/>
  <c r="S24" s="1"/>
  <c r="A25"/>
  <c r="E25" s="1"/>
  <c r="N25" s="1"/>
  <c r="R24" l="1"/>
  <c r="C25"/>
  <c r="D25" s="1"/>
  <c r="I25" s="1"/>
  <c r="M25"/>
  <c r="G25"/>
  <c r="F25"/>
  <c r="B25"/>
  <c r="O25" s="1"/>
  <c r="A26" l="1"/>
  <c r="E26" s="1"/>
  <c r="C26" s="1"/>
  <c r="D26" s="1"/>
  <c r="I26" s="1"/>
  <c r="K25"/>
  <c r="L25" s="1"/>
  <c r="H25"/>
  <c r="S25" s="1"/>
  <c r="P25"/>
  <c r="Q25" s="1"/>
  <c r="N26" l="1"/>
  <c r="G26"/>
  <c r="K26"/>
  <c r="L26" s="1"/>
  <c r="B26"/>
  <c r="O26" s="1"/>
  <c r="F26"/>
  <c r="P26"/>
  <c r="Q26" s="1"/>
  <c r="H26"/>
  <c r="S26" s="1"/>
  <c r="M26"/>
  <c r="R25"/>
  <c r="A27" l="1"/>
  <c r="E27" s="1"/>
  <c r="C27" s="1"/>
  <c r="D27" s="1"/>
  <c r="I27" s="1"/>
  <c r="R26"/>
  <c r="P27" l="1"/>
  <c r="Q27" s="1"/>
  <c r="H27"/>
  <c r="S27" s="1"/>
  <c r="B27"/>
  <c r="O27" s="1"/>
  <c r="N27"/>
  <c r="G27"/>
  <c r="F27"/>
  <c r="K27"/>
  <c r="L27" s="1"/>
  <c r="M27"/>
  <c r="R27" l="1"/>
  <c r="A28"/>
  <c r="B28" s="1"/>
  <c r="O28" s="1"/>
  <c r="E28" l="1"/>
  <c r="M28" s="1"/>
  <c r="A29"/>
  <c r="B29" s="1"/>
  <c r="O29" s="1"/>
  <c r="C28"/>
  <c r="F28" l="1"/>
  <c r="D28"/>
  <c r="P28" s="1"/>
  <c r="E29"/>
  <c r="C29" s="1"/>
  <c r="D29" s="1"/>
  <c r="H29" s="1"/>
  <c r="S29" s="1"/>
  <c r="N28"/>
  <c r="A30"/>
  <c r="E30" s="1"/>
  <c r="F30" s="1"/>
  <c r="G28"/>
  <c r="I28" l="1"/>
  <c r="H28"/>
  <c r="S28" s="1"/>
  <c r="F29"/>
  <c r="M29"/>
  <c r="I29"/>
  <c r="M30"/>
  <c r="K28"/>
  <c r="L28" s="1"/>
  <c r="K29"/>
  <c r="L29" s="1"/>
  <c r="N29"/>
  <c r="P29"/>
  <c r="Q29" s="1"/>
  <c r="G29"/>
  <c r="G30"/>
  <c r="C30"/>
  <c r="D30" s="1"/>
  <c r="K30" s="1"/>
  <c r="L30" s="1"/>
  <c r="N30"/>
  <c r="B30"/>
  <c r="O30" s="1"/>
  <c r="Q28"/>
  <c r="R28"/>
  <c r="P30" l="1"/>
  <c r="Q30" s="1"/>
  <c r="I30"/>
  <c r="H30"/>
  <c r="S30" s="1"/>
  <c r="A31"/>
  <c r="B31" s="1"/>
  <c r="O31" s="1"/>
  <c r="R29"/>
  <c r="R30" l="1"/>
  <c r="A32"/>
  <c r="B32" s="1"/>
  <c r="O32" s="1"/>
  <c r="E31"/>
  <c r="C31" s="1"/>
  <c r="D31" s="1"/>
  <c r="P31" s="1"/>
  <c r="R31" s="1"/>
  <c r="Q31" l="1"/>
  <c r="C32"/>
  <c r="K31"/>
  <c r="L31" s="1"/>
  <c r="F31"/>
  <c r="N31"/>
  <c r="G31"/>
  <c r="E32"/>
  <c r="N32" s="1"/>
  <c r="A33"/>
  <c r="B33" s="1"/>
  <c r="O33" s="1"/>
  <c r="H31"/>
  <c r="S31" s="1"/>
  <c r="I31"/>
  <c r="M31"/>
  <c r="D32"/>
  <c r="K32" s="1"/>
  <c r="L32" s="1"/>
  <c r="H32" l="1"/>
  <c r="S32" s="1"/>
  <c r="M32"/>
  <c r="E33"/>
  <c r="C33" s="1"/>
  <c r="D33" s="1"/>
  <c r="P33" s="1"/>
  <c r="F32"/>
  <c r="I32"/>
  <c r="G32"/>
  <c r="P32"/>
  <c r="R32" s="1"/>
  <c r="A34"/>
  <c r="K33"/>
  <c r="L33" s="1"/>
  <c r="G33"/>
  <c r="N33"/>
  <c r="M33"/>
  <c r="I33" l="1"/>
  <c r="H33"/>
  <c r="S33" s="1"/>
  <c r="F33"/>
  <c r="Q32"/>
  <c r="Q33"/>
  <c r="R33"/>
  <c r="E34"/>
  <c r="B34"/>
  <c r="O34" s="1"/>
  <c r="C34" l="1"/>
  <c r="D34" s="1"/>
  <c r="F34"/>
  <c r="M34"/>
  <c r="G34"/>
  <c r="N34"/>
  <c r="A35"/>
  <c r="B35" l="1"/>
  <c r="O35" s="1"/>
  <c r="E35"/>
  <c r="C35" s="1"/>
  <c r="D35" s="1"/>
  <c r="K34"/>
  <c r="L34" s="1"/>
  <c r="P34"/>
  <c r="I34"/>
  <c r="H34"/>
  <c r="S34" s="1"/>
  <c r="A36" l="1"/>
  <c r="P35"/>
  <c r="H35"/>
  <c r="S35" s="1"/>
  <c r="I35"/>
  <c r="K35"/>
  <c r="L35" s="1"/>
  <c r="Q34"/>
  <c r="R34"/>
  <c r="G35"/>
  <c r="N35"/>
  <c r="F35"/>
  <c r="M35"/>
  <c r="Q35" l="1"/>
  <c r="R35"/>
  <c r="B36"/>
  <c r="O36" s="1"/>
  <c r="E36"/>
  <c r="C36" l="1"/>
  <c r="D36" s="1"/>
  <c r="M36"/>
  <c r="F36"/>
  <c r="N36"/>
  <c r="G36"/>
  <c r="A37"/>
  <c r="B37" l="1"/>
  <c r="O37" s="1"/>
  <c r="E37"/>
  <c r="K36"/>
  <c r="L36" s="1"/>
  <c r="I36"/>
  <c r="P36"/>
  <c r="H36"/>
  <c r="S36" s="1"/>
  <c r="A38" l="1"/>
  <c r="R36"/>
  <c r="Q36"/>
  <c r="C37"/>
  <c r="D37" s="1"/>
  <c r="N37"/>
  <c r="G37"/>
  <c r="M37"/>
  <c r="F37"/>
  <c r="P37" l="1"/>
  <c r="H37"/>
  <c r="S37" s="1"/>
  <c r="I37"/>
  <c r="K37"/>
  <c r="L37" s="1"/>
  <c r="E38"/>
  <c r="B38"/>
  <c r="O38" s="1"/>
  <c r="A39" l="1"/>
  <c r="C38"/>
  <c r="D38" s="1"/>
  <c r="M38"/>
  <c r="N38"/>
  <c r="F38"/>
  <c r="G38"/>
  <c r="R37"/>
  <c r="Q37"/>
  <c r="H38" l="1"/>
  <c r="S38" s="1"/>
  <c r="K38"/>
  <c r="L38" s="1"/>
  <c r="P38"/>
  <c r="I38"/>
  <c r="B39"/>
  <c r="O39" s="1"/>
  <c r="E39"/>
  <c r="C39" s="1"/>
  <c r="D39" s="1"/>
  <c r="A40" l="1"/>
  <c r="E40" s="1"/>
  <c r="C40" s="1"/>
  <c r="I39"/>
  <c r="K39"/>
  <c r="L39" s="1"/>
  <c r="H39"/>
  <c r="S39" s="1"/>
  <c r="P39"/>
  <c r="Q38"/>
  <c r="R38"/>
  <c r="M39"/>
  <c r="F39"/>
  <c r="N39"/>
  <c r="G39"/>
  <c r="B40" l="1"/>
  <c r="O40" s="1"/>
  <c r="Q39"/>
  <c r="R39"/>
  <c r="D40"/>
  <c r="F40"/>
  <c r="G40"/>
  <c r="N40"/>
  <c r="M40"/>
  <c r="A41" l="1"/>
  <c r="E41" s="1"/>
  <c r="C41" s="1"/>
  <c r="I40"/>
  <c r="K40"/>
  <c r="L40" s="1"/>
  <c r="H40"/>
  <c r="S40" s="1"/>
  <c r="P40"/>
  <c r="B41" l="1"/>
  <c r="O41" s="1"/>
  <c r="R40"/>
  <c r="Q40"/>
  <c r="F41"/>
  <c r="N41"/>
  <c r="M41"/>
  <c r="G41"/>
  <c r="D41"/>
  <c r="A42" l="1"/>
  <c r="B42" s="1"/>
  <c r="O42" s="1"/>
  <c r="K41"/>
  <c r="L41" s="1"/>
  <c r="I41"/>
  <c r="H41"/>
  <c r="S41" s="1"/>
  <c r="P41"/>
  <c r="E42" l="1"/>
  <c r="G42" s="1"/>
  <c r="C42"/>
  <c r="A43"/>
  <c r="R41"/>
  <c r="Q41"/>
  <c r="N42" l="1"/>
  <c r="M42"/>
  <c r="F42"/>
  <c r="D42"/>
  <c r="I42" s="1"/>
  <c r="B43"/>
  <c r="O43" s="1"/>
  <c r="E43"/>
  <c r="D43" s="1"/>
  <c r="K42" l="1"/>
  <c r="L42" s="1"/>
  <c r="H42"/>
  <c r="S42" s="1"/>
  <c r="P42"/>
  <c r="Q42" s="1"/>
  <c r="C43"/>
  <c r="A44"/>
  <c r="E44" s="1"/>
  <c r="M43"/>
  <c r="G43"/>
  <c r="F43"/>
  <c r="N43"/>
  <c r="K43"/>
  <c r="L43" s="1"/>
  <c r="H43"/>
  <c r="S43" s="1"/>
  <c r="I43"/>
  <c r="P43"/>
  <c r="R42" l="1"/>
  <c r="B44"/>
  <c r="O44" s="1"/>
  <c r="C44"/>
  <c r="D44"/>
  <c r="F44"/>
  <c r="N44"/>
  <c r="M44"/>
  <c r="G44"/>
  <c r="Q43"/>
  <c r="R43"/>
  <c r="A45" l="1"/>
  <c r="C45" s="1"/>
  <c r="P44"/>
  <c r="K44"/>
  <c r="L44" s="1"/>
  <c r="H44"/>
  <c r="S44" s="1"/>
  <c r="I44"/>
  <c r="E45" l="1"/>
  <c r="N45" s="1"/>
  <c r="B45"/>
  <c r="O45" s="1"/>
  <c r="Q44"/>
  <c r="R44"/>
  <c r="M45" l="1"/>
  <c r="A46"/>
  <c r="B46" s="1"/>
  <c r="O46" s="1"/>
  <c r="F45"/>
  <c r="D45"/>
  <c r="I45" s="1"/>
  <c r="G45"/>
  <c r="C46" l="1"/>
  <c r="E46"/>
  <c r="N46" s="1"/>
  <c r="P45"/>
  <c r="Q45" s="1"/>
  <c r="H45"/>
  <c r="S45" s="1"/>
  <c r="K45"/>
  <c r="L45" s="1"/>
  <c r="A47"/>
  <c r="B47" s="1"/>
  <c r="O47" s="1"/>
  <c r="D46" l="1"/>
  <c r="P46" s="1"/>
  <c r="M46"/>
  <c r="G46"/>
  <c r="F46"/>
  <c r="R45"/>
  <c r="E47"/>
  <c r="M47" s="1"/>
  <c r="C47"/>
  <c r="A48"/>
  <c r="H46"/>
  <c r="S46" s="1"/>
  <c r="K46" l="1"/>
  <c r="L46" s="1"/>
  <c r="I46"/>
  <c r="D47"/>
  <c r="P47" s="1"/>
  <c r="G47"/>
  <c r="F47"/>
  <c r="N47"/>
  <c r="Q46"/>
  <c r="R46"/>
  <c r="E48"/>
  <c r="B48"/>
  <c r="O48" s="1"/>
  <c r="C48"/>
  <c r="I47" l="1"/>
  <c r="H47"/>
  <c r="S47" s="1"/>
  <c r="K47"/>
  <c r="L47" s="1"/>
  <c r="N48"/>
  <c r="D48"/>
  <c r="M48"/>
  <c r="G48"/>
  <c r="F48"/>
  <c r="A49"/>
  <c r="R47"/>
  <c r="Q47"/>
  <c r="B49" l="1"/>
  <c r="O49" s="1"/>
  <c r="C49"/>
  <c r="E49"/>
  <c r="P48"/>
  <c r="I48"/>
  <c r="K48"/>
  <c r="L48" s="1"/>
  <c r="H48"/>
  <c r="S48" s="1"/>
  <c r="A50" l="1"/>
  <c r="B50" s="1"/>
  <c r="O50" s="1"/>
  <c r="F49"/>
  <c r="M49"/>
  <c r="G49"/>
  <c r="D49"/>
  <c r="N49"/>
  <c r="Q48"/>
  <c r="R48"/>
  <c r="C50" l="1"/>
  <c r="E50"/>
  <c r="N50" s="1"/>
  <c r="A51"/>
  <c r="B51" s="1"/>
  <c r="O51" s="1"/>
  <c r="P49"/>
  <c r="I49"/>
  <c r="H49"/>
  <c r="S49" s="1"/>
  <c r="K49"/>
  <c r="L49" s="1"/>
  <c r="F50" l="1"/>
  <c r="D50"/>
  <c r="I50" s="1"/>
  <c r="G50"/>
  <c r="M50"/>
  <c r="C51"/>
  <c r="E51"/>
  <c r="N51" s="1"/>
  <c r="A52"/>
  <c r="R49"/>
  <c r="Q49"/>
  <c r="K50" l="1"/>
  <c r="L50" s="1"/>
  <c r="P50"/>
  <c r="Q50" s="1"/>
  <c r="H50"/>
  <c r="S50" s="1"/>
  <c r="G51"/>
  <c r="D51"/>
  <c r="H51" s="1"/>
  <c r="S51" s="1"/>
  <c r="F51"/>
  <c r="M51"/>
  <c r="E52"/>
  <c r="C52"/>
  <c r="B52"/>
  <c r="O52" s="1"/>
  <c r="R50" l="1"/>
  <c r="P51"/>
  <c r="Q51" s="1"/>
  <c r="K51"/>
  <c r="L51" s="1"/>
  <c r="I51"/>
  <c r="N52"/>
  <c r="F52"/>
  <c r="M52"/>
  <c r="D52"/>
  <c r="G52"/>
  <c r="A53"/>
  <c r="R51" l="1"/>
  <c r="H52"/>
  <c r="S52" s="1"/>
  <c r="I52"/>
  <c r="P52"/>
  <c r="K52"/>
  <c r="L52" s="1"/>
  <c r="C53"/>
  <c r="E53"/>
  <c r="B53"/>
  <c r="O53" s="1"/>
  <c r="A54" l="1"/>
  <c r="E54" s="1"/>
  <c r="R52"/>
  <c r="Q52"/>
  <c r="M53"/>
  <c r="D53"/>
  <c r="G53"/>
  <c r="F53"/>
  <c r="N53"/>
  <c r="C54" l="1"/>
  <c r="B54"/>
  <c r="O54" s="1"/>
  <c r="D54"/>
  <c r="G54"/>
  <c r="F54"/>
  <c r="N54"/>
  <c r="M54"/>
  <c r="H53"/>
  <c r="S53" s="1"/>
  <c r="P53"/>
  <c r="K53"/>
  <c r="L53" s="1"/>
  <c r="I53"/>
  <c r="A55" l="1"/>
  <c r="B55" s="1"/>
  <c r="O55" s="1"/>
  <c r="R53"/>
  <c r="Q53"/>
  <c r="P54"/>
  <c r="H54"/>
  <c r="S54" s="1"/>
  <c r="K54"/>
  <c r="L54" s="1"/>
  <c r="I54"/>
  <c r="E55" l="1"/>
  <c r="F55" s="1"/>
  <c r="C55"/>
  <c r="A56"/>
  <c r="C56" s="1"/>
  <c r="R54"/>
  <c r="Q54"/>
  <c r="M55" l="1"/>
  <c r="D55"/>
  <c r="I55" s="1"/>
  <c r="N55"/>
  <c r="G55"/>
  <c r="B56"/>
  <c r="O56" s="1"/>
  <c r="E56"/>
  <c r="G56" s="1"/>
  <c r="P55" l="1"/>
  <c r="Q55" s="1"/>
  <c r="H55"/>
  <c r="S55" s="1"/>
  <c r="K55"/>
  <c r="L55" s="1"/>
  <c r="A57"/>
  <c r="E57" s="1"/>
  <c r="D56"/>
  <c r="H56" s="1"/>
  <c r="S56" s="1"/>
  <c r="N56"/>
  <c r="F56"/>
  <c r="M56"/>
  <c r="R55" l="1"/>
  <c r="B57"/>
  <c r="O57" s="1"/>
  <c r="P56"/>
  <c r="Q56" s="1"/>
  <c r="C57"/>
  <c r="I56"/>
  <c r="K56"/>
  <c r="L56" s="1"/>
  <c r="D57"/>
  <c r="F57"/>
  <c r="N57"/>
  <c r="G57"/>
  <c r="M57"/>
  <c r="A58" l="1"/>
  <c r="E58" s="1"/>
  <c r="R56"/>
  <c r="K57"/>
  <c r="L57" s="1"/>
  <c r="H57"/>
  <c r="S57" s="1"/>
  <c r="I57"/>
  <c r="P57"/>
  <c r="B58" l="1"/>
  <c r="O58" s="1"/>
  <c r="C58"/>
  <c r="R57"/>
  <c r="Q57"/>
  <c r="G58"/>
  <c r="D58"/>
  <c r="F58"/>
  <c r="N58"/>
  <c r="M58"/>
  <c r="A59" l="1"/>
  <c r="B59" s="1"/>
  <c r="O59" s="1"/>
  <c r="K58"/>
  <c r="L58" s="1"/>
  <c r="H58"/>
  <c r="S58" s="1"/>
  <c r="P58"/>
  <c r="I58"/>
  <c r="A60" l="1"/>
  <c r="E60" s="1"/>
  <c r="E59"/>
  <c r="G59" s="1"/>
  <c r="C59"/>
  <c r="Q58"/>
  <c r="R58"/>
  <c r="B60" l="1"/>
  <c r="O60" s="1"/>
  <c r="C60"/>
  <c r="F59"/>
  <c r="N59"/>
  <c r="M59"/>
  <c r="D59"/>
  <c r="I59" s="1"/>
  <c r="D60"/>
  <c r="M60"/>
  <c r="F60"/>
  <c r="G60"/>
  <c r="N60"/>
  <c r="A61" l="1"/>
  <c r="C61" s="1"/>
  <c r="K59"/>
  <c r="L59" s="1"/>
  <c r="H59"/>
  <c r="S59" s="1"/>
  <c r="P59"/>
  <c r="H60"/>
  <c r="S60" s="1"/>
  <c r="K60"/>
  <c r="L60" s="1"/>
  <c r="P60"/>
  <c r="I60"/>
  <c r="B61" l="1"/>
  <c r="O61" s="1"/>
  <c r="E61"/>
  <c r="F61" s="1"/>
  <c r="Q59"/>
  <c r="R59"/>
  <c r="Q60"/>
  <c r="R60"/>
  <c r="A62" l="1"/>
  <c r="B62" s="1"/>
  <c r="O62" s="1"/>
  <c r="N61"/>
  <c r="G61"/>
  <c r="M61"/>
  <c r="D61"/>
  <c r="P61" s="1"/>
  <c r="Q61" s="1"/>
  <c r="C62" l="1"/>
  <c r="E62"/>
  <c r="N62" s="1"/>
  <c r="A63"/>
  <c r="C63" s="1"/>
  <c r="R61"/>
  <c r="K61"/>
  <c r="L61" s="1"/>
  <c r="H61"/>
  <c r="S61" s="1"/>
  <c r="I61"/>
  <c r="D62" l="1"/>
  <c r="H62" s="1"/>
  <c r="S62" s="1"/>
  <c r="M62"/>
  <c r="E63"/>
  <c r="D63" s="1"/>
  <c r="B63"/>
  <c r="O63" s="1"/>
  <c r="G62"/>
  <c r="F62"/>
  <c r="K62" l="1"/>
  <c r="L62" s="1"/>
  <c r="I62"/>
  <c r="P62"/>
  <c r="R62" s="1"/>
  <c r="N63"/>
  <c r="F63"/>
  <c r="M63"/>
  <c r="G63"/>
  <c r="A64"/>
  <c r="E64" s="1"/>
  <c r="G64" s="1"/>
  <c r="P63"/>
  <c r="I63"/>
  <c r="K63"/>
  <c r="L63" s="1"/>
  <c r="H63"/>
  <c r="S63" s="1"/>
  <c r="Q62" l="1"/>
  <c r="N64"/>
  <c r="F64"/>
  <c r="M64"/>
  <c r="D64"/>
  <c r="H64" s="1"/>
  <c r="S64" s="1"/>
  <c r="B64"/>
  <c r="O64" s="1"/>
  <c r="C64"/>
  <c r="Q63"/>
  <c r="R63"/>
  <c r="I64" l="1"/>
  <c r="P64"/>
  <c r="Q64" s="1"/>
  <c r="K64"/>
  <c r="L64" s="1"/>
  <c r="A65"/>
  <c r="E65" s="1"/>
  <c r="F65" s="1"/>
  <c r="R64" l="1"/>
  <c r="M65"/>
  <c r="G65"/>
  <c r="D65"/>
  <c r="I65" s="1"/>
  <c r="B65"/>
  <c r="O65" s="1"/>
  <c r="C65"/>
  <c r="N65"/>
  <c r="A66" l="1"/>
  <c r="B66" s="1"/>
  <c r="O66" s="1"/>
  <c r="H65"/>
  <c r="S65" s="1"/>
  <c r="K65"/>
  <c r="L65" s="1"/>
  <c r="P65"/>
  <c r="R65" s="1"/>
  <c r="Q65" l="1"/>
  <c r="A67"/>
  <c r="C67" s="1"/>
  <c r="E66"/>
  <c r="D66" s="1"/>
  <c r="H66" s="1"/>
  <c r="S66" s="1"/>
  <c r="C66"/>
  <c r="N66" l="1"/>
  <c r="I66"/>
  <c r="G66"/>
  <c r="P66"/>
  <c r="R66" s="1"/>
  <c r="B67"/>
  <c r="O67" s="1"/>
  <c r="K66"/>
  <c r="L66" s="1"/>
  <c r="F66"/>
  <c r="E67"/>
  <c r="G67" s="1"/>
  <c r="M66"/>
  <c r="Q66"/>
  <c r="A68" l="1"/>
  <c r="E68" s="1"/>
  <c r="D68" s="1"/>
  <c r="D67"/>
  <c r="H67" s="1"/>
  <c r="S67" s="1"/>
  <c r="F67"/>
  <c r="N67"/>
  <c r="M67"/>
  <c r="F68" l="1"/>
  <c r="B68"/>
  <c r="A69" s="1"/>
  <c r="C68"/>
  <c r="G68"/>
  <c r="P67"/>
  <c r="R67" s="1"/>
  <c r="N68"/>
  <c r="M68"/>
  <c r="I67"/>
  <c r="K67"/>
  <c r="L67" s="1"/>
  <c r="I68"/>
  <c r="K68"/>
  <c r="L68" s="1"/>
  <c r="P68"/>
  <c r="H68"/>
  <c r="S68" s="1"/>
  <c r="O68" l="1"/>
  <c r="Q67"/>
  <c r="E69"/>
  <c r="B69"/>
  <c r="O69" s="1"/>
  <c r="C69"/>
  <c r="R68"/>
  <c r="Q68"/>
  <c r="A70" l="1"/>
  <c r="B70" s="1"/>
  <c r="O70" s="1"/>
  <c r="M69"/>
  <c r="F69"/>
  <c r="D69"/>
  <c r="N69"/>
  <c r="G69"/>
  <c r="E70" l="1"/>
  <c r="F70" s="1"/>
  <c r="C70"/>
  <c r="A71"/>
  <c r="I69"/>
  <c r="H69"/>
  <c r="S69" s="1"/>
  <c r="P69"/>
  <c r="K69"/>
  <c r="L69" s="1"/>
  <c r="G70" l="1"/>
  <c r="N70"/>
  <c r="M70"/>
  <c r="D70"/>
  <c r="K70" s="1"/>
  <c r="L70" s="1"/>
  <c r="B71"/>
  <c r="C71"/>
  <c r="E71"/>
  <c r="R69"/>
  <c r="Q69"/>
  <c r="H70" l="1"/>
  <c r="S70" s="1"/>
  <c r="P70"/>
  <c r="R70" s="1"/>
  <c r="I70"/>
  <c r="N71"/>
  <c r="M71"/>
  <c r="G71"/>
  <c r="F71"/>
  <c r="D71"/>
  <c r="O71"/>
  <c r="A72"/>
  <c r="Q70" l="1"/>
  <c r="C72"/>
  <c r="B72"/>
  <c r="O72" s="1"/>
  <c r="E72"/>
  <c r="P71"/>
  <c r="I71"/>
  <c r="K71"/>
  <c r="L71" s="1"/>
  <c r="H71"/>
  <c r="S71" s="1"/>
  <c r="A73" l="1"/>
  <c r="B73" s="1"/>
  <c r="O73" s="1"/>
  <c r="D72"/>
  <c r="F72"/>
  <c r="G72"/>
  <c r="M72"/>
  <c r="N72"/>
  <c r="Q71"/>
  <c r="R71"/>
  <c r="C73" l="1"/>
  <c r="A74"/>
  <c r="B74" s="1"/>
  <c r="O74" s="1"/>
  <c r="E73"/>
  <c r="F73" s="1"/>
  <c r="I72"/>
  <c r="P72"/>
  <c r="K72"/>
  <c r="L72" s="1"/>
  <c r="H72"/>
  <c r="S72" s="1"/>
  <c r="G73" l="1"/>
  <c r="A75"/>
  <c r="E75" s="1"/>
  <c r="E74"/>
  <c r="M74" s="1"/>
  <c r="N73"/>
  <c r="M73"/>
  <c r="C74"/>
  <c r="D73"/>
  <c r="K73" s="1"/>
  <c r="L73" s="1"/>
  <c r="R72"/>
  <c r="Q72"/>
  <c r="D74" l="1"/>
  <c r="K74" s="1"/>
  <c r="L74" s="1"/>
  <c r="M75"/>
  <c r="D75"/>
  <c r="K75" s="1"/>
  <c r="L75" s="1"/>
  <c r="N75"/>
  <c r="N74"/>
  <c r="G75"/>
  <c r="H73"/>
  <c r="S73" s="1"/>
  <c r="F75"/>
  <c r="P73"/>
  <c r="I73"/>
  <c r="F74"/>
  <c r="G74"/>
  <c r="B75"/>
  <c r="C75"/>
  <c r="P74" l="1"/>
  <c r="Q74" s="1"/>
  <c r="I74"/>
  <c r="H74"/>
  <c r="S74" s="1"/>
  <c r="H75"/>
  <c r="S75" s="1"/>
  <c r="P75"/>
  <c r="Q75" s="1"/>
  <c r="I75"/>
  <c r="O75"/>
  <c r="A76"/>
  <c r="Q73"/>
  <c r="R73"/>
  <c r="R74" l="1"/>
  <c r="R75"/>
  <c r="C76"/>
  <c r="B76"/>
  <c r="O76" s="1"/>
  <c r="E76"/>
  <c r="M76" l="1"/>
  <c r="G76"/>
  <c r="D76"/>
  <c r="N76"/>
  <c r="F76"/>
  <c r="A77"/>
  <c r="H76" l="1"/>
  <c r="S76" s="1"/>
  <c r="K76"/>
  <c r="L76" s="1"/>
  <c r="I76"/>
  <c r="P76"/>
  <c r="E77"/>
  <c r="B77"/>
  <c r="O77" s="1"/>
  <c r="C77"/>
  <c r="A78" l="1"/>
  <c r="R76"/>
  <c r="Q76"/>
  <c r="M77"/>
  <c r="N77"/>
  <c r="G77"/>
  <c r="D77"/>
  <c r="F77"/>
  <c r="H77" l="1"/>
  <c r="S77" s="1"/>
  <c r="I77"/>
  <c r="P77"/>
  <c r="K77"/>
  <c r="L77" s="1"/>
  <c r="B78"/>
  <c r="O78" s="1"/>
  <c r="C78"/>
  <c r="E78"/>
  <c r="A79" l="1"/>
  <c r="C79" s="1"/>
  <c r="D78"/>
  <c r="M78"/>
  <c r="F78"/>
  <c r="N78"/>
  <c r="G78"/>
  <c r="Q77"/>
  <c r="R77"/>
  <c r="E79" l="1"/>
  <c r="F79" s="1"/>
  <c r="B79"/>
  <c r="O79" s="1"/>
  <c r="I78"/>
  <c r="P78"/>
  <c r="H78"/>
  <c r="S78" s="1"/>
  <c r="K78"/>
  <c r="L78" s="1"/>
  <c r="D79" l="1"/>
  <c r="I79" s="1"/>
  <c r="N79"/>
  <c r="G79"/>
  <c r="M79"/>
  <c r="A80"/>
  <c r="C80" s="1"/>
  <c r="R78"/>
  <c r="Q78"/>
  <c r="P79" l="1"/>
  <c r="R79" s="1"/>
  <c r="K79"/>
  <c r="L79" s="1"/>
  <c r="H79"/>
  <c r="S79" s="1"/>
  <c r="E80"/>
  <c r="B80"/>
  <c r="O80" s="1"/>
  <c r="Q79" l="1"/>
  <c r="G80"/>
  <c r="D80"/>
  <c r="N80"/>
  <c r="M80"/>
  <c r="F80"/>
  <c r="A81"/>
  <c r="C81" l="1"/>
  <c r="E81"/>
  <c r="B81"/>
  <c r="O81" s="1"/>
  <c r="H80"/>
  <c r="S80" s="1"/>
  <c r="I80"/>
  <c r="P80"/>
  <c r="K80"/>
  <c r="L80" s="1"/>
  <c r="Q80" l="1"/>
  <c r="R80"/>
  <c r="F81"/>
  <c r="D81"/>
  <c r="N81"/>
  <c r="G81"/>
  <c r="M81"/>
  <c r="A82"/>
  <c r="E82" l="1"/>
  <c r="B82"/>
  <c r="O82" s="1"/>
  <c r="C82"/>
  <c r="K81"/>
  <c r="L81" s="1"/>
  <c r="H81"/>
  <c r="S81" s="1"/>
  <c r="I81"/>
  <c r="P81"/>
  <c r="A83" l="1"/>
  <c r="E83" s="1"/>
  <c r="D83" s="1"/>
  <c r="R81"/>
  <c r="Q81"/>
  <c r="D82"/>
  <c r="N82"/>
  <c r="F82"/>
  <c r="M82"/>
  <c r="G82"/>
  <c r="B83" l="1"/>
  <c r="O83" s="1"/>
  <c r="N83"/>
  <c r="C83"/>
  <c r="M83"/>
  <c r="G83"/>
  <c r="F83"/>
  <c r="K82"/>
  <c r="L82" s="1"/>
  <c r="H82"/>
  <c r="S82" s="1"/>
  <c r="I82"/>
  <c r="P82"/>
  <c r="P83"/>
  <c r="H83"/>
  <c r="S83" s="1"/>
  <c r="I83"/>
  <c r="K83"/>
  <c r="L83" s="1"/>
  <c r="A84" l="1"/>
  <c r="E84" s="1"/>
  <c r="F84" s="1"/>
  <c r="R82"/>
  <c r="Q82"/>
  <c r="Q83"/>
  <c r="R83"/>
  <c r="D84" l="1"/>
  <c r="P84" s="1"/>
  <c r="B84"/>
  <c r="O84" s="1"/>
  <c r="M84"/>
  <c r="N84"/>
  <c r="C84"/>
  <c r="G84"/>
  <c r="A85" l="1"/>
  <c r="B85" s="1"/>
  <c r="O85" s="1"/>
  <c r="H84"/>
  <c r="S84" s="1"/>
  <c r="K84"/>
  <c r="L84" s="1"/>
  <c r="I84"/>
  <c r="R84"/>
  <c r="Q84"/>
  <c r="C85" l="1"/>
  <c r="A86"/>
  <c r="E86" s="1"/>
  <c r="E85"/>
  <c r="M85" s="1"/>
  <c r="G85" l="1"/>
  <c r="N85"/>
  <c r="F85"/>
  <c r="B86"/>
  <c r="O86" s="1"/>
  <c r="C86"/>
  <c r="D85"/>
  <c r="N86"/>
  <c r="G86"/>
  <c r="D86"/>
  <c r="F86"/>
  <c r="M86"/>
  <c r="A87" l="1"/>
  <c r="C87" s="1"/>
  <c r="H85"/>
  <c r="S85" s="1"/>
  <c r="K85"/>
  <c r="L85" s="1"/>
  <c r="I85"/>
  <c r="P85"/>
  <c r="H86"/>
  <c r="S86" s="1"/>
  <c r="P86"/>
  <c r="K86"/>
  <c r="L86" s="1"/>
  <c r="I86"/>
  <c r="E87" l="1"/>
  <c r="D87" s="1"/>
  <c r="B87"/>
  <c r="O87" s="1"/>
  <c r="R85"/>
  <c r="Q85"/>
  <c r="A88"/>
  <c r="Q86"/>
  <c r="R86"/>
  <c r="G87" l="1"/>
  <c r="N87"/>
  <c r="M87"/>
  <c r="F87"/>
  <c r="K87"/>
  <c r="L87" s="1"/>
  <c r="H87"/>
  <c r="S87" s="1"/>
  <c r="I87"/>
  <c r="P87"/>
  <c r="E88"/>
  <c r="B88"/>
  <c r="O88" s="1"/>
  <c r="C88"/>
  <c r="G88" l="1"/>
  <c r="D88"/>
  <c r="M88"/>
  <c r="N88"/>
  <c r="F88"/>
  <c r="A89"/>
  <c r="Q87"/>
  <c r="R87"/>
  <c r="B89" l="1"/>
  <c r="O89" s="1"/>
  <c r="E89"/>
  <c r="C89"/>
  <c r="H88"/>
  <c r="S88" s="1"/>
  <c r="I88"/>
  <c r="K88"/>
  <c r="L88" s="1"/>
  <c r="P88"/>
  <c r="A90" l="1"/>
  <c r="B90" s="1"/>
  <c r="O90" s="1"/>
  <c r="Q88"/>
  <c r="R88"/>
  <c r="G89"/>
  <c r="D89"/>
  <c r="M89"/>
  <c r="F89"/>
  <c r="N89"/>
  <c r="C90" l="1"/>
  <c r="E90"/>
  <c r="M90" s="1"/>
  <c r="P89"/>
  <c r="K89"/>
  <c r="L89" s="1"/>
  <c r="I89"/>
  <c r="H89"/>
  <c r="S89" s="1"/>
  <c r="A91"/>
  <c r="N90" l="1"/>
  <c r="G90"/>
  <c r="F90"/>
  <c r="D90"/>
  <c r="K90" s="1"/>
  <c r="L90" s="1"/>
  <c r="E91"/>
  <c r="C91"/>
  <c r="B91"/>
  <c r="O91" s="1"/>
  <c r="R89"/>
  <c r="Q89"/>
  <c r="I90" l="1"/>
  <c r="H90"/>
  <c r="S90" s="1"/>
  <c r="P90"/>
  <c r="Q90" s="1"/>
  <c r="A92"/>
  <c r="N91"/>
  <c r="D91"/>
  <c r="M91"/>
  <c r="F91"/>
  <c r="G91"/>
  <c r="R90" l="1"/>
  <c r="I91"/>
  <c r="P91"/>
  <c r="K91"/>
  <c r="L91" s="1"/>
  <c r="H91"/>
  <c r="S91" s="1"/>
  <c r="C92"/>
  <c r="B92"/>
  <c r="O92" s="1"/>
  <c r="E92"/>
  <c r="A93" l="1"/>
  <c r="F92"/>
  <c r="M92"/>
  <c r="N92"/>
  <c r="D92"/>
  <c r="G92"/>
  <c r="R91"/>
  <c r="Q91"/>
  <c r="I92" l="1"/>
  <c r="K92"/>
  <c r="L92" s="1"/>
  <c r="P92"/>
  <c r="H92"/>
  <c r="S92" s="1"/>
  <c r="E93"/>
  <c r="B93"/>
  <c r="O93" s="1"/>
  <c r="C93"/>
  <c r="Q92" l="1"/>
  <c r="R92"/>
  <c r="A94"/>
  <c r="G93"/>
  <c r="D93"/>
  <c r="F93"/>
  <c r="M93"/>
  <c r="N93"/>
  <c r="E94" l="1"/>
  <c r="B94"/>
  <c r="O94" s="1"/>
  <c r="C94"/>
  <c r="P93"/>
  <c r="H93"/>
  <c r="S93" s="1"/>
  <c r="I93"/>
  <c r="K93"/>
  <c r="L93" s="1"/>
  <c r="A95" l="1"/>
  <c r="Q93"/>
  <c r="R93"/>
  <c r="N94"/>
  <c r="D94"/>
  <c r="M94"/>
  <c r="G94"/>
  <c r="F94"/>
  <c r="K94" l="1"/>
  <c r="L94" s="1"/>
  <c r="I94"/>
  <c r="P94"/>
  <c r="H94"/>
  <c r="S94" s="1"/>
  <c r="B95"/>
  <c r="O95" s="1"/>
  <c r="E95"/>
  <c r="C95"/>
  <c r="A96" l="1"/>
  <c r="Q94"/>
  <c r="R94"/>
  <c r="N95"/>
  <c r="G95"/>
  <c r="M95"/>
  <c r="D95"/>
  <c r="F95"/>
  <c r="H95" l="1"/>
  <c r="S95" s="1"/>
  <c r="P95"/>
  <c r="I95"/>
  <c r="K95"/>
  <c r="L95" s="1"/>
  <c r="C96"/>
  <c r="B96"/>
  <c r="O96" s="1"/>
  <c r="E96"/>
  <c r="A97" l="1"/>
  <c r="N96"/>
  <c r="D96"/>
  <c r="G96"/>
  <c r="F96"/>
  <c r="M96"/>
  <c r="R95"/>
  <c r="Q95"/>
  <c r="I96" l="1"/>
  <c r="K96"/>
  <c r="L96" s="1"/>
  <c r="H96"/>
  <c r="S96" s="1"/>
  <c r="P96"/>
  <c r="B97"/>
  <c r="O97" s="1"/>
  <c r="E97"/>
  <c r="C97"/>
  <c r="A98" l="1"/>
  <c r="E98" s="1"/>
  <c r="Q96"/>
  <c r="R96"/>
  <c r="M97"/>
  <c r="F97"/>
  <c r="N97"/>
  <c r="G97"/>
  <c r="D97"/>
  <c r="B98" l="1"/>
  <c r="O98" s="1"/>
  <c r="C98"/>
  <c r="P97"/>
  <c r="I97"/>
  <c r="H97"/>
  <c r="S97" s="1"/>
  <c r="K97"/>
  <c r="L97" s="1"/>
  <c r="G98"/>
  <c r="N98"/>
  <c r="M98"/>
  <c r="D98"/>
  <c r="F98"/>
  <c r="A99" l="1"/>
  <c r="C99" s="1"/>
  <c r="Q97"/>
  <c r="R97"/>
  <c r="K98"/>
  <c r="L98" s="1"/>
  <c r="P98"/>
  <c r="I98"/>
  <c r="H98"/>
  <c r="S98" s="1"/>
  <c r="E99" l="1"/>
  <c r="G99" s="1"/>
  <c r="B99"/>
  <c r="O99" s="1"/>
  <c r="Q98"/>
  <c r="R98"/>
  <c r="A100" l="1"/>
  <c r="B100" s="1"/>
  <c r="O100" s="1"/>
  <c r="M99"/>
  <c r="D99"/>
  <c r="I99" s="1"/>
  <c r="N99"/>
  <c r="F99"/>
  <c r="E100" l="1"/>
  <c r="G100" s="1"/>
  <c r="C100"/>
  <c r="A101"/>
  <c r="C101" s="1"/>
  <c r="P99"/>
  <c r="R99" s="1"/>
  <c r="H99"/>
  <c r="S99" s="1"/>
  <c r="K99"/>
  <c r="L99" s="1"/>
  <c r="M100" l="1"/>
  <c r="F100"/>
  <c r="D100"/>
  <c r="P100" s="1"/>
  <c r="N100"/>
  <c r="Q99"/>
  <c r="B101"/>
  <c r="O101" s="1"/>
  <c r="E101"/>
  <c r="F101" s="1"/>
  <c r="K100" l="1"/>
  <c r="L100" s="1"/>
  <c r="H100"/>
  <c r="S100" s="1"/>
  <c r="I100"/>
  <c r="A102"/>
  <c r="E102" s="1"/>
  <c r="N101"/>
  <c r="M101"/>
  <c r="D101"/>
  <c r="K101" s="1"/>
  <c r="L101" s="1"/>
  <c r="G101"/>
  <c r="R100"/>
  <c r="Q100"/>
  <c r="C102" l="1"/>
  <c r="B102"/>
  <c r="O102" s="1"/>
  <c r="P101"/>
  <c r="R101" s="1"/>
  <c r="H101"/>
  <c r="S101" s="1"/>
  <c r="I101"/>
  <c r="G102"/>
  <c r="D102"/>
  <c r="N102"/>
  <c r="F102"/>
  <c r="M102"/>
  <c r="A103" l="1"/>
  <c r="C103" s="1"/>
  <c r="Q101"/>
  <c r="K102"/>
  <c r="L102" s="1"/>
  <c r="I102"/>
  <c r="P102"/>
  <c r="H102"/>
  <c r="S102" s="1"/>
  <c r="B103" l="1"/>
  <c r="O103" s="1"/>
  <c r="E103"/>
  <c r="D103" s="1"/>
  <c r="K103" s="1"/>
  <c r="L103" s="1"/>
  <c r="Q102"/>
  <c r="R102"/>
  <c r="N103" l="1"/>
  <c r="I103"/>
  <c r="P103"/>
  <c r="R103" s="1"/>
  <c r="G103"/>
  <c r="H103"/>
  <c r="S103" s="1"/>
  <c r="F103"/>
  <c r="M103"/>
  <c r="A104"/>
  <c r="C104" s="1"/>
  <c r="Q103" l="1"/>
  <c r="B104"/>
  <c r="O104" s="1"/>
  <c r="E104"/>
  <c r="M104" s="1"/>
  <c r="F104" l="1"/>
  <c r="G104"/>
  <c r="D104"/>
  <c r="I104" s="1"/>
  <c r="A105"/>
  <c r="E105" s="1"/>
  <c r="G105" s="1"/>
  <c r="N104"/>
  <c r="F105" l="1"/>
  <c r="D105"/>
  <c r="P105" s="1"/>
  <c r="R105" s="1"/>
  <c r="P104"/>
  <c r="R104" s="1"/>
  <c r="N105"/>
  <c r="K104"/>
  <c r="L104" s="1"/>
  <c r="C105"/>
  <c r="B105"/>
  <c r="O105" s="1"/>
  <c r="M105"/>
  <c r="H104"/>
  <c r="S104" s="1"/>
  <c r="A106"/>
  <c r="K105" l="1"/>
  <c r="L105" s="1"/>
  <c r="Q104"/>
  <c r="I105"/>
  <c r="Q105"/>
  <c r="H105"/>
  <c r="S105" s="1"/>
  <c r="C106"/>
  <c r="E106"/>
  <c r="B106"/>
  <c r="O106" s="1"/>
  <c r="A107" l="1"/>
  <c r="C107" s="1"/>
  <c r="M106"/>
  <c r="N106"/>
  <c r="F106"/>
  <c r="G106"/>
  <c r="D106"/>
  <c r="B107" l="1"/>
  <c r="O107" s="1"/>
  <c r="E107"/>
  <c r="F107" s="1"/>
  <c r="H106"/>
  <c r="S106" s="1"/>
  <c r="K106"/>
  <c r="L106" s="1"/>
  <c r="I106"/>
  <c r="P106"/>
  <c r="N107" l="1"/>
  <c r="A108"/>
  <c r="B108" s="1"/>
  <c r="O108" s="1"/>
  <c r="M107"/>
  <c r="D107"/>
  <c r="H107" s="1"/>
  <c r="S107" s="1"/>
  <c r="G107"/>
  <c r="Q106"/>
  <c r="R106"/>
  <c r="C108" l="1"/>
  <c r="E108"/>
  <c r="F108" s="1"/>
  <c r="A109"/>
  <c r="B109" s="1"/>
  <c r="O109" s="1"/>
  <c r="K107"/>
  <c r="L107" s="1"/>
  <c r="I107"/>
  <c r="P107"/>
  <c r="R107" s="1"/>
  <c r="D108" l="1"/>
  <c r="P108" s="1"/>
  <c r="Q108" s="1"/>
  <c r="M108"/>
  <c r="N108"/>
  <c r="G108"/>
  <c r="E109"/>
  <c r="M109" s="1"/>
  <c r="A110"/>
  <c r="B110" s="1"/>
  <c r="O110" s="1"/>
  <c r="C109"/>
  <c r="Q107"/>
  <c r="G109" l="1"/>
  <c r="K108"/>
  <c r="L108" s="1"/>
  <c r="N109"/>
  <c r="H108"/>
  <c r="S108" s="1"/>
  <c r="R108"/>
  <c r="I108"/>
  <c r="E110"/>
  <c r="N110" s="1"/>
  <c r="A111"/>
  <c r="C111" s="1"/>
  <c r="C110"/>
  <c r="D109"/>
  <c r="P109" s="1"/>
  <c r="R109" s="1"/>
  <c r="F109"/>
  <c r="G110" l="1"/>
  <c r="M110"/>
  <c r="D110"/>
  <c r="H110" s="1"/>
  <c r="S110" s="1"/>
  <c r="E111"/>
  <c r="N111" s="1"/>
  <c r="B111"/>
  <c r="O111" s="1"/>
  <c r="F110"/>
  <c r="Q109"/>
  <c r="I109"/>
  <c r="K109"/>
  <c r="L109" s="1"/>
  <c r="H109"/>
  <c r="S109" s="1"/>
  <c r="G111" l="1"/>
  <c r="F111"/>
  <c r="D111"/>
  <c r="H111" s="1"/>
  <c r="S111" s="1"/>
  <c r="M111"/>
  <c r="A112"/>
  <c r="B112" s="1"/>
  <c r="O112" s="1"/>
  <c r="P110"/>
  <c r="Q110" s="1"/>
  <c r="I110"/>
  <c r="K110"/>
  <c r="L110" s="1"/>
  <c r="I111"/>
  <c r="P111"/>
  <c r="R111" s="1"/>
  <c r="K111" l="1"/>
  <c r="L111" s="1"/>
  <c r="C112"/>
  <c r="A113"/>
  <c r="E113" s="1"/>
  <c r="E112"/>
  <c r="G112" s="1"/>
  <c r="R110"/>
  <c r="Q111"/>
  <c r="M112" l="1"/>
  <c r="F112"/>
  <c r="B113"/>
  <c r="O113" s="1"/>
  <c r="C113"/>
  <c r="D112"/>
  <c r="I112" s="1"/>
  <c r="N112"/>
  <c r="D113"/>
  <c r="G113"/>
  <c r="F113"/>
  <c r="M113"/>
  <c r="N113"/>
  <c r="K112" l="1"/>
  <c r="L112" s="1"/>
  <c r="P112"/>
  <c r="R112" s="1"/>
  <c r="H112"/>
  <c r="S112" s="1"/>
  <c r="A114"/>
  <c r="B114" s="1"/>
  <c r="O114" s="1"/>
  <c r="H113"/>
  <c r="S113" s="1"/>
  <c r="I113"/>
  <c r="P113"/>
  <c r="K113"/>
  <c r="L113" s="1"/>
  <c r="Q112" l="1"/>
  <c r="E114"/>
  <c r="N114" s="1"/>
  <c r="A115"/>
  <c r="C115" s="1"/>
  <c r="C114"/>
  <c r="R113"/>
  <c r="Q113"/>
  <c r="D114" l="1"/>
  <c r="H114" s="1"/>
  <c r="S114" s="1"/>
  <c r="B115"/>
  <c r="O115" s="1"/>
  <c r="M114"/>
  <c r="E115"/>
  <c r="F115" s="1"/>
  <c r="G114"/>
  <c r="F114"/>
  <c r="I114" l="1"/>
  <c r="A116"/>
  <c r="B116" s="1"/>
  <c r="O116" s="1"/>
  <c r="N115"/>
  <c r="G115"/>
  <c r="M115"/>
  <c r="D115"/>
  <c r="K115" s="1"/>
  <c r="L115" s="1"/>
  <c r="K114"/>
  <c r="L114" s="1"/>
  <c r="P114"/>
  <c r="Q114" s="1"/>
  <c r="C116" l="1"/>
  <c r="I115"/>
  <c r="E116"/>
  <c r="G116" s="1"/>
  <c r="P115"/>
  <c r="R115" s="1"/>
  <c r="H115"/>
  <c r="S115" s="1"/>
  <c r="R114"/>
  <c r="A117"/>
  <c r="Q115"/>
  <c r="F116" l="1"/>
  <c r="D116"/>
  <c r="H116" s="1"/>
  <c r="S116" s="1"/>
  <c r="N116"/>
  <c r="M116"/>
  <c r="P116"/>
  <c r="B117"/>
  <c r="O117" s="1"/>
  <c r="E117"/>
  <c r="C117"/>
  <c r="I116" l="1"/>
  <c r="K116"/>
  <c r="L116" s="1"/>
  <c r="A118"/>
  <c r="N117"/>
  <c r="F117"/>
  <c r="D117"/>
  <c r="G117"/>
  <c r="M117"/>
  <c r="R116"/>
  <c r="Q116"/>
  <c r="I117" l="1"/>
  <c r="H117"/>
  <c r="S117" s="1"/>
  <c r="P117"/>
  <c r="K117"/>
  <c r="L117" s="1"/>
  <c r="C118"/>
  <c r="B118"/>
  <c r="O118" s="1"/>
  <c r="E118"/>
  <c r="A119" l="1"/>
  <c r="E119" s="1"/>
  <c r="N118"/>
  <c r="M118"/>
  <c r="G118"/>
  <c r="D118"/>
  <c r="F118"/>
  <c r="Q117"/>
  <c r="R117"/>
  <c r="C119" l="1"/>
  <c r="B119"/>
  <c r="O119" s="1"/>
  <c r="P118"/>
  <c r="K118"/>
  <c r="L118" s="1"/>
  <c r="H118"/>
  <c r="S118" s="1"/>
  <c r="I118"/>
  <c r="G119"/>
  <c r="M119"/>
  <c r="N119"/>
  <c r="D119"/>
  <c r="F119"/>
  <c r="A120" l="1"/>
  <c r="E120" s="1"/>
  <c r="I119"/>
  <c r="P119"/>
  <c r="K119"/>
  <c r="L119" s="1"/>
  <c r="H119"/>
  <c r="S119" s="1"/>
  <c r="Q118"/>
  <c r="R118"/>
  <c r="C120" l="1"/>
  <c r="B120"/>
  <c r="O120" s="1"/>
  <c r="N120"/>
  <c r="F120"/>
  <c r="M120"/>
  <c r="D120"/>
  <c r="G120"/>
  <c r="Q119"/>
  <c r="R119"/>
  <c r="A121" l="1"/>
  <c r="E121" s="1"/>
  <c r="I120"/>
  <c r="K120"/>
  <c r="L120" s="1"/>
  <c r="P120"/>
  <c r="H120"/>
  <c r="S120" s="1"/>
  <c r="C121" l="1"/>
  <c r="B121"/>
  <c r="O121" s="1"/>
  <c r="N121"/>
  <c r="D121"/>
  <c r="G121"/>
  <c r="F121"/>
  <c r="M121"/>
  <c r="Q120"/>
  <c r="R120"/>
  <c r="A122" l="1"/>
  <c r="B122" s="1"/>
  <c r="O122" s="1"/>
  <c r="K121"/>
  <c r="L121" s="1"/>
  <c r="I121"/>
  <c r="P121"/>
  <c r="H121"/>
  <c r="S121" s="1"/>
  <c r="E122" l="1"/>
  <c r="F122" s="1"/>
  <c r="C122"/>
  <c r="A123"/>
  <c r="R121"/>
  <c r="Q121"/>
  <c r="N122" l="1"/>
  <c r="D122"/>
  <c r="I122" s="1"/>
  <c r="M122"/>
  <c r="G122"/>
  <c r="B123"/>
  <c r="O123" s="1"/>
  <c r="E123"/>
  <c r="C123"/>
  <c r="P122" l="1"/>
  <c r="R122" s="1"/>
  <c r="K122"/>
  <c r="L122" s="1"/>
  <c r="H122"/>
  <c r="S122" s="1"/>
  <c r="A124"/>
  <c r="D123"/>
  <c r="F123"/>
  <c r="G123"/>
  <c r="N123"/>
  <c r="M123"/>
  <c r="Q122" l="1"/>
  <c r="K123"/>
  <c r="L123" s="1"/>
  <c r="I123"/>
  <c r="P123"/>
  <c r="H123"/>
  <c r="S123" s="1"/>
  <c r="E124"/>
  <c r="B124"/>
  <c r="O124" s="1"/>
  <c r="C124"/>
  <c r="A125" l="1"/>
  <c r="Q123"/>
  <c r="R123"/>
  <c r="N124"/>
  <c r="F124"/>
  <c r="D124"/>
  <c r="G124"/>
  <c r="M124"/>
  <c r="K124" l="1"/>
  <c r="L124" s="1"/>
  <c r="P124"/>
  <c r="H124"/>
  <c r="S124" s="1"/>
  <c r="I124"/>
  <c r="E125"/>
  <c r="B125"/>
  <c r="O125" s="1"/>
  <c r="C125"/>
  <c r="N125" l="1"/>
  <c r="D125"/>
  <c r="G125"/>
  <c r="F125"/>
  <c r="M125"/>
  <c r="A126"/>
  <c r="Q124"/>
  <c r="R124"/>
  <c r="B126" l="1"/>
  <c r="O126" s="1"/>
  <c r="C126"/>
  <c r="E126"/>
  <c r="K125"/>
  <c r="L125" s="1"/>
  <c r="I125"/>
  <c r="P125"/>
  <c r="H125"/>
  <c r="S125" s="1"/>
  <c r="N126" l="1"/>
  <c r="F126"/>
  <c r="M126"/>
  <c r="D126"/>
  <c r="G126"/>
  <c r="Q125"/>
  <c r="R125"/>
  <c r="A127"/>
  <c r="C127" l="1"/>
  <c r="E127"/>
  <c r="B127"/>
  <c r="O127" s="1"/>
  <c r="P126"/>
  <c r="K126"/>
  <c r="L126" s="1"/>
  <c r="I126"/>
  <c r="H126"/>
  <c r="S126" s="1"/>
  <c r="A128" l="1"/>
  <c r="D127"/>
  <c r="F127"/>
  <c r="N127"/>
  <c r="G127"/>
  <c r="M127"/>
  <c r="R126"/>
  <c r="Q126"/>
  <c r="K127" l="1"/>
  <c r="L127" s="1"/>
  <c r="H127"/>
  <c r="S127" s="1"/>
  <c r="P127"/>
  <c r="I127"/>
  <c r="B128"/>
  <c r="O128" s="1"/>
  <c r="E128"/>
  <c r="C128"/>
  <c r="A129" l="1"/>
  <c r="Q127"/>
  <c r="R127"/>
  <c r="N128"/>
  <c r="D128"/>
  <c r="G128"/>
  <c r="M128"/>
  <c r="F128"/>
  <c r="I128" l="1"/>
  <c r="P128"/>
  <c r="K128"/>
  <c r="L128" s="1"/>
  <c r="H128"/>
  <c r="S128" s="1"/>
  <c r="B129"/>
  <c r="O129" s="1"/>
  <c r="C129"/>
  <c r="E129"/>
  <c r="A130" l="1"/>
  <c r="C130" s="1"/>
  <c r="M129"/>
  <c r="F129"/>
  <c r="G129"/>
  <c r="D129"/>
  <c r="N129"/>
  <c r="R128"/>
  <c r="Q128"/>
  <c r="E130" l="1"/>
  <c r="G130" s="1"/>
  <c r="B130"/>
  <c r="O130" s="1"/>
  <c r="I129"/>
  <c r="K129"/>
  <c r="L129" s="1"/>
  <c r="P129"/>
  <c r="H129"/>
  <c r="S129" s="1"/>
  <c r="A131" l="1"/>
  <c r="B131" s="1"/>
  <c r="O131" s="1"/>
  <c r="D130"/>
  <c r="H130" s="1"/>
  <c r="S130" s="1"/>
  <c r="F130"/>
  <c r="N130"/>
  <c r="M130"/>
  <c r="R129"/>
  <c r="Q129"/>
  <c r="C131" l="1"/>
  <c r="E131"/>
  <c r="N131" s="1"/>
  <c r="K130"/>
  <c r="L130" s="1"/>
  <c r="I130"/>
  <c r="P130"/>
  <c r="Q130" s="1"/>
  <c r="A132"/>
  <c r="F131" l="1"/>
  <c r="D131"/>
  <c r="P131" s="1"/>
  <c r="M131"/>
  <c r="G131"/>
  <c r="R130"/>
  <c r="B132"/>
  <c r="O132" s="1"/>
  <c r="E132"/>
  <c r="C132"/>
  <c r="I131" l="1"/>
  <c r="K131"/>
  <c r="L131" s="1"/>
  <c r="H131"/>
  <c r="S131" s="1"/>
  <c r="A133"/>
  <c r="C133" s="1"/>
  <c r="Q131"/>
  <c r="R131"/>
  <c r="M132"/>
  <c r="G132"/>
  <c r="F132"/>
  <c r="D132"/>
  <c r="N132"/>
  <c r="E133" l="1"/>
  <c r="F133" s="1"/>
  <c r="B133"/>
  <c r="O133" s="1"/>
  <c r="K132"/>
  <c r="L132" s="1"/>
  <c r="P132"/>
  <c r="H132"/>
  <c r="S132" s="1"/>
  <c r="I132"/>
  <c r="D133" l="1"/>
  <c r="P133" s="1"/>
  <c r="M133"/>
  <c r="A134"/>
  <c r="B134" s="1"/>
  <c r="O134" s="1"/>
  <c r="G133"/>
  <c r="N133"/>
  <c r="Q132"/>
  <c r="R132"/>
  <c r="H133" l="1"/>
  <c r="S133" s="1"/>
  <c r="E134"/>
  <c r="M134" s="1"/>
  <c r="I133"/>
  <c r="C134"/>
  <c r="K133"/>
  <c r="L133" s="1"/>
  <c r="A135"/>
  <c r="B135" s="1"/>
  <c r="Q133"/>
  <c r="R133"/>
  <c r="G134" l="1"/>
  <c r="D134"/>
  <c r="H134" s="1"/>
  <c r="S134" s="1"/>
  <c r="N134"/>
  <c r="F134"/>
  <c r="E135"/>
  <c r="F135" s="1"/>
  <c r="C135"/>
  <c r="O135"/>
  <c r="A136"/>
  <c r="E136" s="1"/>
  <c r="I134"/>
  <c r="K134" l="1"/>
  <c r="L134" s="1"/>
  <c r="P134"/>
  <c r="R134" s="1"/>
  <c r="M135"/>
  <c r="G135"/>
  <c r="D135"/>
  <c r="P135" s="1"/>
  <c r="N135"/>
  <c r="B136"/>
  <c r="O136" s="1"/>
  <c r="C136"/>
  <c r="G136"/>
  <c r="F136"/>
  <c r="D136"/>
  <c r="N136"/>
  <c r="M136"/>
  <c r="Q134"/>
  <c r="H135" l="1"/>
  <c r="S135" s="1"/>
  <c r="A137"/>
  <c r="E137" s="1"/>
  <c r="K135"/>
  <c r="L135" s="1"/>
  <c r="I135"/>
  <c r="Q135"/>
  <c r="R135"/>
  <c r="I136"/>
  <c r="K136"/>
  <c r="L136" s="1"/>
  <c r="H136"/>
  <c r="S136" s="1"/>
  <c r="P136"/>
  <c r="B137" l="1"/>
  <c r="O137" s="1"/>
  <c r="C137"/>
  <c r="D137"/>
  <c r="G137"/>
  <c r="F137"/>
  <c r="N137"/>
  <c r="M137"/>
  <c r="R136"/>
  <c r="Q136"/>
  <c r="A138" l="1"/>
  <c r="B138" s="1"/>
  <c r="O138" s="1"/>
  <c r="I137"/>
  <c r="P137"/>
  <c r="H137"/>
  <c r="S137" s="1"/>
  <c r="K137"/>
  <c r="L137" s="1"/>
  <c r="E138" l="1"/>
  <c r="F138" s="1"/>
  <c r="C138"/>
  <c r="A139"/>
  <c r="Q137"/>
  <c r="R137"/>
  <c r="D138" l="1"/>
  <c r="P138" s="1"/>
  <c r="G138"/>
  <c r="M138"/>
  <c r="N138"/>
  <c r="C139"/>
  <c r="B139"/>
  <c r="O139" s="1"/>
  <c r="E139"/>
  <c r="H138" l="1"/>
  <c r="S138" s="1"/>
  <c r="I138"/>
  <c r="K138"/>
  <c r="L138" s="1"/>
  <c r="G139"/>
  <c r="F139"/>
  <c r="D139"/>
  <c r="N139"/>
  <c r="M139"/>
  <c r="A140"/>
  <c r="Q138"/>
  <c r="R138"/>
  <c r="H139" l="1"/>
  <c r="S139" s="1"/>
  <c r="P139"/>
  <c r="K139"/>
  <c r="L139" s="1"/>
  <c r="I139"/>
  <c r="B140"/>
  <c r="O140" s="1"/>
  <c r="E140"/>
  <c r="C140"/>
  <c r="A141" l="1"/>
  <c r="G140"/>
  <c r="F140"/>
  <c r="D140"/>
  <c r="N140"/>
  <c r="M140"/>
  <c r="R139"/>
  <c r="Q139"/>
  <c r="E141" l="1"/>
  <c r="B141"/>
  <c r="O141" s="1"/>
  <c r="C141"/>
  <c r="P140"/>
  <c r="H140"/>
  <c r="S140" s="1"/>
  <c r="K140"/>
  <c r="L140" s="1"/>
  <c r="I140"/>
  <c r="A142" l="1"/>
  <c r="R140"/>
  <c r="Q140"/>
  <c r="D141"/>
  <c r="G141"/>
  <c r="F141"/>
  <c r="N141"/>
  <c r="M141"/>
  <c r="K141" l="1"/>
  <c r="L141" s="1"/>
  <c r="I141"/>
  <c r="H141"/>
  <c r="S141" s="1"/>
  <c r="P141"/>
  <c r="B142"/>
  <c r="O142" s="1"/>
  <c r="C142"/>
  <c r="E142"/>
  <c r="A143" l="1"/>
  <c r="C143" s="1"/>
  <c r="Q141"/>
  <c r="R141"/>
  <c r="F142"/>
  <c r="D142"/>
  <c r="G142"/>
  <c r="M142"/>
  <c r="N142"/>
  <c r="B143" l="1"/>
  <c r="O143" s="1"/>
  <c r="E143"/>
  <c r="D143" s="1"/>
  <c r="H142"/>
  <c r="S142" s="1"/>
  <c r="I142"/>
  <c r="P142"/>
  <c r="K142"/>
  <c r="L142" s="1"/>
  <c r="A144" l="1"/>
  <c r="B144" s="1"/>
  <c r="O144" s="1"/>
  <c r="F143"/>
  <c r="M143"/>
  <c r="N143"/>
  <c r="G143"/>
  <c r="I143"/>
  <c r="K143"/>
  <c r="L143" s="1"/>
  <c r="H143"/>
  <c r="S143" s="1"/>
  <c r="P143"/>
  <c r="R142"/>
  <c r="Q142"/>
  <c r="E144" l="1"/>
  <c r="G144" s="1"/>
  <c r="C144"/>
  <c r="R143"/>
  <c r="Q143"/>
  <c r="A145"/>
  <c r="N144" l="1"/>
  <c r="M144"/>
  <c r="D144"/>
  <c r="I144" s="1"/>
  <c r="F144"/>
  <c r="B145"/>
  <c r="O145" s="1"/>
  <c r="E145"/>
  <c r="C145"/>
  <c r="P144" l="1"/>
  <c r="Q144" s="1"/>
  <c r="K144"/>
  <c r="L144" s="1"/>
  <c r="H144"/>
  <c r="S144" s="1"/>
  <c r="A146"/>
  <c r="E146" s="1"/>
  <c r="M145"/>
  <c r="D145"/>
  <c r="F145"/>
  <c r="N145"/>
  <c r="G145"/>
  <c r="R144" l="1"/>
  <c r="B146"/>
  <c r="O146" s="1"/>
  <c r="C146"/>
  <c r="P145"/>
  <c r="I145"/>
  <c r="K145"/>
  <c r="L145" s="1"/>
  <c r="H145"/>
  <c r="S145" s="1"/>
  <c r="M146"/>
  <c r="D146"/>
  <c r="G146"/>
  <c r="F146"/>
  <c r="N146"/>
  <c r="A147" l="1"/>
  <c r="C147" s="1"/>
  <c r="P146"/>
  <c r="K146"/>
  <c r="L146" s="1"/>
  <c r="H146"/>
  <c r="S146" s="1"/>
  <c r="I146"/>
  <c r="Q145"/>
  <c r="R145"/>
  <c r="B147" l="1"/>
  <c r="O147" s="1"/>
  <c r="E147"/>
  <c r="F147" s="1"/>
  <c r="R146"/>
  <c r="Q146"/>
  <c r="M147" l="1"/>
  <c r="N147"/>
  <c r="D147"/>
  <c r="P147" s="1"/>
  <c r="A148"/>
  <c r="E148" s="1"/>
  <c r="G147"/>
  <c r="I147" l="1"/>
  <c r="B148"/>
  <c r="O148" s="1"/>
  <c r="C148"/>
  <c r="K147"/>
  <c r="L147" s="1"/>
  <c r="H147"/>
  <c r="S147" s="1"/>
  <c r="Q147"/>
  <c r="R147"/>
  <c r="G148"/>
  <c r="D148"/>
  <c r="N148"/>
  <c r="F148"/>
  <c r="M148"/>
  <c r="A149" l="1"/>
  <c r="E149" s="1"/>
  <c r="P148"/>
  <c r="H148"/>
  <c r="S148" s="1"/>
  <c r="K148"/>
  <c r="L148" s="1"/>
  <c r="I148"/>
  <c r="B149" l="1"/>
  <c r="O149" s="1"/>
  <c r="C149"/>
  <c r="G149"/>
  <c r="D149"/>
  <c r="M149"/>
  <c r="F149"/>
  <c r="N149"/>
  <c r="R148"/>
  <c r="Q148"/>
  <c r="A150" l="1"/>
  <c r="E150" s="1"/>
  <c r="I149"/>
  <c r="H149"/>
  <c r="S149" s="1"/>
  <c r="P149"/>
  <c r="K149"/>
  <c r="L149" s="1"/>
  <c r="C150" l="1"/>
  <c r="B150"/>
  <c r="O150" s="1"/>
  <c r="N150"/>
  <c r="D150"/>
  <c r="F150"/>
  <c r="M150"/>
  <c r="G150"/>
  <c r="Q149"/>
  <c r="R149"/>
  <c r="A151" l="1"/>
  <c r="B151" s="1"/>
  <c r="O151" s="1"/>
  <c r="H150"/>
  <c r="S150" s="1"/>
  <c r="I150"/>
  <c r="K150"/>
  <c r="L150" s="1"/>
  <c r="P150"/>
  <c r="C151" l="1"/>
  <c r="E151"/>
  <c r="N151" s="1"/>
  <c r="A152"/>
  <c r="E152" s="1"/>
  <c r="R150"/>
  <c r="Q150"/>
  <c r="M151" l="1"/>
  <c r="B152"/>
  <c r="O152" s="1"/>
  <c r="D151"/>
  <c r="P151" s="1"/>
  <c r="Q151" s="1"/>
  <c r="C152"/>
  <c r="F151"/>
  <c r="G151"/>
  <c r="N152"/>
  <c r="F152"/>
  <c r="D152"/>
  <c r="G152"/>
  <c r="M152"/>
  <c r="A153" l="1"/>
  <c r="B153" s="1"/>
  <c r="O153" s="1"/>
  <c r="K151"/>
  <c r="L151" s="1"/>
  <c r="R151"/>
  <c r="I151"/>
  <c r="H151"/>
  <c r="S151" s="1"/>
  <c r="P152"/>
  <c r="H152"/>
  <c r="S152" s="1"/>
  <c r="K152"/>
  <c r="L152" s="1"/>
  <c r="I152"/>
  <c r="E153" l="1"/>
  <c r="F153" s="1"/>
  <c r="C153"/>
  <c r="A154"/>
  <c r="E154" s="1"/>
  <c r="Q152"/>
  <c r="R152"/>
  <c r="D153" l="1"/>
  <c r="P153" s="1"/>
  <c r="R153" s="1"/>
  <c r="G153"/>
  <c r="C154"/>
  <c r="B154"/>
  <c r="O154" s="1"/>
  <c r="M153"/>
  <c r="N153"/>
  <c r="A155"/>
  <c r="F154"/>
  <c r="M154"/>
  <c r="N154"/>
  <c r="G154"/>
  <c r="D154"/>
  <c r="Q153" l="1"/>
  <c r="K153"/>
  <c r="L153" s="1"/>
  <c r="H153"/>
  <c r="S153" s="1"/>
  <c r="I153"/>
  <c r="K154"/>
  <c r="L154" s="1"/>
  <c r="P154"/>
  <c r="H154"/>
  <c r="S154" s="1"/>
  <c r="I154"/>
  <c r="E155"/>
  <c r="B155"/>
  <c r="O155" s="1"/>
  <c r="C155"/>
  <c r="A156" l="1"/>
  <c r="B156" s="1"/>
  <c r="O156" s="1"/>
  <c r="R154"/>
  <c r="Q154"/>
  <c r="F155"/>
  <c r="G155"/>
  <c r="M155"/>
  <c r="N155"/>
  <c r="D155"/>
  <c r="C156" l="1"/>
  <c r="E156"/>
  <c r="N156" s="1"/>
  <c r="A157"/>
  <c r="B157" s="1"/>
  <c r="O157" s="1"/>
  <c r="K155"/>
  <c r="L155" s="1"/>
  <c r="I155"/>
  <c r="P155"/>
  <c r="H155"/>
  <c r="S155" s="1"/>
  <c r="F156" l="1"/>
  <c r="M156"/>
  <c r="D156"/>
  <c r="I156" s="1"/>
  <c r="G156"/>
  <c r="E157"/>
  <c r="D157" s="1"/>
  <c r="C157"/>
  <c r="Q155"/>
  <c r="R155"/>
  <c r="A158"/>
  <c r="H156" l="1"/>
  <c r="S156" s="1"/>
  <c r="P156"/>
  <c r="Q156" s="1"/>
  <c r="K156"/>
  <c r="L156" s="1"/>
  <c r="F157"/>
  <c r="M157"/>
  <c r="G157"/>
  <c r="N157"/>
  <c r="B158"/>
  <c r="O158" s="1"/>
  <c r="E158"/>
  <c r="C158"/>
  <c r="I157"/>
  <c r="P157"/>
  <c r="H157"/>
  <c r="S157" s="1"/>
  <c r="K157"/>
  <c r="L157" s="1"/>
  <c r="R156" l="1"/>
  <c r="D158"/>
  <c r="N158"/>
  <c r="F158"/>
  <c r="M158"/>
  <c r="G158"/>
  <c r="R157"/>
  <c r="Q157"/>
  <c r="A159"/>
  <c r="C159" l="1"/>
  <c r="E159"/>
  <c r="B159"/>
  <c r="O159" s="1"/>
  <c r="P158"/>
  <c r="H158"/>
  <c r="S158" s="1"/>
  <c r="K158"/>
  <c r="L158" s="1"/>
  <c r="I158"/>
  <c r="A160" l="1"/>
  <c r="D159"/>
  <c r="N159"/>
  <c r="M159"/>
  <c r="G159"/>
  <c r="F159"/>
  <c r="R158"/>
  <c r="Q158"/>
  <c r="K159" l="1"/>
  <c r="L159" s="1"/>
  <c r="H159"/>
  <c r="S159" s="1"/>
  <c r="I159"/>
  <c r="P159"/>
  <c r="B160"/>
  <c r="O160" s="1"/>
  <c r="C160"/>
  <c r="E160"/>
  <c r="A161" l="1"/>
  <c r="Q159"/>
  <c r="R159"/>
  <c r="D160"/>
  <c r="G160"/>
  <c r="N160"/>
  <c r="F160"/>
  <c r="M160"/>
  <c r="I160" l="1"/>
  <c r="H160"/>
  <c r="S160" s="1"/>
  <c r="P160"/>
  <c r="K160"/>
  <c r="L160" s="1"/>
  <c r="C161"/>
  <c r="E161"/>
  <c r="B161"/>
  <c r="O161" s="1"/>
  <c r="A162" l="1"/>
  <c r="R160"/>
  <c r="Q160"/>
  <c r="G161"/>
  <c r="D161"/>
  <c r="M161"/>
  <c r="N161"/>
  <c r="F161"/>
  <c r="I161" l="1"/>
  <c r="P161"/>
  <c r="K161"/>
  <c r="L161" s="1"/>
  <c r="H161"/>
  <c r="S161" s="1"/>
  <c r="B162"/>
  <c r="O162" s="1"/>
  <c r="C162"/>
  <c r="E162"/>
  <c r="A163" l="1"/>
  <c r="E163" s="1"/>
  <c r="G162"/>
  <c r="F162"/>
  <c r="N162"/>
  <c r="D162"/>
  <c r="M162"/>
  <c r="Q161"/>
  <c r="R161"/>
  <c r="B163" l="1"/>
  <c r="O163" s="1"/>
  <c r="C163"/>
  <c r="K162"/>
  <c r="L162" s="1"/>
  <c r="P162"/>
  <c r="I162"/>
  <c r="H162"/>
  <c r="S162" s="1"/>
  <c r="M163"/>
  <c r="D163"/>
  <c r="G163"/>
  <c r="F163"/>
  <c r="N163"/>
  <c r="A164" l="1"/>
  <c r="B164" s="1"/>
  <c r="O164" s="1"/>
  <c r="P163"/>
  <c r="K163"/>
  <c r="L163" s="1"/>
  <c r="I163"/>
  <c r="H163"/>
  <c r="S163" s="1"/>
  <c r="R162"/>
  <c r="Q162"/>
  <c r="C164" l="1"/>
  <c r="E164"/>
  <c r="D164" s="1"/>
  <c r="A165"/>
  <c r="E165" s="1"/>
  <c r="Q163"/>
  <c r="R163"/>
  <c r="F164" l="1"/>
  <c r="G164"/>
  <c r="M164"/>
  <c r="N164"/>
  <c r="B165"/>
  <c r="O165" s="1"/>
  <c r="C165"/>
  <c r="K164"/>
  <c r="L164" s="1"/>
  <c r="P164"/>
  <c r="I164"/>
  <c r="H164"/>
  <c r="S164" s="1"/>
  <c r="D165"/>
  <c r="F165"/>
  <c r="M165"/>
  <c r="N165"/>
  <c r="G165"/>
  <c r="A166" l="1"/>
  <c r="C166" s="1"/>
  <c r="Q164"/>
  <c r="R164"/>
  <c r="K165"/>
  <c r="L165" s="1"/>
  <c r="I165"/>
  <c r="H165"/>
  <c r="S165" s="1"/>
  <c r="P165"/>
  <c r="E166" l="1"/>
  <c r="M166" s="1"/>
  <c r="B166"/>
  <c r="O166" s="1"/>
  <c r="R165"/>
  <c r="Q165"/>
  <c r="A167" l="1"/>
  <c r="E167" s="1"/>
  <c r="F166"/>
  <c r="D166"/>
  <c r="K166" s="1"/>
  <c r="L166" s="1"/>
  <c r="G166"/>
  <c r="N166"/>
  <c r="H166" l="1"/>
  <c r="S166" s="1"/>
  <c r="C167"/>
  <c r="B167"/>
  <c r="O167" s="1"/>
  <c r="P166"/>
  <c r="Q166" s="1"/>
  <c r="I166"/>
  <c r="R166"/>
  <c r="F167"/>
  <c r="G167"/>
  <c r="N167"/>
  <c r="D167"/>
  <c r="M167"/>
  <c r="A168" l="1"/>
  <c r="C168" s="1"/>
  <c r="P167"/>
  <c r="H167"/>
  <c r="S167" s="1"/>
  <c r="I167"/>
  <c r="K167"/>
  <c r="L167" s="1"/>
  <c r="B168" l="1"/>
  <c r="O168" s="1"/>
  <c r="E168"/>
  <c r="N168" s="1"/>
  <c r="M168"/>
  <c r="Q167"/>
  <c r="R167"/>
  <c r="F168" l="1"/>
  <c r="A169"/>
  <c r="E169" s="1"/>
  <c r="D169" s="1"/>
  <c r="G168"/>
  <c r="D168"/>
  <c r="K168"/>
  <c r="L168" s="1"/>
  <c r="H168"/>
  <c r="S168" s="1"/>
  <c r="I168"/>
  <c r="P168"/>
  <c r="M169" l="1"/>
  <c r="G169"/>
  <c r="C169"/>
  <c r="N169"/>
  <c r="F169"/>
  <c r="B169"/>
  <c r="O169" s="1"/>
  <c r="I169"/>
  <c r="H169"/>
  <c r="S169" s="1"/>
  <c r="P169"/>
  <c r="K169"/>
  <c r="L169" s="1"/>
  <c r="Q168"/>
  <c r="R168"/>
  <c r="A170" l="1"/>
  <c r="C170" s="1"/>
  <c r="Q169"/>
  <c r="R169"/>
  <c r="B170" l="1"/>
  <c r="O170" s="1"/>
  <c r="E170"/>
  <c r="M170" s="1"/>
  <c r="G170"/>
  <c r="F170" l="1"/>
  <c r="D170"/>
  <c r="H170" s="1"/>
  <c r="S170" s="1"/>
  <c r="N170"/>
  <c r="A171"/>
  <c r="E171" s="1"/>
  <c r="D171" s="1"/>
  <c r="K170"/>
  <c r="L170" s="1"/>
  <c r="P170"/>
  <c r="R170" s="1"/>
  <c r="G171" l="1"/>
  <c r="N171"/>
  <c r="B171"/>
  <c r="O171" s="1"/>
  <c r="F171"/>
  <c r="M171"/>
  <c r="C171"/>
  <c r="I170"/>
  <c r="Q170"/>
  <c r="H171"/>
  <c r="S171" s="1"/>
  <c r="P171"/>
  <c r="I171"/>
  <c r="K171"/>
  <c r="L171" s="1"/>
  <c r="A172" l="1"/>
  <c r="C172" s="1"/>
  <c r="Q171"/>
  <c r="R171"/>
  <c r="E172" l="1"/>
  <c r="M172" s="1"/>
  <c r="B172"/>
  <c r="O172" s="1"/>
  <c r="N172" l="1"/>
  <c r="D172"/>
  <c r="H172" s="1"/>
  <c r="S172" s="1"/>
  <c r="A173"/>
  <c r="C173" s="1"/>
  <c r="G172"/>
  <c r="F172"/>
  <c r="K172"/>
  <c r="L172" s="1"/>
  <c r="E173" l="1"/>
  <c r="G173" s="1"/>
  <c r="B173"/>
  <c r="O173" s="1"/>
  <c r="I172"/>
  <c r="P172"/>
  <c r="Q172" s="1"/>
  <c r="R172"/>
  <c r="A174" l="1"/>
  <c r="C174" s="1"/>
  <c r="N173"/>
  <c r="D173"/>
  <c r="K173" s="1"/>
  <c r="L173" s="1"/>
  <c r="F173"/>
  <c r="M173"/>
  <c r="B174" l="1"/>
  <c r="O174" s="1"/>
  <c r="I173"/>
  <c r="P173"/>
  <c r="R173" s="1"/>
  <c r="H173"/>
  <c r="S173" s="1"/>
  <c r="E174"/>
  <c r="M174" s="1"/>
  <c r="N174" l="1"/>
  <c r="F174"/>
  <c r="Q173"/>
  <c r="D174"/>
  <c r="G174"/>
  <c r="A175"/>
  <c r="B175" s="1"/>
  <c r="O175" s="1"/>
  <c r="K174"/>
  <c r="L174" s="1"/>
  <c r="H174"/>
  <c r="S174" s="1"/>
  <c r="P174"/>
  <c r="I174"/>
  <c r="A176" l="1"/>
  <c r="C176" s="1"/>
  <c r="E175"/>
  <c r="C175"/>
  <c r="Q174"/>
  <c r="R174"/>
  <c r="D175" l="1"/>
  <c r="M175"/>
  <c r="N175"/>
  <c r="B176"/>
  <c r="O176" s="1"/>
  <c r="F175"/>
  <c r="E176"/>
  <c r="M176" s="1"/>
  <c r="G175"/>
  <c r="G176"/>
  <c r="N176"/>
  <c r="A177"/>
  <c r="I175" l="1"/>
  <c r="K175"/>
  <c r="L175" s="1"/>
  <c r="H175"/>
  <c r="S175" s="1"/>
  <c r="P175"/>
  <c r="F176"/>
  <c r="D176"/>
  <c r="I176" s="1"/>
  <c r="C177"/>
  <c r="E177"/>
  <c r="B177"/>
  <c r="O177" s="1"/>
  <c r="H176" l="1"/>
  <c r="S176" s="1"/>
  <c r="Q175"/>
  <c r="R175"/>
  <c r="K176"/>
  <c r="L176" s="1"/>
  <c r="P176"/>
  <c r="Q176" s="1"/>
  <c r="A178"/>
  <c r="M177"/>
  <c r="D177"/>
  <c r="F177"/>
  <c r="G177"/>
  <c r="N177"/>
  <c r="R176"/>
  <c r="P177" l="1"/>
  <c r="H177"/>
  <c r="S177" s="1"/>
  <c r="K177"/>
  <c r="L177" s="1"/>
  <c r="I177"/>
  <c r="B178"/>
  <c r="O178" s="1"/>
  <c r="C178"/>
  <c r="E178"/>
  <c r="A179" l="1"/>
  <c r="C179" s="1"/>
  <c r="D178"/>
  <c r="N178"/>
  <c r="G178"/>
  <c r="M178"/>
  <c r="F178"/>
  <c r="R177"/>
  <c r="Q177"/>
  <c r="E179" l="1"/>
  <c r="F179" s="1"/>
  <c r="B179"/>
  <c r="O179" s="1"/>
  <c r="P178"/>
  <c r="I178"/>
  <c r="H178"/>
  <c r="S178" s="1"/>
  <c r="K178"/>
  <c r="L178" s="1"/>
  <c r="D179" l="1"/>
  <c r="I179" s="1"/>
  <c r="M179"/>
  <c r="G179"/>
  <c r="N179"/>
  <c r="A180"/>
  <c r="C180" s="1"/>
  <c r="Q178"/>
  <c r="R178"/>
  <c r="K179" l="1"/>
  <c r="L179" s="1"/>
  <c r="E180"/>
  <c r="G180" s="1"/>
  <c r="P179"/>
  <c r="Q179" s="1"/>
  <c r="B180"/>
  <c r="O180" s="1"/>
  <c r="H179"/>
  <c r="S179" s="1"/>
  <c r="N180" l="1"/>
  <c r="M180"/>
  <c r="R179"/>
  <c r="D180"/>
  <c r="K180" s="1"/>
  <c r="L180" s="1"/>
  <c r="F180"/>
  <c r="A181"/>
  <c r="C181" s="1"/>
  <c r="E181" l="1"/>
  <c r="D181" s="1"/>
  <c r="P180"/>
  <c r="Q180" s="1"/>
  <c r="B181"/>
  <c r="O181" s="1"/>
  <c r="I180"/>
  <c r="H180"/>
  <c r="S180" s="1"/>
  <c r="R180" l="1"/>
  <c r="N181"/>
  <c r="G181"/>
  <c r="M181"/>
  <c r="A182"/>
  <c r="C182" s="1"/>
  <c r="F181"/>
  <c r="P181"/>
  <c r="H181"/>
  <c r="S181" s="1"/>
  <c r="I181"/>
  <c r="K181"/>
  <c r="L181" s="1"/>
  <c r="E182" l="1"/>
  <c r="N182" s="1"/>
  <c r="B182"/>
  <c r="O182" s="1"/>
  <c r="Q181"/>
  <c r="R181"/>
  <c r="M182" l="1"/>
  <c r="G182"/>
  <c r="F182"/>
  <c r="D182"/>
  <c r="I182" s="1"/>
  <c r="A183"/>
  <c r="P182"/>
  <c r="K182"/>
  <c r="L182" s="1"/>
  <c r="H182" l="1"/>
  <c r="S182" s="1"/>
  <c r="B183"/>
  <c r="O183" s="1"/>
  <c r="C183"/>
  <c r="E183"/>
  <c r="Q182"/>
  <c r="R182"/>
  <c r="A184" l="1"/>
  <c r="D183"/>
  <c r="G183"/>
  <c r="M183"/>
  <c r="F183"/>
  <c r="N183"/>
  <c r="P183" l="1"/>
  <c r="I183"/>
  <c r="K183"/>
  <c r="L183" s="1"/>
  <c r="H183"/>
  <c r="S183" s="1"/>
  <c r="E184"/>
  <c r="B184"/>
  <c r="O184" s="1"/>
  <c r="C184"/>
  <c r="A185" l="1"/>
  <c r="C185" s="1"/>
  <c r="G184"/>
  <c r="N184"/>
  <c r="M184"/>
  <c r="F184"/>
  <c r="D184"/>
  <c r="Q183"/>
  <c r="R183"/>
  <c r="E185" l="1"/>
  <c r="N185" s="1"/>
  <c r="B185"/>
  <c r="O185" s="1"/>
  <c r="A186"/>
  <c r="E186" s="1"/>
  <c r="D186" s="1"/>
  <c r="P186" s="1"/>
  <c r="Q186" s="1"/>
  <c r="H184"/>
  <c r="S184" s="1"/>
  <c r="K184"/>
  <c r="L184" s="1"/>
  <c r="P184"/>
  <c r="I184"/>
  <c r="M185"/>
  <c r="G185"/>
  <c r="D185"/>
  <c r="F185"/>
  <c r="M186" l="1"/>
  <c r="K186"/>
  <c r="L186" s="1"/>
  <c r="A187"/>
  <c r="B187" s="1"/>
  <c r="O187" s="1"/>
  <c r="B186"/>
  <c r="O186" s="1"/>
  <c r="G186"/>
  <c r="R186"/>
  <c r="N186"/>
  <c r="I186"/>
  <c r="C186"/>
  <c r="H186"/>
  <c r="S186" s="1"/>
  <c r="F186"/>
  <c r="H185"/>
  <c r="S185" s="1"/>
  <c r="I185"/>
  <c r="K185"/>
  <c r="L185" s="1"/>
  <c r="P185"/>
  <c r="R184"/>
  <c r="Q184"/>
  <c r="A188" l="1"/>
  <c r="B188" s="1"/>
  <c r="O188" s="1"/>
  <c r="C187"/>
  <c r="E187"/>
  <c r="Q185"/>
  <c r="R185"/>
  <c r="M187"/>
  <c r="D187"/>
  <c r="P187" s="1"/>
  <c r="Q187" s="1"/>
  <c r="C188" l="1"/>
  <c r="F187"/>
  <c r="G187"/>
  <c r="N187"/>
  <c r="I187"/>
  <c r="A189"/>
  <c r="C189" s="1"/>
  <c r="E188"/>
  <c r="M188" s="1"/>
  <c r="K187"/>
  <c r="L187" s="1"/>
  <c r="R187"/>
  <c r="H187"/>
  <c r="S187" s="1"/>
  <c r="D188"/>
  <c r="P188" s="1"/>
  <c r="F188"/>
  <c r="B189" l="1"/>
  <c r="O189" s="1"/>
  <c r="G188"/>
  <c r="E189"/>
  <c r="D189" s="1"/>
  <c r="N188"/>
  <c r="H188"/>
  <c r="S188" s="1"/>
  <c r="K188"/>
  <c r="L188" s="1"/>
  <c r="I188"/>
  <c r="F189"/>
  <c r="N189"/>
  <c r="M189"/>
  <c r="R188"/>
  <c r="Q188"/>
  <c r="G189" l="1"/>
  <c r="A190"/>
  <c r="C190" s="1"/>
  <c r="I189"/>
  <c r="P189"/>
  <c r="K189"/>
  <c r="L189" s="1"/>
  <c r="H189"/>
  <c r="S189" s="1"/>
  <c r="E190" l="1"/>
  <c r="F190" s="1"/>
  <c r="B190"/>
  <c r="O190" s="1"/>
  <c r="R189"/>
  <c r="Q189"/>
  <c r="N190" l="1"/>
  <c r="D190"/>
  <c r="P190" s="1"/>
  <c r="G190"/>
  <c r="A191"/>
  <c r="C191" s="1"/>
  <c r="M190"/>
  <c r="I190"/>
  <c r="H190"/>
  <c r="S190" s="1"/>
  <c r="K190"/>
  <c r="L190" s="1"/>
  <c r="B191" l="1"/>
  <c r="O191" s="1"/>
  <c r="E191"/>
  <c r="F191" s="1"/>
  <c r="R190"/>
  <c r="Q190"/>
  <c r="G191" l="1"/>
  <c r="M191"/>
  <c r="D191"/>
  <c r="K191" s="1"/>
  <c r="L191" s="1"/>
  <c r="A192"/>
  <c r="B192" s="1"/>
  <c r="O192" s="1"/>
  <c r="N191"/>
  <c r="I191"/>
  <c r="P191"/>
  <c r="Q191" s="1"/>
  <c r="H191"/>
  <c r="S191" s="1"/>
  <c r="C192" l="1"/>
  <c r="E192"/>
  <c r="D192" s="1"/>
  <c r="I192" s="1"/>
  <c r="A193"/>
  <c r="E193" s="1"/>
  <c r="R191"/>
  <c r="N192"/>
  <c r="H192" l="1"/>
  <c r="S192" s="1"/>
  <c r="C193"/>
  <c r="K192"/>
  <c r="L192" s="1"/>
  <c r="B193"/>
  <c r="O193" s="1"/>
  <c r="F192"/>
  <c r="P192"/>
  <c r="G192"/>
  <c r="M192"/>
  <c r="R192"/>
  <c r="Q192"/>
  <c r="A194"/>
  <c r="D193"/>
  <c r="G193"/>
  <c r="M193"/>
  <c r="N193"/>
  <c r="F193"/>
  <c r="I193" l="1"/>
  <c r="K193"/>
  <c r="L193" s="1"/>
  <c r="P193"/>
  <c r="H193"/>
  <c r="S193" s="1"/>
  <c r="C194"/>
  <c r="E194"/>
  <c r="B194"/>
  <c r="O194" s="1"/>
  <c r="A195" l="1"/>
  <c r="R193"/>
  <c r="Q193"/>
  <c r="M194"/>
  <c r="G194"/>
  <c r="D194"/>
  <c r="F194"/>
  <c r="N194"/>
  <c r="K194" l="1"/>
  <c r="L194" s="1"/>
  <c r="P194"/>
  <c r="I194"/>
  <c r="H194"/>
  <c r="S194" s="1"/>
  <c r="B195"/>
  <c r="O195" s="1"/>
  <c r="E195"/>
  <c r="C195"/>
  <c r="A196" l="1"/>
  <c r="C196" s="1"/>
  <c r="N195"/>
  <c r="G195"/>
  <c r="M195"/>
  <c r="D195"/>
  <c r="F195"/>
  <c r="R194"/>
  <c r="Q194"/>
  <c r="B196" l="1"/>
  <c r="O196" s="1"/>
  <c r="E196"/>
  <c r="D196" s="1"/>
  <c r="I195"/>
  <c r="P195"/>
  <c r="K195"/>
  <c r="L195" s="1"/>
  <c r="H195"/>
  <c r="S195" s="1"/>
  <c r="A197" l="1"/>
  <c r="C197" s="1"/>
  <c r="M196"/>
  <c r="G196"/>
  <c r="F196"/>
  <c r="N196"/>
  <c r="R195"/>
  <c r="Q195"/>
  <c r="H196"/>
  <c r="S196" s="1"/>
  <c r="I196"/>
  <c r="P196"/>
  <c r="K196"/>
  <c r="L196" s="1"/>
  <c r="B197" l="1"/>
  <c r="O197" s="1"/>
  <c r="E197"/>
  <c r="D197" s="1"/>
  <c r="R196"/>
  <c r="Q196"/>
  <c r="F197" l="1"/>
  <c r="A198"/>
  <c r="E198" s="1"/>
  <c r="D198" s="1"/>
  <c r="N197"/>
  <c r="G197"/>
  <c r="M197"/>
  <c r="K197"/>
  <c r="L197" s="1"/>
  <c r="P197"/>
  <c r="H197"/>
  <c r="S197" s="1"/>
  <c r="I197"/>
  <c r="F198" l="1"/>
  <c r="N198"/>
  <c r="M198"/>
  <c r="G198"/>
  <c r="C198"/>
  <c r="B198"/>
  <c r="O198" s="1"/>
  <c r="Q197"/>
  <c r="R197"/>
  <c r="I198"/>
  <c r="K198"/>
  <c r="L198" s="1"/>
  <c r="P198"/>
  <c r="H198"/>
  <c r="S198" s="1"/>
  <c r="A199" l="1"/>
  <c r="E199" s="1"/>
  <c r="G199" s="1"/>
  <c r="R198"/>
  <c r="Q198"/>
  <c r="F199" l="1"/>
  <c r="N199"/>
  <c r="D199"/>
  <c r="K199" s="1"/>
  <c r="L199" s="1"/>
  <c r="M199"/>
  <c r="B199"/>
  <c r="O199" s="1"/>
  <c r="C199"/>
  <c r="I199" l="1"/>
  <c r="P199"/>
  <c r="R199" s="1"/>
  <c r="H199"/>
  <c r="S199" s="1"/>
  <c r="A200"/>
  <c r="Q199" l="1"/>
  <c r="B200"/>
  <c r="O200" s="1"/>
  <c r="E200"/>
  <c r="C200"/>
  <c r="A201" l="1"/>
  <c r="C201" s="1"/>
  <c r="D200"/>
  <c r="F200"/>
  <c r="M200"/>
  <c r="G200"/>
  <c r="N200"/>
  <c r="E201" l="1"/>
  <c r="N201" s="1"/>
  <c r="B201"/>
  <c r="O201" s="1"/>
  <c r="H200"/>
  <c r="S200" s="1"/>
  <c r="I200"/>
  <c r="K200"/>
  <c r="L200" s="1"/>
  <c r="P200"/>
  <c r="D201" l="1"/>
  <c r="P201" s="1"/>
  <c r="M201"/>
  <c r="F201"/>
  <c r="G201"/>
  <c r="A202"/>
  <c r="B202" s="1"/>
  <c r="O202" s="1"/>
  <c r="Q200"/>
  <c r="R200"/>
  <c r="C202" l="1"/>
  <c r="I201"/>
  <c r="K201"/>
  <c r="L201" s="1"/>
  <c r="H201"/>
  <c r="S201" s="1"/>
  <c r="E202"/>
  <c r="G202" s="1"/>
  <c r="R201"/>
  <c r="Q201"/>
  <c r="A203"/>
  <c r="F202" l="1"/>
  <c r="D202"/>
  <c r="I202" s="1"/>
  <c r="N202"/>
  <c r="M202"/>
  <c r="E203"/>
  <c r="B203"/>
  <c r="O203" s="1"/>
  <c r="C203"/>
  <c r="K202" l="1"/>
  <c r="L202" s="1"/>
  <c r="H202"/>
  <c r="S202" s="1"/>
  <c r="P202"/>
  <c r="Q202" s="1"/>
  <c r="A204"/>
  <c r="B204" s="1"/>
  <c r="O204" s="1"/>
  <c r="M203"/>
  <c r="D203"/>
  <c r="G203"/>
  <c r="N203"/>
  <c r="F203"/>
  <c r="R202" l="1"/>
  <c r="C204"/>
  <c r="E204"/>
  <c r="A205"/>
  <c r="B205" s="1"/>
  <c r="O205" s="1"/>
  <c r="I203"/>
  <c r="P203"/>
  <c r="K203"/>
  <c r="L203" s="1"/>
  <c r="H203"/>
  <c r="S203" s="1"/>
  <c r="C205" l="1"/>
  <c r="F204"/>
  <c r="N204"/>
  <c r="M204"/>
  <c r="G204"/>
  <c r="D204"/>
  <c r="A206"/>
  <c r="E206" s="1"/>
  <c r="D206" s="1"/>
  <c r="E205"/>
  <c r="Q203"/>
  <c r="R203"/>
  <c r="F206" l="1"/>
  <c r="N206"/>
  <c r="C206"/>
  <c r="K204"/>
  <c r="L204" s="1"/>
  <c r="I204"/>
  <c r="P204"/>
  <c r="H204"/>
  <c r="S204" s="1"/>
  <c r="G205"/>
  <c r="D205"/>
  <c r="M205"/>
  <c r="F205"/>
  <c r="N205"/>
  <c r="G206"/>
  <c r="M206"/>
  <c r="B206"/>
  <c r="O206" s="1"/>
  <c r="I206"/>
  <c r="K206"/>
  <c r="L206" s="1"/>
  <c r="H206"/>
  <c r="S206" s="1"/>
  <c r="P206"/>
  <c r="R204" l="1"/>
  <c r="Q204"/>
  <c r="K205"/>
  <c r="L205" s="1"/>
  <c r="I205"/>
  <c r="H205"/>
  <c r="S205" s="1"/>
  <c r="P205"/>
  <c r="A207"/>
  <c r="C207" s="1"/>
  <c r="R206"/>
  <c r="Q206"/>
  <c r="E207" l="1"/>
  <c r="G207" s="1"/>
  <c r="R205"/>
  <c r="Q205"/>
  <c r="B207"/>
  <c r="O207" s="1"/>
  <c r="A208" l="1"/>
  <c r="E208" s="1"/>
  <c r="N208" s="1"/>
  <c r="N207"/>
  <c r="M207"/>
  <c r="F207"/>
  <c r="D207"/>
  <c r="D208" l="1"/>
  <c r="C208"/>
  <c r="G208"/>
  <c r="F208"/>
  <c r="B208"/>
  <c r="O208" s="1"/>
  <c r="M208"/>
  <c r="K207"/>
  <c r="L207" s="1"/>
  <c r="H207"/>
  <c r="S207" s="1"/>
  <c r="I207"/>
  <c r="P207"/>
  <c r="A209" l="1"/>
  <c r="B209" s="1"/>
  <c r="O209" s="1"/>
  <c r="K208"/>
  <c r="L208" s="1"/>
  <c r="P208"/>
  <c r="H208"/>
  <c r="S208" s="1"/>
  <c r="I208"/>
  <c r="R207"/>
  <c r="Q207"/>
  <c r="A210" l="1"/>
  <c r="E210" s="1"/>
  <c r="M210" s="1"/>
  <c r="C209"/>
  <c r="E209"/>
  <c r="D209" s="1"/>
  <c r="N209"/>
  <c r="R208"/>
  <c r="Q208"/>
  <c r="G209" l="1"/>
  <c r="M209"/>
  <c r="F209"/>
  <c r="D210"/>
  <c r="B210"/>
  <c r="O210" s="1"/>
  <c r="N210"/>
  <c r="G210"/>
  <c r="F210"/>
  <c r="C210"/>
  <c r="K209"/>
  <c r="L209" s="1"/>
  <c r="H209"/>
  <c r="S209" s="1"/>
  <c r="P209"/>
  <c r="I209"/>
  <c r="I210" l="1"/>
  <c r="K210"/>
  <c r="L210" s="1"/>
  <c r="P210"/>
  <c r="H210"/>
  <c r="S210" s="1"/>
  <c r="A211"/>
  <c r="E211" s="1"/>
  <c r="G211" s="1"/>
  <c r="Q209"/>
  <c r="R209"/>
  <c r="M211" l="1"/>
  <c r="R210"/>
  <c r="Q210"/>
  <c r="D211"/>
  <c r="K211" s="1"/>
  <c r="L211" s="1"/>
  <c r="B211"/>
  <c r="O211" s="1"/>
  <c r="C211"/>
  <c r="N211"/>
  <c r="F211"/>
  <c r="A212" l="1"/>
  <c r="B212" s="1"/>
  <c r="O212" s="1"/>
  <c r="P211"/>
  <c r="H211"/>
  <c r="S211" s="1"/>
  <c r="I211"/>
  <c r="A213" l="1"/>
  <c r="C213" s="1"/>
  <c r="E212"/>
  <c r="G212" s="1"/>
  <c r="C212"/>
  <c r="R211"/>
  <c r="Q211"/>
  <c r="F212"/>
  <c r="B213" l="1"/>
  <c r="O213" s="1"/>
  <c r="E213"/>
  <c r="M213" s="1"/>
  <c r="M212"/>
  <c r="D212"/>
  <c r="N212"/>
  <c r="H212"/>
  <c r="S212" s="1"/>
  <c r="P212"/>
  <c r="K212"/>
  <c r="L212" s="1"/>
  <c r="I212"/>
  <c r="D213"/>
  <c r="I213" s="1"/>
  <c r="G213"/>
  <c r="F213" l="1"/>
  <c r="N213"/>
  <c r="A214"/>
  <c r="C214" s="1"/>
  <c r="Q212"/>
  <c r="R212"/>
  <c r="P213"/>
  <c r="Q213" s="1"/>
  <c r="K213"/>
  <c r="L213" s="1"/>
  <c r="H213"/>
  <c r="S213" s="1"/>
  <c r="R213"/>
  <c r="E214" l="1"/>
  <c r="D214" s="1"/>
  <c r="A215"/>
  <c r="C215" s="1"/>
  <c r="B214"/>
  <c r="O214" s="1"/>
  <c r="F214"/>
  <c r="E215" l="1"/>
  <c r="F215" s="1"/>
  <c r="M214"/>
  <c r="N214"/>
  <c r="B215"/>
  <c r="O215" s="1"/>
  <c r="G214"/>
  <c r="H214"/>
  <c r="S214" s="1"/>
  <c r="P214"/>
  <c r="K214"/>
  <c r="L214" s="1"/>
  <c r="I214"/>
  <c r="A216"/>
  <c r="E216" s="1"/>
  <c r="F216" s="1"/>
  <c r="N215"/>
  <c r="M215"/>
  <c r="D215" l="1"/>
  <c r="H215" s="1"/>
  <c r="S215" s="1"/>
  <c r="G215"/>
  <c r="Q214"/>
  <c r="R214"/>
  <c r="N216"/>
  <c r="M216"/>
  <c r="B216"/>
  <c r="O216" s="1"/>
  <c r="G216"/>
  <c r="C216"/>
  <c r="D216"/>
  <c r="P216" s="1"/>
  <c r="K215"/>
  <c r="L215" s="1"/>
  <c r="A217"/>
  <c r="E217" s="1"/>
  <c r="I215" l="1"/>
  <c r="P215"/>
  <c r="R215" s="1"/>
  <c r="H216"/>
  <c r="S216" s="1"/>
  <c r="K216"/>
  <c r="L216" s="1"/>
  <c r="I216"/>
  <c r="Q215"/>
  <c r="B217"/>
  <c r="O217" s="1"/>
  <c r="C217"/>
  <c r="M217"/>
  <c r="G217"/>
  <c r="N217"/>
  <c r="D217"/>
  <c r="F217"/>
  <c r="R216"/>
  <c r="Q216"/>
  <c r="A218" l="1"/>
  <c r="B218" s="1"/>
  <c r="O218" s="1"/>
  <c r="P217"/>
  <c r="K217"/>
  <c r="L217" s="1"/>
  <c r="H217"/>
  <c r="S217" s="1"/>
  <c r="I217"/>
  <c r="C218" l="1"/>
  <c r="E218"/>
  <c r="M218" s="1"/>
  <c r="A219"/>
  <c r="Q217"/>
  <c r="R217"/>
  <c r="D218" l="1"/>
  <c r="P218" s="1"/>
  <c r="G218"/>
  <c r="N218"/>
  <c r="F218"/>
  <c r="E219"/>
  <c r="C219"/>
  <c r="B219"/>
  <c r="O219" s="1"/>
  <c r="I218" l="1"/>
  <c r="H218"/>
  <c r="S218" s="1"/>
  <c r="K218"/>
  <c r="L218" s="1"/>
  <c r="Q218"/>
  <c r="R218"/>
  <c r="A220"/>
  <c r="F219"/>
  <c r="N219"/>
  <c r="D219"/>
  <c r="G219"/>
  <c r="M219"/>
  <c r="E220" l="1"/>
  <c r="B220"/>
  <c r="O220" s="1"/>
  <c r="C220"/>
  <c r="K219"/>
  <c r="L219" s="1"/>
  <c r="I219"/>
  <c r="H219"/>
  <c r="S219" s="1"/>
  <c r="P219"/>
  <c r="R219" l="1"/>
  <c r="Q219"/>
  <c r="A221"/>
  <c r="N220"/>
  <c r="G220"/>
  <c r="M220"/>
  <c r="D220"/>
  <c r="F220"/>
  <c r="E221" l="1"/>
  <c r="C221"/>
  <c r="B221"/>
  <c r="O221" s="1"/>
  <c r="K220"/>
  <c r="L220" s="1"/>
  <c r="P220"/>
  <c r="H220"/>
  <c r="S220" s="1"/>
  <c r="I220"/>
  <c r="A222" l="1"/>
  <c r="R220"/>
  <c r="Q220"/>
  <c r="M221"/>
  <c r="F221"/>
  <c r="G221"/>
  <c r="D221"/>
  <c r="N221"/>
  <c r="P221" l="1"/>
  <c r="I221"/>
  <c r="K221"/>
  <c r="L221" s="1"/>
  <c r="H221"/>
  <c r="S221" s="1"/>
  <c r="E222"/>
  <c r="C222"/>
  <c r="B222"/>
  <c r="O222" s="1"/>
  <c r="A223" l="1"/>
  <c r="D222"/>
  <c r="G222"/>
  <c r="N222"/>
  <c r="M222"/>
  <c r="F222"/>
  <c r="Q221"/>
  <c r="R221"/>
  <c r="I222" l="1"/>
  <c r="K222"/>
  <c r="L222" s="1"/>
  <c r="P222"/>
  <c r="H222"/>
  <c r="S222" s="1"/>
  <c r="C223"/>
  <c r="E223"/>
  <c r="B223"/>
  <c r="O223" s="1"/>
  <c r="N223" l="1"/>
  <c r="F223"/>
  <c r="G223"/>
  <c r="M223"/>
  <c r="D223"/>
  <c r="Q222"/>
  <c r="R222"/>
  <c r="A224"/>
  <c r="C224" l="1"/>
  <c r="B224"/>
  <c r="O224" s="1"/>
  <c r="E224"/>
  <c r="I223"/>
  <c r="K223"/>
  <c r="L223" s="1"/>
  <c r="H223"/>
  <c r="S223" s="1"/>
  <c r="P223"/>
  <c r="R223" l="1"/>
  <c r="Q223"/>
  <c r="A225"/>
  <c r="G224"/>
  <c r="M224"/>
  <c r="F224"/>
  <c r="D224"/>
  <c r="N224"/>
  <c r="K224" l="1"/>
  <c r="L224" s="1"/>
  <c r="P224"/>
  <c r="H224"/>
  <c r="S224" s="1"/>
  <c r="I224"/>
  <c r="C225"/>
  <c r="B225"/>
  <c r="O225" s="1"/>
  <c r="E225"/>
  <c r="A226" l="1"/>
  <c r="M225"/>
  <c r="N225"/>
  <c r="G225"/>
  <c r="F225"/>
  <c r="D225"/>
  <c r="R224"/>
  <c r="Q224"/>
  <c r="I225" l="1"/>
  <c r="P225"/>
  <c r="H225"/>
  <c r="S225" s="1"/>
  <c r="K225"/>
  <c r="L225" s="1"/>
  <c r="E226"/>
  <c r="B226"/>
  <c r="O226" s="1"/>
  <c r="C226"/>
  <c r="A227" l="1"/>
  <c r="Q225"/>
  <c r="R225"/>
  <c r="F226"/>
  <c r="M226"/>
  <c r="N226"/>
  <c r="D226"/>
  <c r="G226"/>
  <c r="C227" l="1"/>
  <c r="B227"/>
  <c r="O227" s="1"/>
  <c r="E227"/>
  <c r="P226"/>
  <c r="I226"/>
  <c r="H226"/>
  <c r="S226" s="1"/>
  <c r="K226"/>
  <c r="L226" s="1"/>
  <c r="A228" l="1"/>
  <c r="F227"/>
  <c r="G227"/>
  <c r="D227"/>
  <c r="N227"/>
  <c r="M227"/>
  <c r="R226"/>
  <c r="Q226"/>
  <c r="H227" l="1"/>
  <c r="S227" s="1"/>
  <c r="I227"/>
  <c r="K227"/>
  <c r="L227" s="1"/>
  <c r="P227"/>
  <c r="E228"/>
  <c r="B228"/>
  <c r="O228" s="1"/>
  <c r="C228"/>
  <c r="A229" l="1"/>
  <c r="E229" s="1"/>
  <c r="Q227"/>
  <c r="R227"/>
  <c r="N228"/>
  <c r="G228"/>
  <c r="D228"/>
  <c r="M228"/>
  <c r="F228"/>
  <c r="B229" l="1"/>
  <c r="O229" s="1"/>
  <c r="C229"/>
  <c r="K228"/>
  <c r="L228" s="1"/>
  <c r="I228"/>
  <c r="H228"/>
  <c r="S228" s="1"/>
  <c r="P228"/>
  <c r="G229"/>
  <c r="F229"/>
  <c r="N229"/>
  <c r="M229"/>
  <c r="D229"/>
  <c r="A230" l="1"/>
  <c r="C230" s="1"/>
  <c r="R228"/>
  <c r="Q228"/>
  <c r="K229"/>
  <c r="L229" s="1"/>
  <c r="I229"/>
  <c r="H229"/>
  <c r="S229" s="1"/>
  <c r="P229"/>
  <c r="E230" l="1"/>
  <c r="M230" s="1"/>
  <c r="B230"/>
  <c r="O230" s="1"/>
  <c r="Q229"/>
  <c r="R229"/>
  <c r="F230" l="1"/>
  <c r="A231"/>
  <c r="C231" s="1"/>
  <c r="G230"/>
  <c r="N230"/>
  <c r="D230"/>
  <c r="K230" s="1"/>
  <c r="L230" s="1"/>
  <c r="P230" l="1"/>
  <c r="Q230" s="1"/>
  <c r="E231"/>
  <c r="M231" s="1"/>
  <c r="B231"/>
  <c r="O231" s="1"/>
  <c r="H230"/>
  <c r="S230" s="1"/>
  <c r="I230"/>
  <c r="F231" l="1"/>
  <c r="N231"/>
  <c r="R230"/>
  <c r="G231"/>
  <c r="D231"/>
  <c r="K231" s="1"/>
  <c r="L231" s="1"/>
  <c r="A232"/>
  <c r="E232" s="1"/>
  <c r="P231" l="1"/>
  <c r="R231" s="1"/>
  <c r="I231"/>
  <c r="H231"/>
  <c r="S231" s="1"/>
  <c r="C232"/>
  <c r="B232"/>
  <c r="O232" s="1"/>
  <c r="G232"/>
  <c r="D232"/>
  <c r="F232"/>
  <c r="N232"/>
  <c r="M232"/>
  <c r="Q231" l="1"/>
  <c r="A233"/>
  <c r="E233" s="1"/>
  <c r="H232"/>
  <c r="S232" s="1"/>
  <c r="I232"/>
  <c r="K232"/>
  <c r="L232" s="1"/>
  <c r="P232"/>
  <c r="C233" l="1"/>
  <c r="B233"/>
  <c r="O233" s="1"/>
  <c r="Q232"/>
  <c r="R232"/>
  <c r="F233"/>
  <c r="N233"/>
  <c r="M233"/>
  <c r="D233"/>
  <c r="G233"/>
  <c r="A234" l="1"/>
  <c r="B234" s="1"/>
  <c r="O234" s="1"/>
  <c r="I233"/>
  <c r="K233"/>
  <c r="L233" s="1"/>
  <c r="P233"/>
  <c r="H233"/>
  <c r="S233" s="1"/>
  <c r="E234" l="1"/>
  <c r="F234" s="1"/>
  <c r="A235"/>
  <c r="E235" s="1"/>
  <c r="C234"/>
  <c r="R233"/>
  <c r="Q233"/>
  <c r="C235" l="1"/>
  <c r="D234"/>
  <c r="I234" s="1"/>
  <c r="N234"/>
  <c r="B235"/>
  <c r="O235" s="1"/>
  <c r="M234"/>
  <c r="G234"/>
  <c r="A236"/>
  <c r="E236" s="1"/>
  <c r="N235"/>
  <c r="M235"/>
  <c r="D235"/>
  <c r="G235"/>
  <c r="F235"/>
  <c r="P234" l="1"/>
  <c r="Q234" s="1"/>
  <c r="H234"/>
  <c r="S234" s="1"/>
  <c r="K234"/>
  <c r="L234" s="1"/>
  <c r="C236"/>
  <c r="B236"/>
  <c r="O236" s="1"/>
  <c r="G236"/>
  <c r="N236"/>
  <c r="F236"/>
  <c r="D236"/>
  <c r="M236"/>
  <c r="K235"/>
  <c r="L235" s="1"/>
  <c r="P235"/>
  <c r="H235"/>
  <c r="S235" s="1"/>
  <c r="I235"/>
  <c r="R234" l="1"/>
  <c r="A237"/>
  <c r="I236"/>
  <c r="H236"/>
  <c r="S236" s="1"/>
  <c r="K236"/>
  <c r="L236" s="1"/>
  <c r="P236"/>
  <c r="R235"/>
  <c r="Q235"/>
  <c r="E237" l="1"/>
  <c r="B237"/>
  <c r="O237" s="1"/>
  <c r="C237"/>
  <c r="Q236"/>
  <c r="R236"/>
  <c r="A238" l="1"/>
  <c r="B238" s="1"/>
  <c r="O238" s="1"/>
  <c r="G237"/>
  <c r="D237"/>
  <c r="N237"/>
  <c r="F237"/>
  <c r="M237"/>
  <c r="E238" l="1"/>
  <c r="G238" s="1"/>
  <c r="C238"/>
  <c r="A239"/>
  <c r="P237"/>
  <c r="K237"/>
  <c r="L237" s="1"/>
  <c r="H237"/>
  <c r="S237" s="1"/>
  <c r="I237"/>
  <c r="D238" l="1"/>
  <c r="I238" s="1"/>
  <c r="N238"/>
  <c r="M238"/>
  <c r="F238"/>
  <c r="B239"/>
  <c r="O239" s="1"/>
  <c r="C239"/>
  <c r="E239"/>
  <c r="F239" s="1"/>
  <c r="R237"/>
  <c r="Q237"/>
  <c r="K238" l="1"/>
  <c r="L238" s="1"/>
  <c r="H238"/>
  <c r="S238" s="1"/>
  <c r="P238"/>
  <c r="Q238" s="1"/>
  <c r="A240"/>
  <c r="B240" s="1"/>
  <c r="O240" s="1"/>
  <c r="N239"/>
  <c r="D239"/>
  <c r="P239" s="1"/>
  <c r="M239"/>
  <c r="G239"/>
  <c r="R238" l="1"/>
  <c r="C240"/>
  <c r="A241"/>
  <c r="B241" s="1"/>
  <c r="O241" s="1"/>
  <c r="E240"/>
  <c r="N240" s="1"/>
  <c r="I239"/>
  <c r="K239"/>
  <c r="L239" s="1"/>
  <c r="H239"/>
  <c r="S239" s="1"/>
  <c r="Q239"/>
  <c r="R239"/>
  <c r="M240" l="1"/>
  <c r="C241"/>
  <c r="G240"/>
  <c r="D240"/>
  <c r="P240" s="1"/>
  <c r="Q240" s="1"/>
  <c r="A242"/>
  <c r="C242" s="1"/>
  <c r="E241"/>
  <c r="N241" s="1"/>
  <c r="F240"/>
  <c r="M241" l="1"/>
  <c r="B242"/>
  <c r="O242" s="1"/>
  <c r="E242"/>
  <c r="N242" s="1"/>
  <c r="K240"/>
  <c r="L240" s="1"/>
  <c r="D241"/>
  <c r="P241" s="1"/>
  <c r="Q241" s="1"/>
  <c r="H240"/>
  <c r="S240" s="1"/>
  <c r="G241"/>
  <c r="R240"/>
  <c r="F241"/>
  <c r="I240"/>
  <c r="M242" l="1"/>
  <c r="A243"/>
  <c r="B243" s="1"/>
  <c r="O243" s="1"/>
  <c r="G242"/>
  <c r="D242"/>
  <c r="P242" s="1"/>
  <c r="F242"/>
  <c r="H241"/>
  <c r="S241" s="1"/>
  <c r="R241"/>
  <c r="K241"/>
  <c r="L241" s="1"/>
  <c r="I241"/>
  <c r="I242" l="1"/>
  <c r="H242"/>
  <c r="S242" s="1"/>
  <c r="K242"/>
  <c r="L242" s="1"/>
  <c r="C243"/>
  <c r="E243"/>
  <c r="F243" s="1"/>
  <c r="A244"/>
  <c r="E244" s="1"/>
  <c r="R242"/>
  <c r="Q242"/>
  <c r="N243" l="1"/>
  <c r="G243"/>
  <c r="D243"/>
  <c r="P243" s="1"/>
  <c r="M243"/>
  <c r="B244"/>
  <c r="O244" s="1"/>
  <c r="C244"/>
  <c r="N244"/>
  <c r="F244"/>
  <c r="G244"/>
  <c r="D244"/>
  <c r="M244"/>
  <c r="H243" l="1"/>
  <c r="S243" s="1"/>
  <c r="K243"/>
  <c r="L243" s="1"/>
  <c r="I243"/>
  <c r="A245"/>
  <c r="C245" s="1"/>
  <c r="R243"/>
  <c r="Q243"/>
  <c r="P244"/>
  <c r="H244"/>
  <c r="S244" s="1"/>
  <c r="I244"/>
  <c r="K244"/>
  <c r="L244" s="1"/>
  <c r="B245" l="1"/>
  <c r="O245" s="1"/>
  <c r="E245"/>
  <c r="M245" s="1"/>
  <c r="R244"/>
  <c r="Q244"/>
  <c r="N245" l="1"/>
  <c r="G245"/>
  <c r="D245"/>
  <c r="P245" s="1"/>
  <c r="A246"/>
  <c r="C246" s="1"/>
  <c r="F245"/>
  <c r="E246" l="1"/>
  <c r="F246" s="1"/>
  <c r="H245"/>
  <c r="S245" s="1"/>
  <c r="I245"/>
  <c r="K245"/>
  <c r="L245" s="1"/>
  <c r="B246"/>
  <c r="O246" s="1"/>
  <c r="Q245"/>
  <c r="R245"/>
  <c r="N246" l="1"/>
  <c r="A247"/>
  <c r="E247" s="1"/>
  <c r="N247" s="1"/>
  <c r="M246"/>
  <c r="D246"/>
  <c r="G246"/>
  <c r="F247" l="1"/>
  <c r="C247"/>
  <c r="M247"/>
  <c r="D247"/>
  <c r="P247" s="1"/>
  <c r="B247"/>
  <c r="O247" s="1"/>
  <c r="G247"/>
  <c r="K246"/>
  <c r="L246" s="1"/>
  <c r="I246"/>
  <c r="P246"/>
  <c r="H246"/>
  <c r="S246" s="1"/>
  <c r="K247"/>
  <c r="L247" s="1"/>
  <c r="H247"/>
  <c r="S247" s="1"/>
  <c r="A248" l="1"/>
  <c r="B248" s="1"/>
  <c r="O248" s="1"/>
  <c r="I247"/>
  <c r="Q246"/>
  <c r="R246"/>
  <c r="R247"/>
  <c r="Q247"/>
  <c r="C248" l="1"/>
  <c r="E248"/>
  <c r="D248" s="1"/>
  <c r="H248" s="1"/>
  <c r="S248" s="1"/>
  <c r="A249"/>
  <c r="E249" s="1"/>
  <c r="F249" s="1"/>
  <c r="F248"/>
  <c r="M249" l="1"/>
  <c r="G248"/>
  <c r="M248"/>
  <c r="B249"/>
  <c r="O249" s="1"/>
  <c r="G249"/>
  <c r="D249"/>
  <c r="C249"/>
  <c r="N249"/>
  <c r="N248"/>
  <c r="K248"/>
  <c r="L248" s="1"/>
  <c r="P248"/>
  <c r="Q248" s="1"/>
  <c r="I248"/>
  <c r="A250"/>
  <c r="H249" l="1"/>
  <c r="S249" s="1"/>
  <c r="K249"/>
  <c r="L249" s="1"/>
  <c r="P249"/>
  <c r="I249"/>
  <c r="R248"/>
  <c r="B250"/>
  <c r="O250" s="1"/>
  <c r="E250"/>
  <c r="C250"/>
  <c r="Q249" l="1"/>
  <c r="R249"/>
  <c r="D250"/>
  <c r="F250"/>
  <c r="M250"/>
  <c r="G250"/>
  <c r="N250"/>
  <c r="A251"/>
  <c r="B251" l="1"/>
  <c r="O251" s="1"/>
  <c r="C251"/>
  <c r="E251"/>
  <c r="I250"/>
  <c r="H250"/>
  <c r="S250" s="1"/>
  <c r="K250"/>
  <c r="L250" s="1"/>
  <c r="P250"/>
  <c r="D251" l="1"/>
  <c r="M251"/>
  <c r="N251"/>
  <c r="F251"/>
  <c r="G251"/>
  <c r="R250"/>
  <c r="Q250"/>
  <c r="A252"/>
  <c r="B252" l="1"/>
  <c r="O252" s="1"/>
  <c r="C252"/>
  <c r="E252"/>
  <c r="H251"/>
  <c r="S251" s="1"/>
  <c r="P251"/>
  <c r="I251"/>
  <c r="K251"/>
  <c r="L251" s="1"/>
  <c r="A253" l="1"/>
  <c r="B253" s="1"/>
  <c r="O253" s="1"/>
  <c r="F252"/>
  <c r="M252"/>
  <c r="D252"/>
  <c r="G252"/>
  <c r="N252"/>
  <c r="Q251"/>
  <c r="R251"/>
  <c r="C253" l="1"/>
  <c r="E253"/>
  <c r="M253" s="1"/>
  <c r="A254"/>
  <c r="P252"/>
  <c r="K252"/>
  <c r="L252" s="1"/>
  <c r="H252"/>
  <c r="S252" s="1"/>
  <c r="I252"/>
  <c r="F253"/>
  <c r="G253" l="1"/>
  <c r="D253"/>
  <c r="K253" s="1"/>
  <c r="L253" s="1"/>
  <c r="N253"/>
  <c r="Q252"/>
  <c r="R252"/>
  <c r="E254"/>
  <c r="B254"/>
  <c r="O254" s="1"/>
  <c r="C254"/>
  <c r="P253" l="1"/>
  <c r="Q253" s="1"/>
  <c r="I253"/>
  <c r="H253"/>
  <c r="S253" s="1"/>
  <c r="G254"/>
  <c r="D254"/>
  <c r="M254"/>
  <c r="F254"/>
  <c r="N254"/>
  <c r="A255"/>
  <c r="R253" l="1"/>
  <c r="C255"/>
  <c r="E255"/>
  <c r="B255"/>
  <c r="O255" s="1"/>
  <c r="P254"/>
  <c r="H254"/>
  <c r="S254" s="1"/>
  <c r="K254"/>
  <c r="L254" s="1"/>
  <c r="I254"/>
  <c r="A256" l="1"/>
  <c r="B256" s="1"/>
  <c r="O256" s="1"/>
  <c r="Q254"/>
  <c r="R254"/>
  <c r="D255"/>
  <c r="N255"/>
  <c r="M255"/>
  <c r="F255"/>
  <c r="G255"/>
  <c r="C256" l="1"/>
  <c r="E256"/>
  <c r="A257"/>
  <c r="E257" s="1"/>
  <c r="N257" s="1"/>
  <c r="P255"/>
  <c r="K255"/>
  <c r="L255" s="1"/>
  <c r="H255"/>
  <c r="S255" s="1"/>
  <c r="I255"/>
  <c r="D256" l="1"/>
  <c r="F256"/>
  <c r="G256"/>
  <c r="M256"/>
  <c r="N256"/>
  <c r="B257"/>
  <c r="O257" s="1"/>
  <c r="C257"/>
  <c r="F257"/>
  <c r="M257"/>
  <c r="D257"/>
  <c r="G257"/>
  <c r="R255"/>
  <c r="Q255"/>
  <c r="A258" l="1"/>
  <c r="E258" s="1"/>
  <c r="F258" s="1"/>
  <c r="H256"/>
  <c r="S256" s="1"/>
  <c r="P256"/>
  <c r="I256"/>
  <c r="K256"/>
  <c r="L256" s="1"/>
  <c r="K257"/>
  <c r="L257" s="1"/>
  <c r="H257"/>
  <c r="S257" s="1"/>
  <c r="P257"/>
  <c r="I257"/>
  <c r="B258" l="1"/>
  <c r="O258" s="1"/>
  <c r="D258"/>
  <c r="N258"/>
  <c r="G258"/>
  <c r="A259"/>
  <c r="C259" s="1"/>
  <c r="C258"/>
  <c r="M258"/>
  <c r="Q257"/>
  <c r="R257"/>
  <c r="P258"/>
  <c r="Q258" s="1"/>
  <c r="R256"/>
  <c r="Q256"/>
  <c r="I258" l="1"/>
  <c r="H258"/>
  <c r="S258" s="1"/>
  <c r="B259"/>
  <c r="O259" s="1"/>
  <c r="E259"/>
  <c r="K258"/>
  <c r="L258" s="1"/>
  <c r="R258"/>
  <c r="G259" l="1"/>
  <c r="D259"/>
  <c r="F259"/>
  <c r="N259"/>
  <c r="M259"/>
  <c r="A260"/>
  <c r="B260" s="1"/>
  <c r="O260" s="1"/>
  <c r="I259" l="1"/>
  <c r="H259"/>
  <c r="S259" s="1"/>
  <c r="K259"/>
  <c r="L259" s="1"/>
  <c r="P259"/>
  <c r="A261"/>
  <c r="E261" s="1"/>
  <c r="D261" s="1"/>
  <c r="E260"/>
  <c r="C260"/>
  <c r="D260"/>
  <c r="G260" l="1"/>
  <c r="M260"/>
  <c r="M261"/>
  <c r="A262"/>
  <c r="E262" s="1"/>
  <c r="F262" s="1"/>
  <c r="G261"/>
  <c r="B261"/>
  <c r="O261" s="1"/>
  <c r="R259"/>
  <c r="Q259"/>
  <c r="F261"/>
  <c r="N261"/>
  <c r="C261"/>
  <c r="N260"/>
  <c r="F260"/>
  <c r="K260"/>
  <c r="L260" s="1"/>
  <c r="I260"/>
  <c r="H260"/>
  <c r="S260" s="1"/>
  <c r="P260"/>
  <c r="I261"/>
  <c r="H261"/>
  <c r="S261" s="1"/>
  <c r="K261"/>
  <c r="L261" s="1"/>
  <c r="P261"/>
  <c r="M262" l="1"/>
  <c r="D262"/>
  <c r="H262" s="1"/>
  <c r="S262" s="1"/>
  <c r="C262"/>
  <c r="N262"/>
  <c r="G262"/>
  <c r="B262"/>
  <c r="O262" s="1"/>
  <c r="R260"/>
  <c r="Q260"/>
  <c r="A263"/>
  <c r="B263" s="1"/>
  <c r="O263" s="1"/>
  <c r="R261"/>
  <c r="Q261"/>
  <c r="I262"/>
  <c r="P262"/>
  <c r="K262" l="1"/>
  <c r="L262" s="1"/>
  <c r="C263"/>
  <c r="E263"/>
  <c r="F263" s="1"/>
  <c r="A264"/>
  <c r="E264" s="1"/>
  <c r="Q262"/>
  <c r="R262"/>
  <c r="N263" l="1"/>
  <c r="G263"/>
  <c r="M263"/>
  <c r="B264"/>
  <c r="O264" s="1"/>
  <c r="D263"/>
  <c r="K263" s="1"/>
  <c r="L263" s="1"/>
  <c r="C264"/>
  <c r="D264"/>
  <c r="G264"/>
  <c r="F264"/>
  <c r="N264"/>
  <c r="M264"/>
  <c r="P263" l="1"/>
  <c r="R263" s="1"/>
  <c r="A265"/>
  <c r="E265" s="1"/>
  <c r="F265" s="1"/>
  <c r="H263"/>
  <c r="S263" s="1"/>
  <c r="I263"/>
  <c r="H264"/>
  <c r="S264" s="1"/>
  <c r="P264"/>
  <c r="K264"/>
  <c r="L264" s="1"/>
  <c r="I264"/>
  <c r="Q263" l="1"/>
  <c r="C265"/>
  <c r="N265"/>
  <c r="M265"/>
  <c r="D265"/>
  <c r="I265" s="1"/>
  <c r="B265"/>
  <c r="O265" s="1"/>
  <c r="G265"/>
  <c r="Q264"/>
  <c r="R264"/>
  <c r="P265" l="1"/>
  <c r="Q265" s="1"/>
  <c r="H265"/>
  <c r="S265" s="1"/>
  <c r="K265"/>
  <c r="L265" s="1"/>
  <c r="A266"/>
  <c r="R265" l="1"/>
  <c r="C266"/>
  <c r="E266"/>
  <c r="B266"/>
  <c r="O266" s="1"/>
  <c r="M266" l="1"/>
  <c r="G266"/>
  <c r="D266"/>
  <c r="N266"/>
  <c r="F266"/>
  <c r="A267"/>
  <c r="B267" l="1"/>
  <c r="O267" s="1"/>
  <c r="C267"/>
  <c r="E267"/>
  <c r="H266"/>
  <c r="S266" s="1"/>
  <c r="K266"/>
  <c r="L266" s="1"/>
  <c r="P266"/>
  <c r="I266"/>
  <c r="A268" l="1"/>
  <c r="B268" s="1"/>
  <c r="O268" s="1"/>
  <c r="M267"/>
  <c r="D267"/>
  <c r="F267"/>
  <c r="N267"/>
  <c r="G267"/>
  <c r="R266"/>
  <c r="Q266"/>
  <c r="E268" l="1"/>
  <c r="F268" s="1"/>
  <c r="C268"/>
  <c r="A269"/>
  <c r="C269" s="1"/>
  <c r="I267"/>
  <c r="P267"/>
  <c r="K267"/>
  <c r="L267" s="1"/>
  <c r="H267"/>
  <c r="S267" s="1"/>
  <c r="D268" l="1"/>
  <c r="H268" s="1"/>
  <c r="S268" s="1"/>
  <c r="M268"/>
  <c r="N268"/>
  <c r="E269"/>
  <c r="G268"/>
  <c r="B269"/>
  <c r="O269" s="1"/>
  <c r="R267"/>
  <c r="Q267"/>
  <c r="D269"/>
  <c r="K269" s="1"/>
  <c r="L269" s="1"/>
  <c r="I268" l="1"/>
  <c r="P268"/>
  <c r="K268"/>
  <c r="L268" s="1"/>
  <c r="A270"/>
  <c r="C270" s="1"/>
  <c r="M269"/>
  <c r="N269"/>
  <c r="F269"/>
  <c r="G269"/>
  <c r="Q268"/>
  <c r="R268"/>
  <c r="P269"/>
  <c r="R269" s="1"/>
  <c r="I269"/>
  <c r="H269"/>
  <c r="S269" s="1"/>
  <c r="E270" l="1"/>
  <c r="B270"/>
  <c r="O270" s="1"/>
  <c r="Q269"/>
  <c r="A271" l="1"/>
  <c r="G270"/>
  <c r="D270"/>
  <c r="F270"/>
  <c r="M270"/>
  <c r="N270"/>
  <c r="I270" l="1"/>
  <c r="P270"/>
  <c r="K270"/>
  <c r="L270" s="1"/>
  <c r="H270"/>
  <c r="S270" s="1"/>
  <c r="E271"/>
  <c r="C271"/>
  <c r="B271"/>
  <c r="O271" s="1"/>
  <c r="Q270" l="1"/>
  <c r="R270"/>
  <c r="D271"/>
  <c r="G271"/>
  <c r="F271"/>
  <c r="N271"/>
  <c r="M271"/>
  <c r="A272"/>
  <c r="B272" l="1"/>
  <c r="O272" s="1"/>
  <c r="E272"/>
  <c r="C272"/>
  <c r="I271"/>
  <c r="H271"/>
  <c r="S271" s="1"/>
  <c r="P271"/>
  <c r="K271"/>
  <c r="L271" s="1"/>
  <c r="A273" l="1"/>
  <c r="C273" s="1"/>
  <c r="M272"/>
  <c r="D272"/>
  <c r="F272"/>
  <c r="G272"/>
  <c r="N272"/>
  <c r="Q271"/>
  <c r="R271"/>
  <c r="B273" l="1"/>
  <c r="O273" s="1"/>
  <c r="A274"/>
  <c r="C274" s="1"/>
  <c r="E273"/>
  <c r="N273" s="1"/>
  <c r="I272"/>
  <c r="H272"/>
  <c r="S272" s="1"/>
  <c r="K272"/>
  <c r="L272" s="1"/>
  <c r="P272"/>
  <c r="F273"/>
  <c r="G273"/>
  <c r="D273"/>
  <c r="M273"/>
  <c r="E274" l="1"/>
  <c r="G274" s="1"/>
  <c r="B274"/>
  <c r="O274" s="1"/>
  <c r="H273"/>
  <c r="S273" s="1"/>
  <c r="P273"/>
  <c r="I273"/>
  <c r="K273"/>
  <c r="L273" s="1"/>
  <c r="Q272"/>
  <c r="R272"/>
  <c r="A275"/>
  <c r="M274"/>
  <c r="D274"/>
  <c r="N274"/>
  <c r="F274" l="1"/>
  <c r="B275"/>
  <c r="O275" s="1"/>
  <c r="C275"/>
  <c r="E275"/>
  <c r="R273"/>
  <c r="Q273"/>
  <c r="P274"/>
  <c r="K274"/>
  <c r="L274" s="1"/>
  <c r="I274"/>
  <c r="H274"/>
  <c r="S274" s="1"/>
  <c r="A276" l="1"/>
  <c r="B276" s="1"/>
  <c r="O276" s="1"/>
  <c r="N275"/>
  <c r="D275"/>
  <c r="G275"/>
  <c r="M275"/>
  <c r="F275"/>
  <c r="R274"/>
  <c r="Q274"/>
  <c r="E276" l="1"/>
  <c r="F276" s="1"/>
  <c r="C276"/>
  <c r="A277"/>
  <c r="C277" s="1"/>
  <c r="K275"/>
  <c r="L275" s="1"/>
  <c r="H275"/>
  <c r="S275" s="1"/>
  <c r="I275"/>
  <c r="P275"/>
  <c r="D276" l="1"/>
  <c r="P276" s="1"/>
  <c r="B277"/>
  <c r="O277" s="1"/>
  <c r="N276"/>
  <c r="E277"/>
  <c r="N277" s="1"/>
  <c r="A278"/>
  <c r="E278" s="1"/>
  <c r="M278" s="1"/>
  <c r="G276"/>
  <c r="M276"/>
  <c r="F277"/>
  <c r="D277"/>
  <c r="P277" s="1"/>
  <c r="I276"/>
  <c r="K276"/>
  <c r="L276" s="1"/>
  <c r="R275"/>
  <c r="Q275"/>
  <c r="G277"/>
  <c r="M277"/>
  <c r="R277" l="1"/>
  <c r="Q277"/>
  <c r="G278"/>
  <c r="B278"/>
  <c r="O278" s="1"/>
  <c r="D278"/>
  <c r="H278" s="1"/>
  <c r="S278" s="1"/>
  <c r="F278"/>
  <c r="H276"/>
  <c r="S276" s="1"/>
  <c r="N278"/>
  <c r="C278"/>
  <c r="H277"/>
  <c r="S277" s="1"/>
  <c r="K277"/>
  <c r="L277" s="1"/>
  <c r="I277"/>
  <c r="Q276"/>
  <c r="R276"/>
  <c r="A279"/>
  <c r="E279" s="1"/>
  <c r="G279" s="1"/>
  <c r="I278"/>
  <c r="P278" l="1"/>
  <c r="R278" s="1"/>
  <c r="K278"/>
  <c r="L278" s="1"/>
  <c r="D279"/>
  <c r="K279" s="1"/>
  <c r="L279" s="1"/>
  <c r="C279"/>
  <c r="M279"/>
  <c r="F279"/>
  <c r="N279"/>
  <c r="B279"/>
  <c r="O279" s="1"/>
  <c r="Q278" l="1"/>
  <c r="P279"/>
  <c r="R279" s="1"/>
  <c r="I279"/>
  <c r="H279"/>
  <c r="S279" s="1"/>
  <c r="A280"/>
  <c r="Q279" l="1"/>
  <c r="B280"/>
  <c r="O280" s="1"/>
  <c r="E280"/>
  <c r="C280"/>
  <c r="A281" l="1"/>
  <c r="C281" s="1"/>
  <c r="D280"/>
  <c r="G280"/>
  <c r="M280"/>
  <c r="F280"/>
  <c r="N280"/>
  <c r="E281" l="1"/>
  <c r="B281"/>
  <c r="O281" s="1"/>
  <c r="I280"/>
  <c r="K280"/>
  <c r="L280" s="1"/>
  <c r="P280"/>
  <c r="H280"/>
  <c r="S280" s="1"/>
  <c r="A282" l="1"/>
  <c r="E282" s="1"/>
  <c r="F282" s="1"/>
  <c r="M281"/>
  <c r="N281"/>
  <c r="D281"/>
  <c r="G281"/>
  <c r="F281"/>
  <c r="R280"/>
  <c r="Q280"/>
  <c r="D282" l="1"/>
  <c r="P282" s="1"/>
  <c r="N282"/>
  <c r="G282"/>
  <c r="B282"/>
  <c r="O282" s="1"/>
  <c r="M282"/>
  <c r="C282"/>
  <c r="I281"/>
  <c r="K281"/>
  <c r="L281" s="1"/>
  <c r="H281"/>
  <c r="S281" s="1"/>
  <c r="P281"/>
  <c r="I282" l="1"/>
  <c r="H282"/>
  <c r="S282" s="1"/>
  <c r="K282"/>
  <c r="L282" s="1"/>
  <c r="A283"/>
  <c r="Q281"/>
  <c r="R281"/>
  <c r="R282"/>
  <c r="Q282"/>
  <c r="C283" l="1"/>
  <c r="B283"/>
  <c r="O283" s="1"/>
  <c r="E283"/>
  <c r="M283" l="1"/>
  <c r="F283"/>
  <c r="G283"/>
  <c r="N283"/>
  <c r="D283"/>
  <c r="A284"/>
  <c r="E284" l="1"/>
  <c r="B284"/>
  <c r="O284" s="1"/>
  <c r="C284"/>
  <c r="P283"/>
  <c r="K283"/>
  <c r="L283" s="1"/>
  <c r="I283"/>
  <c r="H283"/>
  <c r="S283" s="1"/>
  <c r="F284" l="1"/>
  <c r="D284"/>
  <c r="N284"/>
  <c r="G284"/>
  <c r="M284"/>
  <c r="Q283"/>
  <c r="R283"/>
  <c r="A285"/>
  <c r="E285" l="1"/>
  <c r="C285"/>
  <c r="B285"/>
  <c r="O285" s="1"/>
  <c r="P284"/>
  <c r="H284"/>
  <c r="S284" s="1"/>
  <c r="I284"/>
  <c r="K284"/>
  <c r="L284" s="1"/>
  <c r="A286" l="1"/>
  <c r="Q284"/>
  <c r="R284"/>
  <c r="F285"/>
  <c r="D285"/>
  <c r="N285"/>
  <c r="M285"/>
  <c r="G285"/>
  <c r="K285" l="1"/>
  <c r="L285" s="1"/>
  <c r="I285"/>
  <c r="P285"/>
  <c r="H285"/>
  <c r="S285" s="1"/>
  <c r="B286"/>
  <c r="O286" s="1"/>
  <c r="E286"/>
  <c r="C286"/>
  <c r="A287" l="1"/>
  <c r="R285"/>
  <c r="Q285"/>
  <c r="D286"/>
  <c r="G286"/>
  <c r="N286"/>
  <c r="F286"/>
  <c r="M286"/>
  <c r="A288" l="1"/>
  <c r="E288" s="1"/>
  <c r="B287"/>
  <c r="O287" s="1"/>
  <c r="E287"/>
  <c r="N287" s="1"/>
  <c r="C287"/>
  <c r="M287"/>
  <c r="F287"/>
  <c r="D287"/>
  <c r="P286"/>
  <c r="I286"/>
  <c r="K286"/>
  <c r="L286" s="1"/>
  <c r="H286"/>
  <c r="S286" s="1"/>
  <c r="C288" l="1"/>
  <c r="A289"/>
  <c r="B289" s="1"/>
  <c r="O289" s="1"/>
  <c r="B288"/>
  <c r="O288" s="1"/>
  <c r="G287"/>
  <c r="I287"/>
  <c r="P287"/>
  <c r="K287"/>
  <c r="L287" s="1"/>
  <c r="H287"/>
  <c r="S287" s="1"/>
  <c r="M288"/>
  <c r="G288"/>
  <c r="N288"/>
  <c r="D288"/>
  <c r="F288"/>
  <c r="Q286"/>
  <c r="R286"/>
  <c r="E289" l="1"/>
  <c r="C289"/>
  <c r="A290"/>
  <c r="E290" s="1"/>
  <c r="Q287"/>
  <c r="R287"/>
  <c r="I288"/>
  <c r="K288"/>
  <c r="L288" s="1"/>
  <c r="H288"/>
  <c r="S288" s="1"/>
  <c r="P288"/>
  <c r="M289" l="1"/>
  <c r="N289"/>
  <c r="G289"/>
  <c r="D289"/>
  <c r="F289"/>
  <c r="B290"/>
  <c r="O290" s="1"/>
  <c r="C290"/>
  <c r="Q288"/>
  <c r="R288"/>
  <c r="D290"/>
  <c r="N290"/>
  <c r="F290"/>
  <c r="G290"/>
  <c r="M290"/>
  <c r="A291" l="1"/>
  <c r="B291" s="1"/>
  <c r="O291" s="1"/>
  <c r="K289"/>
  <c r="L289" s="1"/>
  <c r="P289"/>
  <c r="I289"/>
  <c r="H289"/>
  <c r="S289" s="1"/>
  <c r="H290"/>
  <c r="S290" s="1"/>
  <c r="P290"/>
  <c r="I290"/>
  <c r="K290"/>
  <c r="L290" s="1"/>
  <c r="C291" l="1"/>
  <c r="Q289"/>
  <c r="R289"/>
  <c r="E291"/>
  <c r="A292"/>
  <c r="R290"/>
  <c r="Q290"/>
  <c r="N291"/>
  <c r="F291"/>
  <c r="M291"/>
  <c r="G291"/>
  <c r="D291"/>
  <c r="I291" l="1"/>
  <c r="P291"/>
  <c r="H291"/>
  <c r="S291" s="1"/>
  <c r="K291"/>
  <c r="L291" s="1"/>
  <c r="B292"/>
  <c r="O292" s="1"/>
  <c r="E292"/>
  <c r="C292"/>
  <c r="A293" l="1"/>
  <c r="D292"/>
  <c r="F292"/>
  <c r="G292"/>
  <c r="M292"/>
  <c r="N292"/>
  <c r="R291"/>
  <c r="Q291"/>
  <c r="E293" l="1"/>
  <c r="N293" s="1"/>
  <c r="C293"/>
  <c r="B293"/>
  <c r="O293" s="1"/>
  <c r="I292"/>
  <c r="H292"/>
  <c r="S292" s="1"/>
  <c r="K292"/>
  <c r="L292" s="1"/>
  <c r="P292"/>
  <c r="G293" l="1"/>
  <c r="D293"/>
  <c r="K293" s="1"/>
  <c r="L293" s="1"/>
  <c r="A294"/>
  <c r="C294" s="1"/>
  <c r="F293"/>
  <c r="M293"/>
  <c r="Q292"/>
  <c r="R292"/>
  <c r="H293" l="1"/>
  <c r="S293" s="1"/>
  <c r="P293"/>
  <c r="R293" s="1"/>
  <c r="I293"/>
  <c r="B294"/>
  <c r="O294" s="1"/>
  <c r="E294"/>
  <c r="A295" l="1"/>
  <c r="E295" s="1"/>
  <c r="G295" s="1"/>
  <c r="Q293"/>
  <c r="D294"/>
  <c r="F294"/>
  <c r="N294"/>
  <c r="G294"/>
  <c r="M294"/>
  <c r="N295" l="1"/>
  <c r="B295"/>
  <c r="O295" s="1"/>
  <c r="D295"/>
  <c r="I295" s="1"/>
  <c r="M295"/>
  <c r="C295"/>
  <c r="F295"/>
  <c r="H294"/>
  <c r="S294" s="1"/>
  <c r="K294"/>
  <c r="L294" s="1"/>
  <c r="I294"/>
  <c r="P294"/>
  <c r="A296"/>
  <c r="B296" s="1"/>
  <c r="O296" s="1"/>
  <c r="K295"/>
  <c r="L295" s="1"/>
  <c r="H295" l="1"/>
  <c r="S295" s="1"/>
  <c r="P295"/>
  <c r="Q295" s="1"/>
  <c r="R294"/>
  <c r="Q294"/>
  <c r="E296"/>
  <c r="N296" s="1"/>
  <c r="C296"/>
  <c r="A297"/>
  <c r="R295"/>
  <c r="G296" l="1"/>
  <c r="F296"/>
  <c r="D296"/>
  <c r="K296" s="1"/>
  <c r="L296" s="1"/>
  <c r="M296"/>
  <c r="C297"/>
  <c r="E297"/>
  <c r="B297"/>
  <c r="O297" s="1"/>
  <c r="P296" l="1"/>
  <c r="H296"/>
  <c r="S296" s="1"/>
  <c r="I296"/>
  <c r="A298"/>
  <c r="B298" s="1"/>
  <c r="O298" s="1"/>
  <c r="M297"/>
  <c r="D297"/>
  <c r="G297"/>
  <c r="N297"/>
  <c r="F297"/>
  <c r="R296"/>
  <c r="Q296"/>
  <c r="E298" l="1"/>
  <c r="F298" s="1"/>
  <c r="C298"/>
  <c r="I297"/>
  <c r="H297"/>
  <c r="S297" s="1"/>
  <c r="P297"/>
  <c r="K297"/>
  <c r="L297" s="1"/>
  <c r="A299"/>
  <c r="D298" l="1"/>
  <c r="I298" s="1"/>
  <c r="M298"/>
  <c r="N298"/>
  <c r="G298"/>
  <c r="Q297"/>
  <c r="R297"/>
  <c r="E299"/>
  <c r="C299"/>
  <c r="B299"/>
  <c r="O299" s="1"/>
  <c r="P298" l="1"/>
  <c r="R298" s="1"/>
  <c r="H298"/>
  <c r="S298" s="1"/>
  <c r="K298"/>
  <c r="L298" s="1"/>
  <c r="G299"/>
  <c r="D299"/>
  <c r="F299"/>
  <c r="M299"/>
  <c r="N299"/>
  <c r="A300"/>
  <c r="Q298"/>
  <c r="E300" l="1"/>
  <c r="C300"/>
  <c r="B300"/>
  <c r="O300" s="1"/>
  <c r="K299"/>
  <c r="L299" s="1"/>
  <c r="P299"/>
  <c r="I299"/>
  <c r="H299"/>
  <c r="S299" s="1"/>
  <c r="A301" l="1"/>
  <c r="Q299"/>
  <c r="R299"/>
  <c r="G300"/>
  <c r="M300"/>
  <c r="D300"/>
  <c r="F300"/>
  <c r="N300"/>
  <c r="P300" l="1"/>
  <c r="I300"/>
  <c r="H300"/>
  <c r="S300" s="1"/>
  <c r="K300"/>
  <c r="L300" s="1"/>
  <c r="B301"/>
  <c r="O301" s="1"/>
  <c r="E301"/>
  <c r="C301"/>
  <c r="A302" l="1"/>
  <c r="E302" s="1"/>
  <c r="N301"/>
  <c r="G301"/>
  <c r="F301"/>
  <c r="M301"/>
  <c r="D301"/>
  <c r="Q300"/>
  <c r="R300"/>
  <c r="B302" l="1"/>
  <c r="O302" s="1"/>
  <c r="C302"/>
  <c r="M302"/>
  <c r="F302"/>
  <c r="D302"/>
  <c r="N302"/>
  <c r="G302"/>
  <c r="H301"/>
  <c r="S301" s="1"/>
  <c r="P301"/>
  <c r="K301"/>
  <c r="L301" s="1"/>
  <c r="I301"/>
  <c r="A303" l="1"/>
  <c r="C303" s="1"/>
  <c r="Q301"/>
  <c r="R301"/>
  <c r="I302"/>
  <c r="H302"/>
  <c r="S302" s="1"/>
  <c r="K302"/>
  <c r="L302" s="1"/>
  <c r="P302"/>
  <c r="B303" l="1"/>
  <c r="O303" s="1"/>
  <c r="E303"/>
  <c r="N303" s="1"/>
  <c r="R302"/>
  <c r="Q302"/>
  <c r="G303" l="1"/>
  <c r="F303"/>
  <c r="A304"/>
  <c r="B304" s="1"/>
  <c r="O304" s="1"/>
  <c r="M303"/>
  <c r="D303"/>
  <c r="I303" s="1"/>
  <c r="P303" l="1"/>
  <c r="Q303" s="1"/>
  <c r="K303"/>
  <c r="L303" s="1"/>
  <c r="H303"/>
  <c r="S303" s="1"/>
  <c r="E304"/>
  <c r="M304" s="1"/>
  <c r="C304"/>
  <c r="A305"/>
  <c r="R303" l="1"/>
  <c r="D304"/>
  <c r="I304" s="1"/>
  <c r="F304"/>
  <c r="G304"/>
  <c r="N304"/>
  <c r="E305"/>
  <c r="B305"/>
  <c r="O305" s="1"/>
  <c r="C305"/>
  <c r="P304" l="1"/>
  <c r="R304" s="1"/>
  <c r="H304"/>
  <c r="S304" s="1"/>
  <c r="K304"/>
  <c r="L304" s="1"/>
  <c r="M305"/>
  <c r="N305"/>
  <c r="G305"/>
  <c r="D305"/>
  <c r="F305"/>
  <c r="A306"/>
  <c r="Q304" l="1"/>
  <c r="I305"/>
  <c r="H305"/>
  <c r="S305" s="1"/>
  <c r="P305"/>
  <c r="K305"/>
  <c r="L305" s="1"/>
  <c r="B306"/>
  <c r="O306" s="1"/>
  <c r="E306"/>
  <c r="C306"/>
  <c r="A307" l="1"/>
  <c r="Q305"/>
  <c r="R305"/>
  <c r="N306"/>
  <c r="G306"/>
  <c r="M306"/>
  <c r="F306"/>
  <c r="D306"/>
  <c r="H306" l="1"/>
  <c r="S306" s="1"/>
  <c r="P306"/>
  <c r="K306"/>
  <c r="L306" s="1"/>
  <c r="I306"/>
  <c r="E307"/>
  <c r="C307"/>
  <c r="B307"/>
  <c r="O307" s="1"/>
  <c r="A308" l="1"/>
  <c r="R306"/>
  <c r="Q306"/>
  <c r="F307"/>
  <c r="D307"/>
  <c r="G307"/>
  <c r="M307"/>
  <c r="N307"/>
  <c r="P307" l="1"/>
  <c r="I307"/>
  <c r="K307"/>
  <c r="L307" s="1"/>
  <c r="H307"/>
  <c r="S307" s="1"/>
  <c r="E308"/>
  <c r="B308"/>
  <c r="O308" s="1"/>
  <c r="C308"/>
  <c r="A309" l="1"/>
  <c r="D308"/>
  <c r="G308"/>
  <c r="N308"/>
  <c r="F308"/>
  <c r="M308"/>
  <c r="Q307"/>
  <c r="R307"/>
  <c r="I308" l="1"/>
  <c r="P308"/>
  <c r="H308"/>
  <c r="S308" s="1"/>
  <c r="K308"/>
  <c r="L308" s="1"/>
  <c r="B309"/>
  <c r="O309" s="1"/>
  <c r="E309"/>
  <c r="C309"/>
  <c r="A310" l="1"/>
  <c r="B310" s="1"/>
  <c r="O310" s="1"/>
  <c r="M309"/>
  <c r="D309"/>
  <c r="G309"/>
  <c r="N309"/>
  <c r="F309"/>
  <c r="Q308"/>
  <c r="R308"/>
  <c r="C310" l="1"/>
  <c r="E310"/>
  <c r="M310" s="1"/>
  <c r="A311"/>
  <c r="H309"/>
  <c r="S309" s="1"/>
  <c r="P309"/>
  <c r="I309"/>
  <c r="K309"/>
  <c r="L309" s="1"/>
  <c r="G310" l="1"/>
  <c r="N310"/>
  <c r="F310"/>
  <c r="D310"/>
  <c r="I310" s="1"/>
  <c r="R309"/>
  <c r="Q309"/>
  <c r="B311"/>
  <c r="O311" s="1"/>
  <c r="C311"/>
  <c r="E311"/>
  <c r="K310" l="1"/>
  <c r="L310" s="1"/>
  <c r="H310"/>
  <c r="S310" s="1"/>
  <c r="P310"/>
  <c r="Q310" s="1"/>
  <c r="A312"/>
  <c r="C312" s="1"/>
  <c r="G311"/>
  <c r="F311"/>
  <c r="D311"/>
  <c r="M311"/>
  <c r="N311"/>
  <c r="R310" l="1"/>
  <c r="E312"/>
  <c r="G312" s="1"/>
  <c r="B312"/>
  <c r="O312" s="1"/>
  <c r="P311"/>
  <c r="I311"/>
  <c r="H311"/>
  <c r="S311" s="1"/>
  <c r="K311"/>
  <c r="L311" s="1"/>
  <c r="N312" l="1"/>
  <c r="A313"/>
  <c r="C313" s="1"/>
  <c r="M312"/>
  <c r="D312"/>
  <c r="H312" s="1"/>
  <c r="S312" s="1"/>
  <c r="F312"/>
  <c r="Q311"/>
  <c r="R311"/>
  <c r="E313" l="1"/>
  <c r="D313" s="1"/>
  <c r="B313"/>
  <c r="O313" s="1"/>
  <c r="K312"/>
  <c r="L312" s="1"/>
  <c r="P312"/>
  <c r="R312" s="1"/>
  <c r="I312"/>
  <c r="Q312" l="1"/>
  <c r="G313"/>
  <c r="A314"/>
  <c r="B314" s="1"/>
  <c r="O314" s="1"/>
  <c r="F313"/>
  <c r="N313"/>
  <c r="M313"/>
  <c r="H313"/>
  <c r="S313" s="1"/>
  <c r="K313"/>
  <c r="L313" s="1"/>
  <c r="P313"/>
  <c r="I313"/>
  <c r="C314" l="1"/>
  <c r="E314"/>
  <c r="M314" s="1"/>
  <c r="A315"/>
  <c r="C315" s="1"/>
  <c r="R313"/>
  <c r="Q313"/>
  <c r="N314" l="1"/>
  <c r="E315"/>
  <c r="D315" s="1"/>
  <c r="I315" s="1"/>
  <c r="D314"/>
  <c r="I314" s="1"/>
  <c r="F314"/>
  <c r="B315"/>
  <c r="O315" s="1"/>
  <c r="G314"/>
  <c r="F315"/>
  <c r="H315"/>
  <c r="S315" s="1"/>
  <c r="H314" l="1"/>
  <c r="S314" s="1"/>
  <c r="G315"/>
  <c r="P315"/>
  <c r="K314"/>
  <c r="L314" s="1"/>
  <c r="A316"/>
  <c r="C316" s="1"/>
  <c r="K315"/>
  <c r="L315" s="1"/>
  <c r="N315"/>
  <c r="M315"/>
  <c r="P314"/>
  <c r="R314" s="1"/>
  <c r="R315"/>
  <c r="Q315"/>
  <c r="E316" l="1"/>
  <c r="D316" s="1"/>
  <c r="P316" s="1"/>
  <c r="B316"/>
  <c r="O316" s="1"/>
  <c r="N316"/>
  <c r="Q314"/>
  <c r="M316" l="1"/>
  <c r="A317"/>
  <c r="F316"/>
  <c r="G316"/>
  <c r="I316"/>
  <c r="K316"/>
  <c r="L316" s="1"/>
  <c r="H316"/>
  <c r="S316" s="1"/>
  <c r="Q316"/>
  <c r="R316"/>
  <c r="B317" l="1"/>
  <c r="O317" s="1"/>
  <c r="C317"/>
  <c r="E317"/>
  <c r="D317" l="1"/>
  <c r="N317"/>
  <c r="G317"/>
  <c r="M317"/>
  <c r="F317"/>
  <c r="A318"/>
  <c r="C318" l="1"/>
  <c r="E318"/>
  <c r="B318"/>
  <c r="O318" s="1"/>
  <c r="K317"/>
  <c r="L317" s="1"/>
  <c r="H317"/>
  <c r="S317" s="1"/>
  <c r="P317"/>
  <c r="I317"/>
  <c r="G318" l="1"/>
  <c r="F318"/>
  <c r="N318"/>
  <c r="D318"/>
  <c r="M318"/>
  <c r="R317"/>
  <c r="Q317"/>
  <c r="A319"/>
  <c r="I318" l="1"/>
  <c r="P318"/>
  <c r="H318"/>
  <c r="S318" s="1"/>
  <c r="K318"/>
  <c r="L318" s="1"/>
  <c r="B319"/>
  <c r="O319" s="1"/>
  <c r="C319"/>
  <c r="E319"/>
  <c r="A320" l="1"/>
  <c r="B320" s="1"/>
  <c r="O320" s="1"/>
  <c r="F319"/>
  <c r="N319"/>
  <c r="G319"/>
  <c r="M319"/>
  <c r="D319"/>
  <c r="Q318"/>
  <c r="R318"/>
  <c r="C320" l="1"/>
  <c r="A321"/>
  <c r="E321" s="1"/>
  <c r="E320"/>
  <c r="H319"/>
  <c r="S319" s="1"/>
  <c r="P319"/>
  <c r="I319"/>
  <c r="K319"/>
  <c r="L319" s="1"/>
  <c r="D320"/>
  <c r="K320" s="1"/>
  <c r="L320" s="1"/>
  <c r="C321" l="1"/>
  <c r="N320"/>
  <c r="G320"/>
  <c r="F320"/>
  <c r="P320"/>
  <c r="B321"/>
  <c r="O321" s="1"/>
  <c r="I320"/>
  <c r="M320"/>
  <c r="H320"/>
  <c r="S320" s="1"/>
  <c r="Q319"/>
  <c r="R319"/>
  <c r="G321"/>
  <c r="N321"/>
  <c r="D321"/>
  <c r="F321"/>
  <c r="M321"/>
  <c r="R320"/>
  <c r="Q320"/>
  <c r="A322" l="1"/>
  <c r="C322" s="1"/>
  <c r="K321"/>
  <c r="L321" s="1"/>
  <c r="H321"/>
  <c r="S321" s="1"/>
  <c r="P321"/>
  <c r="I321"/>
  <c r="E322" l="1"/>
  <c r="G322" s="1"/>
  <c r="B322"/>
  <c r="O322" s="1"/>
  <c r="Q321"/>
  <c r="R321"/>
  <c r="F322" l="1"/>
  <c r="M322"/>
  <c r="D322"/>
  <c r="H322" s="1"/>
  <c r="S322" s="1"/>
  <c r="N322"/>
  <c r="A323"/>
  <c r="E323" s="1"/>
  <c r="D323" s="1"/>
  <c r="K322"/>
  <c r="L322" s="1"/>
  <c r="P322"/>
  <c r="R322" s="1"/>
  <c r="N323" l="1"/>
  <c r="G323"/>
  <c r="F323"/>
  <c r="M323"/>
  <c r="I322"/>
  <c r="C323"/>
  <c r="B323"/>
  <c r="O323" s="1"/>
  <c r="Q322"/>
  <c r="I323"/>
  <c r="H323"/>
  <c r="S323" s="1"/>
  <c r="K323"/>
  <c r="L323" s="1"/>
  <c r="P323"/>
  <c r="A324" l="1"/>
  <c r="B324" s="1"/>
  <c r="O324" s="1"/>
  <c r="R323"/>
  <c r="Q323"/>
  <c r="A325" l="1"/>
  <c r="B325" s="1"/>
  <c r="O325" s="1"/>
  <c r="E324"/>
  <c r="D324" s="1"/>
  <c r="H324" s="1"/>
  <c r="S324" s="1"/>
  <c r="C324"/>
  <c r="F324"/>
  <c r="E325" l="1"/>
  <c r="M325" s="1"/>
  <c r="G324"/>
  <c r="K324"/>
  <c r="L324" s="1"/>
  <c r="C325"/>
  <c r="P324"/>
  <c r="Q324" s="1"/>
  <c r="N324"/>
  <c r="I324"/>
  <c r="M324"/>
  <c r="A326"/>
  <c r="N325"/>
  <c r="G325"/>
  <c r="R324" l="1"/>
  <c r="D325"/>
  <c r="I325" s="1"/>
  <c r="F325"/>
  <c r="B326"/>
  <c r="O326" s="1"/>
  <c r="C326"/>
  <c r="E326"/>
  <c r="H325"/>
  <c r="S325" s="1"/>
  <c r="K325" l="1"/>
  <c r="L325" s="1"/>
  <c r="P325"/>
  <c r="A327"/>
  <c r="B327" s="1"/>
  <c r="O327" s="1"/>
  <c r="M326"/>
  <c r="F326"/>
  <c r="G326"/>
  <c r="N326"/>
  <c r="D326"/>
  <c r="Q325"/>
  <c r="R325"/>
  <c r="E327" l="1"/>
  <c r="D327" s="1"/>
  <c r="C327"/>
  <c r="I326"/>
  <c r="H326"/>
  <c r="S326" s="1"/>
  <c r="K326"/>
  <c r="L326" s="1"/>
  <c r="P326"/>
  <c r="A328"/>
  <c r="F327" l="1"/>
  <c r="M327"/>
  <c r="N327"/>
  <c r="G327"/>
  <c r="Q326"/>
  <c r="R326"/>
  <c r="B328"/>
  <c r="O328" s="1"/>
  <c r="C328"/>
  <c r="E328"/>
  <c r="I327"/>
  <c r="P327"/>
  <c r="H327"/>
  <c r="S327" s="1"/>
  <c r="K327"/>
  <c r="L327" s="1"/>
  <c r="D328" l="1"/>
  <c r="M328"/>
  <c r="N328"/>
  <c r="G328"/>
  <c r="F328"/>
  <c r="Q327"/>
  <c r="R327"/>
  <c r="A329"/>
  <c r="B329" l="1"/>
  <c r="O329" s="1"/>
  <c r="E329"/>
  <c r="C329"/>
  <c r="I328"/>
  <c r="K328"/>
  <c r="L328" s="1"/>
  <c r="P328"/>
  <c r="H328"/>
  <c r="S328" s="1"/>
  <c r="A330" l="1"/>
  <c r="Q328"/>
  <c r="R328"/>
  <c r="N329"/>
  <c r="F329"/>
  <c r="M329"/>
  <c r="D329"/>
  <c r="G329"/>
  <c r="H329" l="1"/>
  <c r="S329" s="1"/>
  <c r="K329"/>
  <c r="L329" s="1"/>
  <c r="P329"/>
  <c r="I329"/>
  <c r="B330"/>
  <c r="O330" s="1"/>
  <c r="C330"/>
  <c r="E330"/>
  <c r="A331" l="1"/>
  <c r="C331" s="1"/>
  <c r="F330"/>
  <c r="D330"/>
  <c r="M330"/>
  <c r="N330"/>
  <c r="G330"/>
  <c r="Q329"/>
  <c r="R329"/>
  <c r="E331" l="1"/>
  <c r="G331" s="1"/>
  <c r="B331"/>
  <c r="O331" s="1"/>
  <c r="I330"/>
  <c r="K330"/>
  <c r="L330" s="1"/>
  <c r="H330"/>
  <c r="S330" s="1"/>
  <c r="P330"/>
  <c r="M331" l="1"/>
  <c r="N331"/>
  <c r="F331"/>
  <c r="D331"/>
  <c r="P331" s="1"/>
  <c r="A332"/>
  <c r="E332" s="1"/>
  <c r="D332" s="1"/>
  <c r="Q330"/>
  <c r="R330"/>
  <c r="K331" l="1"/>
  <c r="L331" s="1"/>
  <c r="I331"/>
  <c r="H331"/>
  <c r="S331" s="1"/>
  <c r="G332"/>
  <c r="N332"/>
  <c r="F332"/>
  <c r="M332"/>
  <c r="C332"/>
  <c r="B332"/>
  <c r="O332" s="1"/>
  <c r="K332"/>
  <c r="L332" s="1"/>
  <c r="H332"/>
  <c r="S332" s="1"/>
  <c r="I332"/>
  <c r="P332"/>
  <c r="Q331"/>
  <c r="R331"/>
  <c r="A333" l="1"/>
  <c r="Q332"/>
  <c r="R332"/>
  <c r="B333" l="1"/>
  <c r="O333" s="1"/>
  <c r="E333"/>
  <c r="C333"/>
  <c r="D333" l="1"/>
  <c r="M333"/>
  <c r="G333"/>
  <c r="N333"/>
  <c r="F333"/>
  <c r="A334"/>
  <c r="E334" l="1"/>
  <c r="C334"/>
  <c r="B334"/>
  <c r="O334" s="1"/>
  <c r="P333"/>
  <c r="I333"/>
  <c r="H333"/>
  <c r="S333" s="1"/>
  <c r="K333"/>
  <c r="L333" s="1"/>
  <c r="F334" l="1"/>
  <c r="G334"/>
  <c r="N334"/>
  <c r="D334"/>
  <c r="M334"/>
  <c r="R333"/>
  <c r="Q333"/>
  <c r="A335"/>
  <c r="I334" l="1"/>
  <c r="P334"/>
  <c r="H334"/>
  <c r="S334" s="1"/>
  <c r="K334"/>
  <c r="L334" s="1"/>
  <c r="B335"/>
  <c r="O335" s="1"/>
  <c r="E335"/>
  <c r="C335"/>
  <c r="A336" l="1"/>
  <c r="B336" s="1"/>
  <c r="O336" s="1"/>
  <c r="D335"/>
  <c r="M335"/>
  <c r="G335"/>
  <c r="F335"/>
  <c r="N335"/>
  <c r="R334"/>
  <c r="Q334"/>
  <c r="C336" l="1"/>
  <c r="E336"/>
  <c r="F336" s="1"/>
  <c r="A337"/>
  <c r="I335"/>
  <c r="K335"/>
  <c r="L335" s="1"/>
  <c r="H335"/>
  <c r="S335" s="1"/>
  <c r="P335"/>
  <c r="N336" l="1"/>
  <c r="G336"/>
  <c r="M336"/>
  <c r="D336"/>
  <c r="P336" s="1"/>
  <c r="C337"/>
  <c r="B337"/>
  <c r="O337" s="1"/>
  <c r="E337"/>
  <c r="Q335"/>
  <c r="R335"/>
  <c r="I336" l="1"/>
  <c r="H336"/>
  <c r="S336" s="1"/>
  <c r="K336"/>
  <c r="L336" s="1"/>
  <c r="D337"/>
  <c r="M337"/>
  <c r="N337"/>
  <c r="G337"/>
  <c r="F337"/>
  <c r="A338"/>
  <c r="R336"/>
  <c r="Q336"/>
  <c r="B338" l="1"/>
  <c r="O338" s="1"/>
  <c r="E338"/>
  <c r="C338"/>
  <c r="I337"/>
  <c r="P337"/>
  <c r="H337"/>
  <c r="S337" s="1"/>
  <c r="K337"/>
  <c r="L337" s="1"/>
  <c r="A339" l="1"/>
  <c r="C339" s="1"/>
  <c r="Q337"/>
  <c r="R337"/>
  <c r="F338"/>
  <c r="M338"/>
  <c r="G338"/>
  <c r="N338"/>
  <c r="D338"/>
  <c r="E339" l="1"/>
  <c r="F339" s="1"/>
  <c r="B339"/>
  <c r="O339" s="1"/>
  <c r="I338"/>
  <c r="H338"/>
  <c r="S338" s="1"/>
  <c r="P338"/>
  <c r="K338"/>
  <c r="L338" s="1"/>
  <c r="N339" l="1"/>
  <c r="A340"/>
  <c r="B340" s="1"/>
  <c r="O340" s="1"/>
  <c r="M339"/>
  <c r="D339"/>
  <c r="P339" s="1"/>
  <c r="G339"/>
  <c r="R338"/>
  <c r="Q338"/>
  <c r="A341" l="1"/>
  <c r="C341" s="1"/>
  <c r="K339"/>
  <c r="L339" s="1"/>
  <c r="C340"/>
  <c r="I339"/>
  <c r="H339"/>
  <c r="S339" s="1"/>
  <c r="E340"/>
  <c r="G340" s="1"/>
  <c r="R339"/>
  <c r="Q339"/>
  <c r="F340" l="1"/>
  <c r="N340"/>
  <c r="B341"/>
  <c r="O341" s="1"/>
  <c r="D340"/>
  <c r="E341"/>
  <c r="D341" s="1"/>
  <c r="M340"/>
  <c r="A342" l="1"/>
  <c r="E342" s="1"/>
  <c r="G342" s="1"/>
  <c r="M341"/>
  <c r="F341"/>
  <c r="N341"/>
  <c r="G341"/>
  <c r="K340"/>
  <c r="L340" s="1"/>
  <c r="I340"/>
  <c r="P340"/>
  <c r="H340"/>
  <c r="S340" s="1"/>
  <c r="I341"/>
  <c r="H341"/>
  <c r="S341" s="1"/>
  <c r="P341"/>
  <c r="K341"/>
  <c r="L341" s="1"/>
  <c r="F342" l="1"/>
  <c r="C342"/>
  <c r="M342"/>
  <c r="B342"/>
  <c r="O342" s="1"/>
  <c r="D342"/>
  <c r="K342" s="1"/>
  <c r="L342" s="1"/>
  <c r="N342"/>
  <c r="Q340"/>
  <c r="R340"/>
  <c r="A343"/>
  <c r="C343" s="1"/>
  <c r="I342"/>
  <c r="Q341"/>
  <c r="R341"/>
  <c r="P342" l="1"/>
  <c r="Q342" s="1"/>
  <c r="H342"/>
  <c r="S342" s="1"/>
  <c r="E343"/>
  <c r="M343" s="1"/>
  <c r="B343"/>
  <c r="O343" s="1"/>
  <c r="R342" l="1"/>
  <c r="A344"/>
  <c r="C344" s="1"/>
  <c r="D343"/>
  <c r="P343" s="1"/>
  <c r="N343"/>
  <c r="G343"/>
  <c r="F343"/>
  <c r="B344" l="1"/>
  <c r="O344" s="1"/>
  <c r="E344"/>
  <c r="H343"/>
  <c r="S343" s="1"/>
  <c r="K343"/>
  <c r="L343" s="1"/>
  <c r="I343"/>
  <c r="R343"/>
  <c r="Q343"/>
  <c r="A345" l="1"/>
  <c r="B345" s="1"/>
  <c r="O345" s="1"/>
  <c r="G344"/>
  <c r="N344"/>
  <c r="F344"/>
  <c r="D344"/>
  <c r="M344"/>
  <c r="C345" l="1"/>
  <c r="A346"/>
  <c r="C346" s="1"/>
  <c r="E345"/>
  <c r="G345" s="1"/>
  <c r="I344"/>
  <c r="K344"/>
  <c r="L344" s="1"/>
  <c r="P344"/>
  <c r="H344"/>
  <c r="S344" s="1"/>
  <c r="N345" l="1"/>
  <c r="F345"/>
  <c r="E346"/>
  <c r="D346" s="1"/>
  <c r="I346" s="1"/>
  <c r="B346"/>
  <c r="O346" s="1"/>
  <c r="D345"/>
  <c r="M345"/>
  <c r="Q344"/>
  <c r="R344"/>
  <c r="F346" l="1"/>
  <c r="G346"/>
  <c r="N346"/>
  <c r="P346"/>
  <c r="Q346" s="1"/>
  <c r="H346"/>
  <c r="S346" s="1"/>
  <c r="H345"/>
  <c r="S345" s="1"/>
  <c r="P345"/>
  <c r="K345"/>
  <c r="L345" s="1"/>
  <c r="I345"/>
  <c r="K346"/>
  <c r="L346" s="1"/>
  <c r="A347"/>
  <c r="B347" s="1"/>
  <c r="O347" s="1"/>
  <c r="M346"/>
  <c r="R346" l="1"/>
  <c r="C347"/>
  <c r="A348"/>
  <c r="C348" s="1"/>
  <c r="R345"/>
  <c r="Q345"/>
  <c r="E347"/>
  <c r="D347" s="1"/>
  <c r="H347" s="1"/>
  <c r="S347" s="1"/>
  <c r="M347" l="1"/>
  <c r="N347"/>
  <c r="G347"/>
  <c r="B348"/>
  <c r="O348" s="1"/>
  <c r="E348"/>
  <c r="G348" s="1"/>
  <c r="F347"/>
  <c r="P347"/>
  <c r="I347"/>
  <c r="K347"/>
  <c r="L347" s="1"/>
  <c r="A349" l="1"/>
  <c r="B349" s="1"/>
  <c r="O349" s="1"/>
  <c r="N348"/>
  <c r="D348"/>
  <c r="F348"/>
  <c r="M348"/>
  <c r="R347"/>
  <c r="Q347"/>
  <c r="E349" l="1"/>
  <c r="A350"/>
  <c r="C350" s="1"/>
  <c r="C349"/>
  <c r="H348"/>
  <c r="S348" s="1"/>
  <c r="P348"/>
  <c r="K348"/>
  <c r="L348" s="1"/>
  <c r="I348"/>
  <c r="F349"/>
  <c r="N349" l="1"/>
  <c r="G349"/>
  <c r="M349"/>
  <c r="B350"/>
  <c r="O350" s="1"/>
  <c r="E350"/>
  <c r="F350" s="1"/>
  <c r="D349"/>
  <c r="K349" s="1"/>
  <c r="L349" s="1"/>
  <c r="R348"/>
  <c r="Q348"/>
  <c r="I349"/>
  <c r="D350"/>
  <c r="K350" s="1"/>
  <c r="L350" s="1"/>
  <c r="N350"/>
  <c r="A351"/>
  <c r="E351" s="1"/>
  <c r="N351" s="1"/>
  <c r="G350" l="1"/>
  <c r="M350"/>
  <c r="P349"/>
  <c r="Q349" s="1"/>
  <c r="H349"/>
  <c r="S349" s="1"/>
  <c r="P350"/>
  <c r="R350" s="1"/>
  <c r="I350"/>
  <c r="H350"/>
  <c r="S350" s="1"/>
  <c r="F351"/>
  <c r="B351"/>
  <c r="O351" s="1"/>
  <c r="C351"/>
  <c r="D351"/>
  <c r="G351"/>
  <c r="M351"/>
  <c r="Q350"/>
  <c r="A352" l="1"/>
  <c r="E352" s="1"/>
  <c r="D352" s="1"/>
  <c r="P352" s="1"/>
  <c r="Q352" s="1"/>
  <c r="R349"/>
  <c r="P351"/>
  <c r="K351"/>
  <c r="L351" s="1"/>
  <c r="H351"/>
  <c r="S351" s="1"/>
  <c r="I351"/>
  <c r="R352" l="1"/>
  <c r="N352"/>
  <c r="B352"/>
  <c r="O352" s="1"/>
  <c r="I352"/>
  <c r="C352"/>
  <c r="F352"/>
  <c r="M352"/>
  <c r="G352"/>
  <c r="K352"/>
  <c r="L352" s="1"/>
  <c r="H352"/>
  <c r="S352" s="1"/>
  <c r="A353"/>
  <c r="C353" s="1"/>
  <c r="Q351"/>
  <c r="R351"/>
  <c r="B353" l="1"/>
  <c r="O353" s="1"/>
  <c r="E353"/>
  <c r="F353" s="1"/>
  <c r="M353" l="1"/>
  <c r="D353"/>
  <c r="G353"/>
  <c r="N353"/>
  <c r="A354"/>
  <c r="P353" l="1"/>
  <c r="K353"/>
  <c r="L353" s="1"/>
  <c r="I353"/>
  <c r="H353"/>
  <c r="S353" s="1"/>
  <c r="B354"/>
  <c r="O354" s="1"/>
  <c r="E354"/>
  <c r="C354"/>
  <c r="A355" l="1"/>
  <c r="B355" s="1"/>
  <c r="O355" s="1"/>
  <c r="N354"/>
  <c r="M354"/>
  <c r="G354"/>
  <c r="D354"/>
  <c r="F354"/>
  <c r="Q353"/>
  <c r="R353"/>
  <c r="E355" l="1"/>
  <c r="N355" s="1"/>
  <c r="C355"/>
  <c r="H354"/>
  <c r="S354" s="1"/>
  <c r="K354"/>
  <c r="L354" s="1"/>
  <c r="I354"/>
  <c r="P354"/>
  <c r="A356"/>
  <c r="F355" l="1"/>
  <c r="D355"/>
  <c r="K355" s="1"/>
  <c r="L355" s="1"/>
  <c r="M355"/>
  <c r="G355"/>
  <c r="Q354"/>
  <c r="R354"/>
  <c r="C356"/>
  <c r="E356"/>
  <c r="B356"/>
  <c r="O356" s="1"/>
  <c r="I355" l="1"/>
  <c r="P355"/>
  <c r="R355" s="1"/>
  <c r="H355"/>
  <c r="S355" s="1"/>
  <c r="M356"/>
  <c r="D356"/>
  <c r="F356"/>
  <c r="G356"/>
  <c r="N356"/>
  <c r="Q355"/>
  <c r="A357"/>
  <c r="K356" l="1"/>
  <c r="L356" s="1"/>
  <c r="I356"/>
  <c r="H356"/>
  <c r="S356" s="1"/>
  <c r="P356"/>
  <c r="E357"/>
  <c r="B357"/>
  <c r="O357" s="1"/>
  <c r="C357"/>
  <c r="A358" l="1"/>
  <c r="C358" s="1"/>
  <c r="Q356"/>
  <c r="R356"/>
  <c r="D357"/>
  <c r="G357"/>
  <c r="N357"/>
  <c r="M357"/>
  <c r="F357"/>
  <c r="B358" l="1"/>
  <c r="O358" s="1"/>
  <c r="E358"/>
  <c r="D358" s="1"/>
  <c r="K357"/>
  <c r="L357" s="1"/>
  <c r="H357"/>
  <c r="S357" s="1"/>
  <c r="P357"/>
  <c r="I357"/>
  <c r="A359" l="1"/>
  <c r="C359" s="1"/>
  <c r="F358"/>
  <c r="G358"/>
  <c r="N358"/>
  <c r="M358"/>
  <c r="Q357"/>
  <c r="R357"/>
  <c r="P358"/>
  <c r="K358"/>
  <c r="L358" s="1"/>
  <c r="I358"/>
  <c r="H358"/>
  <c r="S358" s="1"/>
  <c r="B359" l="1"/>
  <c r="O359" s="1"/>
  <c r="E359"/>
  <c r="F359" s="1"/>
  <c r="D359"/>
  <c r="K359" s="1"/>
  <c r="L359" s="1"/>
  <c r="Q358"/>
  <c r="R358"/>
  <c r="G359" l="1"/>
  <c r="A360"/>
  <c r="B360" s="1"/>
  <c r="O360" s="1"/>
  <c r="M359"/>
  <c r="I359"/>
  <c r="N359"/>
  <c r="P359"/>
  <c r="R359" s="1"/>
  <c r="H359"/>
  <c r="S359" s="1"/>
  <c r="A361" l="1"/>
  <c r="B361" s="1"/>
  <c r="O361" s="1"/>
  <c r="E360"/>
  <c r="D360" s="1"/>
  <c r="K360" s="1"/>
  <c r="L360" s="1"/>
  <c r="Q359"/>
  <c r="C360"/>
  <c r="C361" l="1"/>
  <c r="N360"/>
  <c r="F360"/>
  <c r="M360"/>
  <c r="G360"/>
  <c r="E361"/>
  <c r="N361" s="1"/>
  <c r="A362"/>
  <c r="E362" s="1"/>
  <c r="H360"/>
  <c r="S360" s="1"/>
  <c r="D361"/>
  <c r="H361" s="1"/>
  <c r="S361" s="1"/>
  <c r="I360"/>
  <c r="P360"/>
  <c r="R360" s="1"/>
  <c r="F361"/>
  <c r="M361"/>
  <c r="Q360"/>
  <c r="B362" l="1"/>
  <c r="O362" s="1"/>
  <c r="C362"/>
  <c r="P361"/>
  <c r="R361" s="1"/>
  <c r="I361"/>
  <c r="G361"/>
  <c r="K361"/>
  <c r="L361" s="1"/>
  <c r="A363"/>
  <c r="B363" s="1"/>
  <c r="O363" s="1"/>
  <c r="Q361"/>
  <c r="G362"/>
  <c r="M362"/>
  <c r="N362"/>
  <c r="D362"/>
  <c r="F362"/>
  <c r="E363" l="1"/>
  <c r="M363" s="1"/>
  <c r="C363"/>
  <c r="I362"/>
  <c r="H362"/>
  <c r="S362" s="1"/>
  <c r="K362"/>
  <c r="L362" s="1"/>
  <c r="P362"/>
  <c r="A364"/>
  <c r="N363" l="1"/>
  <c r="F363"/>
  <c r="D363"/>
  <c r="P363" s="1"/>
  <c r="G363"/>
  <c r="C364"/>
  <c r="B364"/>
  <c r="O364" s="1"/>
  <c r="E364"/>
  <c r="R362"/>
  <c r="Q362"/>
  <c r="H363"/>
  <c r="S363" s="1"/>
  <c r="K363"/>
  <c r="L363" s="1"/>
  <c r="I363" l="1"/>
  <c r="Q363"/>
  <c r="R363"/>
  <c r="G364"/>
  <c r="M364"/>
  <c r="D364"/>
  <c r="F364"/>
  <c r="N364"/>
  <c r="A365"/>
  <c r="C365" l="1"/>
  <c r="B365"/>
  <c r="O365" s="1"/>
  <c r="E365"/>
  <c r="H364"/>
  <c r="S364" s="1"/>
  <c r="P364"/>
  <c r="K364"/>
  <c r="L364" s="1"/>
  <c r="I364"/>
  <c r="A366" l="1"/>
  <c r="B366" s="1"/>
  <c r="O366" s="1"/>
  <c r="D365"/>
  <c r="M365"/>
  <c r="N365"/>
  <c r="F365"/>
  <c r="G365"/>
  <c r="Q364"/>
  <c r="R364"/>
  <c r="C366" l="1"/>
  <c r="A367"/>
  <c r="B367" s="1"/>
  <c r="O367" s="1"/>
  <c r="E366"/>
  <c r="F366" s="1"/>
  <c r="P365"/>
  <c r="K365"/>
  <c r="L365" s="1"/>
  <c r="I365"/>
  <c r="H365"/>
  <c r="S365" s="1"/>
  <c r="N366" l="1"/>
  <c r="E367"/>
  <c r="G366"/>
  <c r="D366"/>
  <c r="A368"/>
  <c r="C368" s="1"/>
  <c r="M366"/>
  <c r="C367"/>
  <c r="Q365"/>
  <c r="R365"/>
  <c r="D367" l="1"/>
  <c r="N367"/>
  <c r="F367"/>
  <c r="G367"/>
  <c r="M367"/>
  <c r="E368"/>
  <c r="D368" s="1"/>
  <c r="K366"/>
  <c r="L366" s="1"/>
  <c r="I366"/>
  <c r="H366"/>
  <c r="S366" s="1"/>
  <c r="P366"/>
  <c r="B368"/>
  <c r="O368" s="1"/>
  <c r="F368"/>
  <c r="G368" l="1"/>
  <c r="M368"/>
  <c r="N368"/>
  <c r="H367"/>
  <c r="S367" s="1"/>
  <c r="I367"/>
  <c r="P367"/>
  <c r="K367"/>
  <c r="L367" s="1"/>
  <c r="Q366"/>
  <c r="R366"/>
  <c r="A369"/>
  <c r="C369" s="1"/>
  <c r="H368"/>
  <c r="S368" s="1"/>
  <c r="K368"/>
  <c r="L368" s="1"/>
  <c r="I368"/>
  <c r="P368"/>
  <c r="B369" l="1"/>
  <c r="O369" s="1"/>
  <c r="E369"/>
  <c r="N369" s="1"/>
  <c r="Q367"/>
  <c r="R367"/>
  <c r="Q368"/>
  <c r="R368"/>
  <c r="G369" l="1"/>
  <c r="D369"/>
  <c r="F369"/>
  <c r="A370"/>
  <c r="E370" s="1"/>
  <c r="N370" s="1"/>
  <c r="M369"/>
  <c r="H369" l="1"/>
  <c r="S369" s="1"/>
  <c r="I369"/>
  <c r="P369"/>
  <c r="K369"/>
  <c r="L369" s="1"/>
  <c r="F370"/>
  <c r="M370"/>
  <c r="G370"/>
  <c r="D370"/>
  <c r="H370" s="1"/>
  <c r="S370" s="1"/>
  <c r="C370"/>
  <c r="B370"/>
  <c r="O370" s="1"/>
  <c r="P370" l="1"/>
  <c r="R370" s="1"/>
  <c r="I370"/>
  <c r="K370"/>
  <c r="L370" s="1"/>
  <c r="Q369"/>
  <c r="R369"/>
  <c r="A371"/>
  <c r="C371" s="1"/>
  <c r="Q370" l="1"/>
  <c r="B371"/>
  <c r="O371" s="1"/>
  <c r="E371"/>
  <c r="F371" s="1"/>
  <c r="N371" l="1"/>
  <c r="A372"/>
  <c r="C372" s="1"/>
  <c r="M371"/>
  <c r="G371"/>
  <c r="D371"/>
  <c r="I371" s="1"/>
  <c r="K371" l="1"/>
  <c r="L371" s="1"/>
  <c r="P371"/>
  <c r="R371" s="1"/>
  <c r="H371"/>
  <c r="S371" s="1"/>
  <c r="B372"/>
  <c r="O372" s="1"/>
  <c r="E372"/>
  <c r="M372" s="1"/>
  <c r="Q371" l="1"/>
  <c r="D372"/>
  <c r="K372" s="1"/>
  <c r="L372" s="1"/>
  <c r="N372"/>
  <c r="F372"/>
  <c r="A373"/>
  <c r="B373" s="1"/>
  <c r="O373" s="1"/>
  <c r="G372"/>
  <c r="P372"/>
  <c r="Q372" s="1"/>
  <c r="I372" l="1"/>
  <c r="H372"/>
  <c r="S372" s="1"/>
  <c r="C373"/>
  <c r="E373"/>
  <c r="A374"/>
  <c r="C374" s="1"/>
  <c r="R372"/>
  <c r="G373" l="1"/>
  <c r="F373"/>
  <c r="D373"/>
  <c r="N373"/>
  <c r="E374"/>
  <c r="D374" s="1"/>
  <c r="B374"/>
  <c r="O374" s="1"/>
  <c r="M373"/>
  <c r="N374" l="1"/>
  <c r="A375"/>
  <c r="B375" s="1"/>
  <c r="O375" s="1"/>
  <c r="F374"/>
  <c r="P373"/>
  <c r="H373"/>
  <c r="S373" s="1"/>
  <c r="I373"/>
  <c r="K373"/>
  <c r="L373" s="1"/>
  <c r="M374"/>
  <c r="G374"/>
  <c r="H374"/>
  <c r="S374" s="1"/>
  <c r="I374"/>
  <c r="K374"/>
  <c r="L374" s="1"/>
  <c r="P374"/>
  <c r="C375" l="1"/>
  <c r="A376"/>
  <c r="C376" s="1"/>
  <c r="E375"/>
  <c r="M375" s="1"/>
  <c r="Q373"/>
  <c r="R373"/>
  <c r="D375"/>
  <c r="R374"/>
  <c r="Q374"/>
  <c r="G375" l="1"/>
  <c r="F375"/>
  <c r="N375"/>
  <c r="E376"/>
  <c r="B376"/>
  <c r="O376" s="1"/>
  <c r="P375"/>
  <c r="H375"/>
  <c r="S375" s="1"/>
  <c r="I375"/>
  <c r="K375"/>
  <c r="L375" s="1"/>
  <c r="N376"/>
  <c r="G376"/>
  <c r="F376"/>
  <c r="M376"/>
  <c r="D376"/>
  <c r="A377" l="1"/>
  <c r="R375"/>
  <c r="Q375"/>
  <c r="H376"/>
  <c r="S376" s="1"/>
  <c r="I376"/>
  <c r="P376"/>
  <c r="K376"/>
  <c r="L376" s="1"/>
  <c r="B377" l="1"/>
  <c r="O377" s="1"/>
  <c r="E377"/>
  <c r="C377"/>
  <c r="R376"/>
  <c r="Q376"/>
  <c r="G377" l="1"/>
  <c r="F377"/>
  <c r="M377"/>
  <c r="N377"/>
  <c r="D377"/>
  <c r="A378"/>
  <c r="C378" l="1"/>
  <c r="E378"/>
  <c r="B378"/>
  <c r="O378" s="1"/>
  <c r="H377"/>
  <c r="S377" s="1"/>
  <c r="P377"/>
  <c r="I377"/>
  <c r="K377"/>
  <c r="L377" s="1"/>
  <c r="A379" l="1"/>
  <c r="F378"/>
  <c r="M378"/>
  <c r="D378"/>
  <c r="G378"/>
  <c r="N378"/>
  <c r="Q377"/>
  <c r="R377"/>
  <c r="P378" l="1"/>
  <c r="H378"/>
  <c r="S378" s="1"/>
  <c r="K378"/>
  <c r="L378" s="1"/>
  <c r="I378"/>
  <c r="C379"/>
  <c r="B379"/>
  <c r="O379" s="1"/>
  <c r="E379"/>
  <c r="A380" l="1"/>
  <c r="B380" s="1"/>
  <c r="O380" s="1"/>
  <c r="M379"/>
  <c r="G379"/>
  <c r="N379"/>
  <c r="F379"/>
  <c r="D379"/>
  <c r="Q378"/>
  <c r="R378"/>
  <c r="C380" l="1"/>
  <c r="E380"/>
  <c r="N380" s="1"/>
  <c r="A381"/>
  <c r="M380"/>
  <c r="H379"/>
  <c r="S379" s="1"/>
  <c r="K379"/>
  <c r="L379" s="1"/>
  <c r="P379"/>
  <c r="I379"/>
  <c r="D380" l="1"/>
  <c r="K380" s="1"/>
  <c r="L380" s="1"/>
  <c r="F380"/>
  <c r="G380"/>
  <c r="R379"/>
  <c r="Q379"/>
  <c r="B381"/>
  <c r="O381" s="1"/>
  <c r="C381"/>
  <c r="E381"/>
  <c r="I380" l="1"/>
  <c r="H380"/>
  <c r="S380" s="1"/>
  <c r="P380"/>
  <c r="D381"/>
  <c r="M381"/>
  <c r="F381"/>
  <c r="G381"/>
  <c r="N381"/>
  <c r="R380"/>
  <c r="Q380"/>
  <c r="A382"/>
  <c r="E382" l="1"/>
  <c r="B382"/>
  <c r="O382" s="1"/>
  <c r="C382"/>
  <c r="P381"/>
  <c r="H381"/>
  <c r="S381" s="1"/>
  <c r="K381"/>
  <c r="L381" s="1"/>
  <c r="I381"/>
  <c r="A383" l="1"/>
  <c r="E383" s="1"/>
  <c r="D383" s="1"/>
  <c r="Q381"/>
  <c r="R381"/>
  <c r="D382"/>
  <c r="M382"/>
  <c r="F382"/>
  <c r="G382"/>
  <c r="N382"/>
  <c r="B383" l="1"/>
  <c r="O383" s="1"/>
  <c r="C383"/>
  <c r="M383"/>
  <c r="N383"/>
  <c r="F383"/>
  <c r="A384"/>
  <c r="E384" s="1"/>
  <c r="M384" s="1"/>
  <c r="G383"/>
  <c r="H382"/>
  <c r="S382" s="1"/>
  <c r="K382"/>
  <c r="L382" s="1"/>
  <c r="P382"/>
  <c r="I382"/>
  <c r="P383"/>
  <c r="K383"/>
  <c r="L383" s="1"/>
  <c r="I383"/>
  <c r="H383"/>
  <c r="S383" s="1"/>
  <c r="N384" l="1"/>
  <c r="D384"/>
  <c r="K384" s="1"/>
  <c r="L384" s="1"/>
  <c r="B384"/>
  <c r="O384" s="1"/>
  <c r="G384"/>
  <c r="F384"/>
  <c r="C384"/>
  <c r="Q382"/>
  <c r="R382"/>
  <c r="A385"/>
  <c r="C385" s="1"/>
  <c r="Q383"/>
  <c r="R383"/>
  <c r="H384"/>
  <c r="S384" s="1"/>
  <c r="I384"/>
  <c r="P384" l="1"/>
  <c r="R384" s="1"/>
  <c r="E385"/>
  <c r="N385" s="1"/>
  <c r="B385"/>
  <c r="O385" s="1"/>
  <c r="Q384"/>
  <c r="D385"/>
  <c r="A25" i="19"/>
  <c r="B30" i="20" s="1"/>
  <c r="A10" i="23"/>
  <c r="M385" i="15" l="1"/>
  <c r="A386"/>
  <c r="E386" s="1"/>
  <c r="N386" s="1"/>
  <c r="G385"/>
  <c r="F385"/>
  <c r="K385"/>
  <c r="L385" s="1"/>
  <c r="H385"/>
  <c r="S385" s="1"/>
  <c r="I385"/>
  <c r="P385"/>
  <c r="K24" i="18"/>
  <c r="L24"/>
  <c r="A26" i="19"/>
  <c r="A11" i="23"/>
  <c r="B10"/>
  <c r="F386" i="15" l="1"/>
  <c r="C386"/>
  <c r="B386"/>
  <c r="O386" s="1"/>
  <c r="G386"/>
  <c r="D386"/>
  <c r="M386"/>
  <c r="C26" i="19"/>
  <c r="C10" i="23"/>
  <c r="R385" i="15"/>
  <c r="Q385"/>
  <c r="H386"/>
  <c r="S386" s="1"/>
  <c r="I386"/>
  <c r="K386"/>
  <c r="L386" s="1"/>
  <c r="P386"/>
  <c r="B11" i="23"/>
  <c r="A27" i="19"/>
  <c r="A12" i="23"/>
  <c r="B26" i="19"/>
  <c r="G25"/>
  <c r="F25"/>
  <c r="J25"/>
  <c r="I25"/>
  <c r="O25"/>
  <c r="H25"/>
  <c r="L25"/>
  <c r="E25"/>
  <c r="M25"/>
  <c r="N25"/>
  <c r="K25"/>
  <c r="I10" i="23"/>
  <c r="E10"/>
  <c r="H10"/>
  <c r="L10"/>
  <c r="O10"/>
  <c r="P10"/>
  <c r="J10"/>
  <c r="G10"/>
  <c r="K10"/>
  <c r="F10"/>
  <c r="N10"/>
  <c r="M10"/>
  <c r="D10" l="1"/>
  <c r="A387" i="15"/>
  <c r="E387" s="1"/>
  <c r="F387" s="1"/>
  <c r="C27" i="19"/>
  <c r="C11" i="23"/>
  <c r="Q386" i="15"/>
  <c r="R386"/>
  <c r="B27" i="19"/>
  <c r="A28"/>
  <c r="A13" i="23"/>
  <c r="B12"/>
  <c r="I11"/>
  <c r="J26" i="19"/>
  <c r="K26"/>
  <c r="G11" i="23"/>
  <c r="T26" i="19"/>
  <c r="E26"/>
  <c r="E11" i="23"/>
  <c r="O26" i="19"/>
  <c r="L11" i="23"/>
  <c r="H11"/>
  <c r="F11"/>
  <c r="L26" i="19"/>
  <c r="Q26"/>
  <c r="F26"/>
  <c r="O11" i="23"/>
  <c r="N26" i="19"/>
  <c r="H26"/>
  <c r="N11" i="23"/>
  <c r="I26" i="19"/>
  <c r="S26"/>
  <c r="G26"/>
  <c r="M11" i="23"/>
  <c r="P26" i="19"/>
  <c r="K11" i="23"/>
  <c r="J11"/>
  <c r="P11"/>
  <c r="R26" i="19"/>
  <c r="M26"/>
  <c r="D11" i="23" l="1"/>
  <c r="D387" i="15"/>
  <c r="D26" i="19"/>
  <c r="C387" i="15"/>
  <c r="K387"/>
  <c r="L387" s="1"/>
  <c r="G387"/>
  <c r="N387"/>
  <c r="B387"/>
  <c r="O387" s="1"/>
  <c r="M387"/>
  <c r="C28" i="19"/>
  <c r="C12" i="23"/>
  <c r="A29" i="19"/>
  <c r="A14" i="23"/>
  <c r="B13"/>
  <c r="B28" i="19"/>
  <c r="K12" i="23"/>
  <c r="S27" i="19"/>
  <c r="I27"/>
  <c r="G27"/>
  <c r="G12" i="23"/>
  <c r="R27" i="19"/>
  <c r="J27"/>
  <c r="L12" i="23"/>
  <c r="K27" i="19"/>
  <c r="O12" i="23"/>
  <c r="I12"/>
  <c r="N27" i="19"/>
  <c r="O27"/>
  <c r="P27"/>
  <c r="E12" i="23"/>
  <c r="F12"/>
  <c r="L27" i="19"/>
  <c r="M27"/>
  <c r="P12" i="23"/>
  <c r="J12"/>
  <c r="H27" i="19"/>
  <c r="E27"/>
  <c r="H12" i="23"/>
  <c r="N12"/>
  <c r="T27" i="19"/>
  <c r="Q27"/>
  <c r="M12" i="23"/>
  <c r="F27" i="19"/>
  <c r="D12" i="23" l="1"/>
  <c r="D27" i="19"/>
  <c r="H387" i="15"/>
  <c r="S387" s="1"/>
  <c r="I387"/>
  <c r="P387"/>
  <c r="A388"/>
  <c r="C29" i="19"/>
  <c r="C13" i="23"/>
  <c r="B29" i="19"/>
  <c r="A15" i="23"/>
  <c r="B14"/>
  <c r="A30" i="19"/>
  <c r="L28"/>
  <c r="H13" i="23"/>
  <c r="P13"/>
  <c r="S28" i="19"/>
  <c r="G28"/>
  <c r="O13" i="23"/>
  <c r="Q28" i="19"/>
  <c r="K28"/>
  <c r="E13" i="23"/>
  <c r="P28" i="19"/>
  <c r="H28"/>
  <c r="E28"/>
  <c r="M13" i="23"/>
  <c r="F13"/>
  <c r="J28" i="19"/>
  <c r="L13" i="23"/>
  <c r="I13"/>
  <c r="G13"/>
  <c r="R28" i="19"/>
  <c r="T28"/>
  <c r="F28"/>
  <c r="N13" i="23"/>
  <c r="N28" i="19"/>
  <c r="K13" i="23"/>
  <c r="J13"/>
  <c r="I28" i="19"/>
  <c r="O28"/>
  <c r="M28"/>
  <c r="D13" i="23" l="1"/>
  <c r="Q387" i="15"/>
  <c r="R387"/>
  <c r="D28" i="19"/>
  <c r="E388" i="15"/>
  <c r="B388"/>
  <c r="O388" s="1"/>
  <c r="C388"/>
  <c r="C30" i="19"/>
  <c r="C14" i="23"/>
  <c r="B30" i="19"/>
  <c r="B15" i="23"/>
  <c r="A31" i="19"/>
  <c r="A16" i="23"/>
  <c r="G14"/>
  <c r="Q29" i="19"/>
  <c r="H14" i="23"/>
  <c r="K29" i="19"/>
  <c r="I14" i="23"/>
  <c r="K14"/>
  <c r="J29" i="19"/>
  <c r="P14" i="23"/>
  <c r="M29" i="19"/>
  <c r="F14" i="23"/>
  <c r="S29" i="19"/>
  <c r="E14" i="23"/>
  <c r="L29" i="19"/>
  <c r="E29"/>
  <c r="M14" i="23"/>
  <c r="G29" i="19"/>
  <c r="J14" i="23"/>
  <c r="N29" i="19"/>
  <c r="O14" i="23"/>
  <c r="R29" i="19"/>
  <c r="N14" i="23"/>
  <c r="T29" i="19"/>
  <c r="H29"/>
  <c r="O29"/>
  <c r="F29"/>
  <c r="P29"/>
  <c r="I29"/>
  <c r="L14" i="23"/>
  <c r="D14" l="1"/>
  <c r="A389" i="15"/>
  <c r="C389" s="1"/>
  <c r="D29" i="19"/>
  <c r="F388" i="15"/>
  <c r="N388"/>
  <c r="M388"/>
  <c r="D388"/>
  <c r="G388"/>
  <c r="C31" i="19"/>
  <c r="C15" i="23"/>
  <c r="B31" i="19"/>
  <c r="A32"/>
  <c r="A17" i="23"/>
  <c r="B16"/>
  <c r="H15"/>
  <c r="H30" i="19"/>
  <c r="M15" i="23"/>
  <c r="G15"/>
  <c r="N15"/>
  <c r="E15"/>
  <c r="S30" i="19"/>
  <c r="K15" i="23"/>
  <c r="L15"/>
  <c r="O15"/>
  <c r="T30" i="19"/>
  <c r="F30"/>
  <c r="Q30"/>
  <c r="I30"/>
  <c r="R30"/>
  <c r="N30"/>
  <c r="P30"/>
  <c r="E30"/>
  <c r="J30"/>
  <c r="K30"/>
  <c r="M30"/>
  <c r="G30"/>
  <c r="O30"/>
  <c r="J15" i="23"/>
  <c r="P15"/>
  <c r="L30" i="19"/>
  <c r="F15" i="23"/>
  <c r="I15"/>
  <c r="D15" l="1"/>
  <c r="D30" i="19"/>
  <c r="E389" i="15"/>
  <c r="B389"/>
  <c r="O389" s="1"/>
  <c r="K388"/>
  <c r="L388" s="1"/>
  <c r="I388"/>
  <c r="H388"/>
  <c r="S388" s="1"/>
  <c r="P388"/>
  <c r="A390"/>
  <c r="G389"/>
  <c r="F389"/>
  <c r="M389"/>
  <c r="D389"/>
  <c r="N389"/>
  <c r="C32" i="19"/>
  <c r="C16" i="23"/>
  <c r="B32" i="19"/>
  <c r="B17" i="23"/>
  <c r="A18"/>
  <c r="A33" i="19"/>
  <c r="O31"/>
  <c r="G16" i="23"/>
  <c r="H16"/>
  <c r="L31" i="19"/>
  <c r="P16" i="23"/>
  <c r="G31" i="19"/>
  <c r="F31"/>
  <c r="F16" i="23"/>
  <c r="L16"/>
  <c r="P31" i="19"/>
  <c r="E16" i="23"/>
  <c r="N31" i="19"/>
  <c r="K16" i="23"/>
  <c r="I31" i="19"/>
  <c r="R31"/>
  <c r="I16" i="23"/>
  <c r="N16"/>
  <c r="E31" i="19"/>
  <c r="H31"/>
  <c r="Q31"/>
  <c r="M31"/>
  <c r="J31"/>
  <c r="O16" i="23"/>
  <c r="T31" i="19"/>
  <c r="J16" i="23"/>
  <c r="M16"/>
  <c r="K31" i="19"/>
  <c r="S31"/>
  <c r="D16" i="23" l="1"/>
  <c r="D31" i="19"/>
  <c r="K389" i="15"/>
  <c r="L389" s="1"/>
  <c r="P389"/>
  <c r="H389"/>
  <c r="S389" s="1"/>
  <c r="I389"/>
  <c r="Q388"/>
  <c r="R388"/>
  <c r="C390"/>
  <c r="E390"/>
  <c r="B390"/>
  <c r="O390" s="1"/>
  <c r="C33" i="19"/>
  <c r="C17" i="23"/>
  <c r="B33" i="19"/>
  <c r="A19" i="23"/>
  <c r="B18"/>
  <c r="A34" i="19"/>
  <c r="E17" i="23"/>
  <c r="K32" i="19"/>
  <c r="O17" i="23"/>
  <c r="P32" i="19"/>
  <c r="H32"/>
  <c r="N17" i="23"/>
  <c r="E32" i="19"/>
  <c r="F17" i="23"/>
  <c r="G32" i="19"/>
  <c r="M17" i="23"/>
  <c r="J32" i="19"/>
  <c r="T32"/>
  <c r="R32"/>
  <c r="I17" i="23"/>
  <c r="Q32" i="19"/>
  <c r="L32"/>
  <c r="L17" i="23"/>
  <c r="K17"/>
  <c r="I32" i="19"/>
  <c r="S32"/>
  <c r="H17" i="23"/>
  <c r="O32" i="19"/>
  <c r="M32"/>
  <c r="F32"/>
  <c r="J17" i="23"/>
  <c r="G17"/>
  <c r="N32" i="19"/>
  <c r="P17" i="23"/>
  <c r="D17" l="1"/>
  <c r="D32" i="19"/>
  <c r="N390" i="15"/>
  <c r="M390"/>
  <c r="D390"/>
  <c r="G390"/>
  <c r="F390"/>
  <c r="A391"/>
  <c r="R389"/>
  <c r="Q389"/>
  <c r="C34" i="19"/>
  <c r="C18" i="23"/>
  <c r="B34" i="19"/>
  <c r="B19" i="23"/>
  <c r="A35" i="19"/>
  <c r="A20" i="23"/>
  <c r="L33" i="19"/>
  <c r="P33"/>
  <c r="M18" i="23"/>
  <c r="M33" i="19"/>
  <c r="I18" i="23"/>
  <c r="H33" i="19"/>
  <c r="G33"/>
  <c r="I33"/>
  <c r="J18" i="23"/>
  <c r="N18"/>
  <c r="F33" i="19"/>
  <c r="K18" i="23"/>
  <c r="T33" i="19"/>
  <c r="E18" i="23"/>
  <c r="Q33" i="19"/>
  <c r="N33"/>
  <c r="J33"/>
  <c r="E33"/>
  <c r="L18" i="23"/>
  <c r="K33" i="19"/>
  <c r="R33"/>
  <c r="S33"/>
  <c r="P18" i="23"/>
  <c r="O18"/>
  <c r="O33" i="19"/>
  <c r="G18" i="23"/>
  <c r="H18"/>
  <c r="F18"/>
  <c r="D18" l="1"/>
  <c r="D33" i="19"/>
  <c r="K390" i="15"/>
  <c r="L390" s="1"/>
  <c r="P390"/>
  <c r="H390"/>
  <c r="S390" s="1"/>
  <c r="I390"/>
  <c r="C391"/>
  <c r="B391"/>
  <c r="O391" s="1"/>
  <c r="E391"/>
  <c r="A392"/>
  <c r="C35" i="19"/>
  <c r="C19" i="23"/>
  <c r="A21"/>
  <c r="B20"/>
  <c r="A36" i="19"/>
  <c r="B35"/>
  <c r="G34"/>
  <c r="O19" i="23"/>
  <c r="H19"/>
  <c r="R34" i="19"/>
  <c r="L34"/>
  <c r="M19" i="23"/>
  <c r="M34" i="19"/>
  <c r="F19" i="23"/>
  <c r="J34" i="19"/>
  <c r="J19" i="23"/>
  <c r="N34" i="19"/>
  <c r="K19" i="23"/>
  <c r="H34" i="19"/>
  <c r="P19" i="23"/>
  <c r="L19"/>
  <c r="P34" i="19"/>
  <c r="O34"/>
  <c r="E34"/>
  <c r="N19" i="23"/>
  <c r="I34" i="19"/>
  <c r="F34"/>
  <c r="G19" i="23"/>
  <c r="E19"/>
  <c r="Q34" i="19"/>
  <c r="K34"/>
  <c r="I19" i="23"/>
  <c r="S34" i="19"/>
  <c r="T34"/>
  <c r="D19" i="23" l="1"/>
  <c r="D34" i="19"/>
  <c r="B392" i="15"/>
  <c r="O392" s="1"/>
  <c r="E392"/>
  <c r="C392"/>
  <c r="M391"/>
  <c r="D391"/>
  <c r="F391"/>
  <c r="N391"/>
  <c r="G391"/>
  <c r="R390"/>
  <c r="Q390"/>
  <c r="A393"/>
  <c r="B393" s="1"/>
  <c r="O393" s="1"/>
  <c r="C36" i="19"/>
  <c r="C20" i="23"/>
  <c r="B36" i="19"/>
  <c r="A22" i="23"/>
  <c r="B21"/>
  <c r="A37" i="19"/>
  <c r="M20" i="23"/>
  <c r="L35" i="19"/>
  <c r="F20" i="23"/>
  <c r="E20"/>
  <c r="E35" i="19"/>
  <c r="S35"/>
  <c r="P35"/>
  <c r="I20" i="23"/>
  <c r="O35" i="19"/>
  <c r="I35"/>
  <c r="G20" i="23"/>
  <c r="M35" i="19"/>
  <c r="O20" i="23"/>
  <c r="L20"/>
  <c r="K35" i="19"/>
  <c r="R35"/>
  <c r="H35"/>
  <c r="N20" i="23"/>
  <c r="T35" i="19"/>
  <c r="F35"/>
  <c r="Q35"/>
  <c r="P20" i="23"/>
  <c r="K20"/>
  <c r="H20"/>
  <c r="G35" i="19"/>
  <c r="J35"/>
  <c r="J20" i="23"/>
  <c r="N35" i="19"/>
  <c r="D20" i="23" l="1"/>
  <c r="D35" i="19"/>
  <c r="C393" i="15"/>
  <c r="A394"/>
  <c r="E394" s="1"/>
  <c r="D392"/>
  <c r="M392"/>
  <c r="N392"/>
  <c r="G392"/>
  <c r="F392"/>
  <c r="E393"/>
  <c r="I391"/>
  <c r="K391"/>
  <c r="L391" s="1"/>
  <c r="P391"/>
  <c r="H391"/>
  <c r="S391" s="1"/>
  <c r="C37" i="19"/>
  <c r="C21" i="23"/>
  <c r="B37" i="19"/>
  <c r="A23" i="23"/>
  <c r="A38" i="19"/>
  <c r="B22" i="23"/>
  <c r="O36" i="19"/>
  <c r="F36"/>
  <c r="I36"/>
  <c r="P21" i="23"/>
  <c r="N21"/>
  <c r="G36" i="19"/>
  <c r="H36"/>
  <c r="G21" i="23"/>
  <c r="J21"/>
  <c r="N36" i="19"/>
  <c r="I21" i="23"/>
  <c r="P36" i="19"/>
  <c r="K21" i="23"/>
  <c r="M36" i="19"/>
  <c r="H21" i="23"/>
  <c r="L36" i="19"/>
  <c r="E21" i="23"/>
  <c r="Q36" i="19"/>
  <c r="F21" i="23"/>
  <c r="S36" i="19"/>
  <c r="T36"/>
  <c r="M21" i="23"/>
  <c r="J36" i="19"/>
  <c r="O21" i="23"/>
  <c r="R36" i="19"/>
  <c r="K36"/>
  <c r="L21" i="23"/>
  <c r="E36" i="19"/>
  <c r="D21" i="23" l="1"/>
  <c r="B394" i="15"/>
  <c r="O394" s="1"/>
  <c r="D36" i="19"/>
  <c r="C394" i="15"/>
  <c r="D393"/>
  <c r="N393"/>
  <c r="F393"/>
  <c r="M393"/>
  <c r="G393"/>
  <c r="R391"/>
  <c r="Q391"/>
  <c r="H392"/>
  <c r="S392" s="1"/>
  <c r="I392"/>
  <c r="K392"/>
  <c r="L392" s="1"/>
  <c r="P392"/>
  <c r="C38" i="19"/>
  <c r="C22" i="23"/>
  <c r="D394" i="15"/>
  <c r="M394"/>
  <c r="N394"/>
  <c r="F394"/>
  <c r="G394"/>
  <c r="A395"/>
  <c r="B38" i="19"/>
  <c r="A39"/>
  <c r="B23" i="23"/>
  <c r="A24"/>
  <c r="G22"/>
  <c r="G37" i="19"/>
  <c r="Q37"/>
  <c r="K22" i="23"/>
  <c r="N22"/>
  <c r="E37" i="19"/>
  <c r="P22" i="23"/>
  <c r="M37" i="19"/>
  <c r="F22" i="23"/>
  <c r="F37" i="19"/>
  <c r="H37"/>
  <c r="S37"/>
  <c r="M22" i="23"/>
  <c r="P37" i="19"/>
  <c r="O22" i="23"/>
  <c r="J22"/>
  <c r="H22"/>
  <c r="T37" i="19"/>
  <c r="L37"/>
  <c r="I22" i="23"/>
  <c r="I37" i="19"/>
  <c r="K37"/>
  <c r="J37"/>
  <c r="E22" i="23"/>
  <c r="R37" i="19"/>
  <c r="O37"/>
  <c r="L22" i="23"/>
  <c r="N37" i="19"/>
  <c r="D37" l="1"/>
  <c r="D22" i="23"/>
  <c r="R392" i="15"/>
  <c r="Q392"/>
  <c r="I393"/>
  <c r="H393"/>
  <c r="S393" s="1"/>
  <c r="K393"/>
  <c r="L393" s="1"/>
  <c r="P393"/>
  <c r="C39" i="19"/>
  <c r="C23" i="23"/>
  <c r="C395" i="15"/>
  <c r="B395"/>
  <c r="O395" s="1"/>
  <c r="E395"/>
  <c r="K394"/>
  <c r="L394" s="1"/>
  <c r="I394"/>
  <c r="H394"/>
  <c r="S394" s="1"/>
  <c r="P394"/>
  <c r="B39" i="19"/>
  <c r="A40"/>
  <c r="A25" i="23"/>
  <c r="B24"/>
  <c r="F23"/>
  <c r="G38" i="19"/>
  <c r="H23" i="23"/>
  <c r="T38" i="19"/>
  <c r="N23" i="23"/>
  <c r="O23"/>
  <c r="E38" i="19"/>
  <c r="P38"/>
  <c r="M38"/>
  <c r="L23" i="23"/>
  <c r="I38" i="19"/>
  <c r="I23" i="23"/>
  <c r="L38" i="19"/>
  <c r="E23" i="23"/>
  <c r="J38" i="19"/>
  <c r="O38"/>
  <c r="J23" i="23"/>
  <c r="G23"/>
  <c r="S38" i="19"/>
  <c r="M23" i="23"/>
  <c r="R38" i="19"/>
  <c r="K23" i="23"/>
  <c r="P23"/>
  <c r="Q38" i="19"/>
  <c r="K38"/>
  <c r="F38"/>
  <c r="N38"/>
  <c r="H38"/>
  <c r="D23" i="23" l="1"/>
  <c r="D38" i="19"/>
  <c r="R393" i="15"/>
  <c r="Q393"/>
  <c r="C40" i="19"/>
  <c r="C24" i="23"/>
  <c r="R394" i="15"/>
  <c r="Q394"/>
  <c r="G395"/>
  <c r="M395"/>
  <c r="D395"/>
  <c r="N395"/>
  <c r="F395"/>
  <c r="A396"/>
  <c r="B40" i="19"/>
  <c r="A41"/>
  <c r="A26" i="23"/>
  <c r="B25"/>
  <c r="M24"/>
  <c r="R39" i="19"/>
  <c r="O39"/>
  <c r="T39"/>
  <c r="G39"/>
  <c r="E24" i="23"/>
  <c r="S39" i="19"/>
  <c r="F39"/>
  <c r="L39"/>
  <c r="K24" i="23"/>
  <c r="M39" i="19"/>
  <c r="K39"/>
  <c r="N24" i="23"/>
  <c r="I39" i="19"/>
  <c r="J24" i="23"/>
  <c r="Q39" i="19"/>
  <c r="P24" i="23"/>
  <c r="O24"/>
  <c r="J39" i="19"/>
  <c r="H39"/>
  <c r="H24" i="23"/>
  <c r="N39" i="19"/>
  <c r="F24" i="23"/>
  <c r="L24"/>
  <c r="I24"/>
  <c r="P39" i="19"/>
  <c r="G24" i="23"/>
  <c r="E39" i="19"/>
  <c r="D39" l="1"/>
  <c r="D24" i="23"/>
  <c r="C41" i="19"/>
  <c r="C25" i="23"/>
  <c r="B396" i="15"/>
  <c r="O396" s="1"/>
  <c r="E396"/>
  <c r="C396"/>
  <c r="K395"/>
  <c r="L395" s="1"/>
  <c r="I395"/>
  <c r="H395"/>
  <c r="S395" s="1"/>
  <c r="P395"/>
  <c r="B41" i="19"/>
  <c r="A27" i="23"/>
  <c r="B26"/>
  <c r="A42" i="19"/>
  <c r="O25" i="23"/>
  <c r="S40" i="19"/>
  <c r="N40"/>
  <c r="P40"/>
  <c r="K40"/>
  <c r="L25" i="23"/>
  <c r="M25"/>
  <c r="M40" i="19"/>
  <c r="O40"/>
  <c r="N25" i="23"/>
  <c r="Q40" i="19"/>
  <c r="E25" i="23"/>
  <c r="T40" i="19"/>
  <c r="I40"/>
  <c r="L40"/>
  <c r="J40"/>
  <c r="J25" i="23"/>
  <c r="I25"/>
  <c r="E40" i="19"/>
  <c r="P25" i="23"/>
  <c r="G25"/>
  <c r="H25"/>
  <c r="F25"/>
  <c r="H40" i="19"/>
  <c r="K25" i="23"/>
  <c r="G40" i="19"/>
  <c r="F40"/>
  <c r="R40"/>
  <c r="D25" i="23" l="1"/>
  <c r="D40" i="19"/>
  <c r="A397" i="15"/>
  <c r="C42" i="19"/>
  <c r="C26" i="23"/>
  <c r="Q395" i="15"/>
  <c r="R395"/>
  <c r="N396"/>
  <c r="F396"/>
  <c r="D396"/>
  <c r="G396"/>
  <c r="M396"/>
  <c r="B42" i="19"/>
  <c r="A43"/>
  <c r="A28" i="23"/>
  <c r="B27"/>
  <c r="S41" i="19"/>
  <c r="G26" i="23"/>
  <c r="O26"/>
  <c r="N41" i="19"/>
  <c r="L41"/>
  <c r="E26" i="23"/>
  <c r="G41" i="19"/>
  <c r="K26" i="23"/>
  <c r="J26"/>
  <c r="F41" i="19"/>
  <c r="T41"/>
  <c r="K41"/>
  <c r="M41"/>
  <c r="L26" i="23"/>
  <c r="O41" i="19"/>
  <c r="Q41"/>
  <c r="M26" i="23"/>
  <c r="H41" i="19"/>
  <c r="N26" i="23"/>
  <c r="H26"/>
  <c r="J41" i="19"/>
  <c r="P41"/>
  <c r="I26" i="23"/>
  <c r="R41" i="19"/>
  <c r="P26" i="23"/>
  <c r="F26"/>
  <c r="I41" i="19"/>
  <c r="E41"/>
  <c r="D26" i="23" l="1"/>
  <c r="D41" i="19"/>
  <c r="A398" i="15"/>
  <c r="C398" s="1"/>
  <c r="B397"/>
  <c r="O397" s="1"/>
  <c r="E397"/>
  <c r="D397" s="1"/>
  <c r="C397"/>
  <c r="C43" i="19"/>
  <c r="C27" i="23"/>
  <c r="N397" i="15"/>
  <c r="M397"/>
  <c r="G397"/>
  <c r="F397"/>
  <c r="P396"/>
  <c r="K396"/>
  <c r="L396" s="1"/>
  <c r="H396"/>
  <c r="S396" s="1"/>
  <c r="I396"/>
  <c r="B28" i="23"/>
  <c r="A29"/>
  <c r="A44" i="19"/>
  <c r="B43"/>
  <c r="R42"/>
  <c r="G27" i="23"/>
  <c r="O27"/>
  <c r="G42" i="19"/>
  <c r="M27" i="23"/>
  <c r="M42" i="19"/>
  <c r="O42"/>
  <c r="K42"/>
  <c r="L42"/>
  <c r="J27" i="23"/>
  <c r="J42" i="19"/>
  <c r="Q42"/>
  <c r="F42"/>
  <c r="N42"/>
  <c r="T42"/>
  <c r="P42"/>
  <c r="H27" i="23"/>
  <c r="I27"/>
  <c r="E42" i="19"/>
  <c r="E27" i="23"/>
  <c r="N27"/>
  <c r="H42" i="19"/>
  <c r="P27" i="23"/>
  <c r="L27"/>
  <c r="K27"/>
  <c r="S42" i="19"/>
  <c r="F27" i="23"/>
  <c r="I42" i="19"/>
  <c r="D27" i="23" l="1"/>
  <c r="E398" i="15"/>
  <c r="B398"/>
  <c r="O398" s="1"/>
  <c r="D42" i="19"/>
  <c r="A399" i="15"/>
  <c r="C44" i="19"/>
  <c r="C28" i="23"/>
  <c r="H397" i="15"/>
  <c r="S397" s="1"/>
  <c r="K397"/>
  <c r="L397" s="1"/>
  <c r="I397"/>
  <c r="P397"/>
  <c r="R396"/>
  <c r="Q396"/>
  <c r="D398"/>
  <c r="F398"/>
  <c r="G398"/>
  <c r="N398"/>
  <c r="M398"/>
  <c r="A30" i="23"/>
  <c r="A45" i="19"/>
  <c r="B29" i="23"/>
  <c r="B44" i="19"/>
  <c r="J28" i="23"/>
  <c r="O43" i="19"/>
  <c r="H28" i="23"/>
  <c r="H43" i="19"/>
  <c r="K43"/>
  <c r="O28" i="23"/>
  <c r="Q43" i="19"/>
  <c r="R43"/>
  <c r="M28" i="23"/>
  <c r="E43" i="19"/>
  <c r="S43"/>
  <c r="F43"/>
  <c r="N28" i="23"/>
  <c r="P28"/>
  <c r="J43" i="19"/>
  <c r="I43"/>
  <c r="L43"/>
  <c r="I28" i="23"/>
  <c r="E28"/>
  <c r="P43" i="19"/>
  <c r="K28" i="23"/>
  <c r="N43" i="19"/>
  <c r="G43"/>
  <c r="G28" i="23"/>
  <c r="L28"/>
  <c r="T43" i="19"/>
  <c r="F28" i="23"/>
  <c r="M43" i="19"/>
  <c r="D28" i="23" l="1"/>
  <c r="D43" i="19"/>
  <c r="B399" i="15"/>
  <c r="O399" s="1"/>
  <c r="C399"/>
  <c r="E399"/>
  <c r="M399" s="1"/>
  <c r="C45" i="19"/>
  <c r="C29" i="23"/>
  <c r="Q397" i="15"/>
  <c r="R397"/>
  <c r="K398"/>
  <c r="L398" s="1"/>
  <c r="I398"/>
  <c r="H398"/>
  <c r="S398" s="1"/>
  <c r="P398"/>
  <c r="N399"/>
  <c r="F399"/>
  <c r="D399"/>
  <c r="G399"/>
  <c r="B45" i="19"/>
  <c r="A31" i="23"/>
  <c r="B30"/>
  <c r="A46" i="19"/>
  <c r="N29" i="23"/>
  <c r="I44" i="19"/>
  <c r="K29" i="23"/>
  <c r="L44" i="19"/>
  <c r="E44"/>
  <c r="G29" i="23"/>
  <c r="O44" i="19"/>
  <c r="K44"/>
  <c r="J29" i="23"/>
  <c r="F44" i="19"/>
  <c r="G44"/>
  <c r="T44"/>
  <c r="F29" i="23"/>
  <c r="H44" i="19"/>
  <c r="J44"/>
  <c r="P29" i="23"/>
  <c r="O29"/>
  <c r="M44" i="19"/>
  <c r="N44"/>
  <c r="E29" i="23"/>
  <c r="H29"/>
  <c r="P44" i="19"/>
  <c r="S44"/>
  <c r="R44"/>
  <c r="I29" i="23"/>
  <c r="M29"/>
  <c r="Q44" i="19"/>
  <c r="L29" i="23"/>
  <c r="D29" l="1"/>
  <c r="D44" i="19"/>
  <c r="A400" i="15"/>
  <c r="E400" s="1"/>
  <c r="M400" s="1"/>
  <c r="C46" i="19"/>
  <c r="C30" i="23"/>
  <c r="H399" i="15"/>
  <c r="S399" s="1"/>
  <c r="K399"/>
  <c r="L399" s="1"/>
  <c r="P399"/>
  <c r="I399"/>
  <c r="Q398"/>
  <c r="R398"/>
  <c r="B31" i="23"/>
  <c r="A47" i="19"/>
  <c r="A32" i="23"/>
  <c r="B46" i="19"/>
  <c r="G30" i="23"/>
  <c r="M45" i="19"/>
  <c r="L30" i="23"/>
  <c r="E30"/>
  <c r="G45" i="19"/>
  <c r="R45"/>
  <c r="L45"/>
  <c r="T45"/>
  <c r="K45"/>
  <c r="I45"/>
  <c r="O45"/>
  <c r="O30" i="23"/>
  <c r="H45" i="19"/>
  <c r="E45"/>
  <c r="Q45"/>
  <c r="F30" i="23"/>
  <c r="P45" i="19"/>
  <c r="F45"/>
  <c r="H30" i="23"/>
  <c r="S45" i="19"/>
  <c r="N45"/>
  <c r="N30" i="23"/>
  <c r="P30"/>
  <c r="J30"/>
  <c r="J45" i="19"/>
  <c r="I30" i="23"/>
  <c r="M30"/>
  <c r="K30"/>
  <c r="D30" l="1"/>
  <c r="D45" i="19"/>
  <c r="N400" i="15"/>
  <c r="F400"/>
  <c r="G400"/>
  <c r="C400"/>
  <c r="D400"/>
  <c r="B400"/>
  <c r="C47" i="19"/>
  <c r="C31" i="23"/>
  <c r="P400" i="15"/>
  <c r="I400"/>
  <c r="K400"/>
  <c r="L400" s="1"/>
  <c r="H400"/>
  <c r="S400" s="1"/>
  <c r="R399"/>
  <c r="Q399"/>
  <c r="A33" i="23"/>
  <c r="B32"/>
  <c r="A48" i="19"/>
  <c r="B47"/>
  <c r="P46"/>
  <c r="O46"/>
  <c r="I31" i="23"/>
  <c r="E46" i="19"/>
  <c r="M46"/>
  <c r="K31" i="23"/>
  <c r="H46" i="19"/>
  <c r="F31" i="23"/>
  <c r="P31"/>
  <c r="J46" i="19"/>
  <c r="H31" i="23"/>
  <c r="S46" i="19"/>
  <c r="N31" i="23"/>
  <c r="T46" i="19"/>
  <c r="G46"/>
  <c r="R46"/>
  <c r="J31" i="23"/>
  <c r="K46" i="19"/>
  <c r="O31" i="23"/>
  <c r="I46" i="19"/>
  <c r="L31" i="23"/>
  <c r="E31"/>
  <c r="G31"/>
  <c r="F46" i="19"/>
  <c r="L46"/>
  <c r="Q46"/>
  <c r="M31" i="23"/>
  <c r="N46" i="19"/>
  <c r="D31" i="23" l="1"/>
  <c r="D46" i="19"/>
  <c r="A401" i="15"/>
  <c r="O400"/>
  <c r="C48" i="19"/>
  <c r="C32" i="23"/>
  <c r="R400" i="15"/>
  <c r="Q400"/>
  <c r="B33" i="23"/>
  <c r="A34"/>
  <c r="A49" i="19"/>
  <c r="B48"/>
  <c r="N47"/>
  <c r="K32" i="23"/>
  <c r="F47" i="19"/>
  <c r="I47"/>
  <c r="Q47"/>
  <c r="L47"/>
  <c r="M47"/>
  <c r="T47"/>
  <c r="H32" i="23"/>
  <c r="E47" i="19"/>
  <c r="P47"/>
  <c r="F32" i="23"/>
  <c r="K47" i="19"/>
  <c r="M32" i="23"/>
  <c r="S47" i="19"/>
  <c r="N32" i="23"/>
  <c r="J32"/>
  <c r="H47" i="19"/>
  <c r="L32" i="23"/>
  <c r="I32"/>
  <c r="O47" i="19"/>
  <c r="O32" i="23"/>
  <c r="R47" i="19"/>
  <c r="P32" i="23"/>
  <c r="G32"/>
  <c r="G47" i="19"/>
  <c r="E32" i="23"/>
  <c r="J47" i="19"/>
  <c r="D32" i="23" l="1"/>
  <c r="D47" i="19"/>
  <c r="C401" i="15"/>
  <c r="B401"/>
  <c r="O401" s="1"/>
  <c r="E401"/>
  <c r="C49" i="19"/>
  <c r="C33" i="23"/>
  <c r="B34"/>
  <c r="A35"/>
  <c r="A50" i="19"/>
  <c r="B49"/>
  <c r="O48"/>
  <c r="S48"/>
  <c r="F33" i="23"/>
  <c r="H48" i="19"/>
  <c r="M48"/>
  <c r="E33" i="23"/>
  <c r="Q48" i="19"/>
  <c r="M33" i="23"/>
  <c r="N48" i="19"/>
  <c r="L33" i="23"/>
  <c r="O33"/>
  <c r="G48" i="19"/>
  <c r="I48"/>
  <c r="G33" i="23"/>
  <c r="P33"/>
  <c r="N33"/>
  <c r="P48" i="19"/>
  <c r="I33" i="23"/>
  <c r="K48" i="19"/>
  <c r="H33" i="23"/>
  <c r="L48" i="19"/>
  <c r="J33" i="23"/>
  <c r="F48" i="19"/>
  <c r="R48"/>
  <c r="K33" i="23"/>
  <c r="J48" i="19"/>
  <c r="E48"/>
  <c r="T48"/>
  <c r="D33" i="23" l="1"/>
  <c r="D48" i="19"/>
  <c r="G401" i="15"/>
  <c r="D401"/>
  <c r="M401"/>
  <c r="N401"/>
  <c r="F401"/>
  <c r="A402"/>
  <c r="C50" i="19"/>
  <c r="C34" i="23"/>
  <c r="B50" i="19"/>
  <c r="A36" i="23"/>
  <c r="B35"/>
  <c r="A51" i="19"/>
  <c r="M34" i="23"/>
  <c r="R49" i="19"/>
  <c r="L49"/>
  <c r="E49"/>
  <c r="O34" i="23"/>
  <c r="J34"/>
  <c r="Q49" i="19"/>
  <c r="P49"/>
  <c r="I34" i="23"/>
  <c r="J49" i="19"/>
  <c r="F34" i="23"/>
  <c r="N34"/>
  <c r="H49" i="19"/>
  <c r="G34" i="23"/>
  <c r="N49" i="19"/>
  <c r="G49"/>
  <c r="M49"/>
  <c r="S49"/>
  <c r="E34" i="23"/>
  <c r="K49" i="19"/>
  <c r="H34" i="23"/>
  <c r="O49" i="19"/>
  <c r="K34" i="23"/>
  <c r="F49" i="19"/>
  <c r="T49"/>
  <c r="P34" i="23"/>
  <c r="L34"/>
  <c r="I49" i="19"/>
  <c r="D34" i="23" l="1"/>
  <c r="D49" i="19"/>
  <c r="E402" i="15"/>
  <c r="C402"/>
  <c r="B402"/>
  <c r="O402" s="1"/>
  <c r="K401"/>
  <c r="L401" s="1"/>
  <c r="P401"/>
  <c r="H401"/>
  <c r="S401" s="1"/>
  <c r="I401"/>
  <c r="C51" i="19"/>
  <c r="C35" i="23"/>
  <c r="A52" i="19"/>
  <c r="B36" i="23"/>
  <c r="A37"/>
  <c r="B51" i="19"/>
  <c r="G35" i="23"/>
  <c r="Q50" i="19"/>
  <c r="S50"/>
  <c r="J50"/>
  <c r="L35" i="23"/>
  <c r="M50" i="19"/>
  <c r="E35" i="23"/>
  <c r="L50" i="19"/>
  <c r="T50"/>
  <c r="O50"/>
  <c r="P50"/>
  <c r="P35" i="23"/>
  <c r="I35"/>
  <c r="E50" i="19"/>
  <c r="J35" i="23"/>
  <c r="R50" i="19"/>
  <c r="G50"/>
  <c r="F35" i="23"/>
  <c r="F50" i="19"/>
  <c r="M35" i="23"/>
  <c r="N50" i="19"/>
  <c r="K35" i="23"/>
  <c r="H50" i="19"/>
  <c r="H35" i="23"/>
  <c r="K50" i="19"/>
  <c r="O35" i="23"/>
  <c r="I50" i="19"/>
  <c r="N35" i="23"/>
  <c r="D35" l="1"/>
  <c r="D50" i="19"/>
  <c r="R401" i="15"/>
  <c r="Q401"/>
  <c r="F402"/>
  <c r="D402"/>
  <c r="N402"/>
  <c r="M402"/>
  <c r="G402"/>
  <c r="A403"/>
  <c r="C52" i="19"/>
  <c r="C36" i="23"/>
  <c r="B52" i="19"/>
  <c r="A38" i="23"/>
  <c r="B37"/>
  <c r="A53" i="19"/>
  <c r="G51"/>
  <c r="H36" i="23"/>
  <c r="G36"/>
  <c r="J51" i="19"/>
  <c r="Q51"/>
  <c r="L36" i="23"/>
  <c r="O51" i="19"/>
  <c r="O36" i="23"/>
  <c r="P51" i="19"/>
  <c r="F36" i="23"/>
  <c r="E51" i="19"/>
  <c r="L51"/>
  <c r="S51"/>
  <c r="E36" i="23"/>
  <c r="I36"/>
  <c r="M51" i="19"/>
  <c r="H51"/>
  <c r="N51"/>
  <c r="J36" i="23"/>
  <c r="K51" i="19"/>
  <c r="R51"/>
  <c r="M36" i="23"/>
  <c r="T51" i="19"/>
  <c r="K36" i="23"/>
  <c r="F51" i="19"/>
  <c r="N36" i="23"/>
  <c r="P36"/>
  <c r="I51" i="19"/>
  <c r="D36" i="23" l="1"/>
  <c r="D51" i="19"/>
  <c r="B403" i="15"/>
  <c r="O403" s="1"/>
  <c r="E403"/>
  <c r="C403"/>
  <c r="H402"/>
  <c r="S402" s="1"/>
  <c r="K402"/>
  <c r="L402" s="1"/>
  <c r="P402"/>
  <c r="I402"/>
  <c r="A404"/>
  <c r="C404" s="1"/>
  <c r="C53" i="19"/>
  <c r="C37" i="23"/>
  <c r="A54" i="19"/>
  <c r="A39" i="23"/>
  <c r="B38"/>
  <c r="B53" i="19"/>
  <c r="N52"/>
  <c r="M52"/>
  <c r="G52"/>
  <c r="F52"/>
  <c r="K52"/>
  <c r="F37" i="23"/>
  <c r="P52" i="19"/>
  <c r="O37" i="23"/>
  <c r="H52" i="19"/>
  <c r="L37" i="23"/>
  <c r="Q52" i="19"/>
  <c r="T52"/>
  <c r="M37" i="23"/>
  <c r="J37"/>
  <c r="E37"/>
  <c r="L52" i="19"/>
  <c r="H37" i="23"/>
  <c r="E52" i="19"/>
  <c r="I37" i="23"/>
  <c r="O52" i="19"/>
  <c r="P37" i="23"/>
  <c r="R52" i="19"/>
  <c r="K37" i="23"/>
  <c r="I52" i="19"/>
  <c r="G37" i="23"/>
  <c r="N37"/>
  <c r="S52" i="19"/>
  <c r="J52"/>
  <c r="D37" i="23" l="1"/>
  <c r="D52" i="19"/>
  <c r="B404" i="15"/>
  <c r="O404" s="1"/>
  <c r="E404"/>
  <c r="A405"/>
  <c r="C405" s="1"/>
  <c r="R402"/>
  <c r="Q402"/>
  <c r="D403"/>
  <c r="N403"/>
  <c r="G403"/>
  <c r="M403"/>
  <c r="F403"/>
  <c r="C54" i="19"/>
  <c r="C38" i="23"/>
  <c r="N404" i="15"/>
  <c r="M404"/>
  <c r="F404"/>
  <c r="D404"/>
  <c r="G404"/>
  <c r="B54" i="19"/>
  <c r="A40" i="23"/>
  <c r="B39"/>
  <c r="A55" i="19"/>
  <c r="O38" i="23"/>
  <c r="H53" i="19"/>
  <c r="F53"/>
  <c r="J53"/>
  <c r="S53"/>
  <c r="L38" i="23"/>
  <c r="E53" i="19"/>
  <c r="G53"/>
  <c r="R53"/>
  <c r="J38" i="23"/>
  <c r="M38"/>
  <c r="O53" i="19"/>
  <c r="K38" i="23"/>
  <c r="K53" i="19"/>
  <c r="Q53"/>
  <c r="H38" i="23"/>
  <c r="I53" i="19"/>
  <c r="F38" i="23"/>
  <c r="P53" i="19"/>
  <c r="N53"/>
  <c r="M53"/>
  <c r="I38" i="23"/>
  <c r="L53" i="19"/>
  <c r="N38" i="23"/>
  <c r="T53" i="19"/>
  <c r="G38" i="23"/>
  <c r="P38"/>
  <c r="E38"/>
  <c r="D38" l="1"/>
  <c r="D53" i="19"/>
  <c r="E405" i="15"/>
  <c r="B405"/>
  <c r="H403"/>
  <c r="S403" s="1"/>
  <c r="P403"/>
  <c r="I403"/>
  <c r="K403"/>
  <c r="L403" s="1"/>
  <c r="C55" i="19"/>
  <c r="C39" i="23"/>
  <c r="H404" i="15"/>
  <c r="S404" s="1"/>
  <c r="P404"/>
  <c r="K404"/>
  <c r="L404" s="1"/>
  <c r="I404"/>
  <c r="O405"/>
  <c r="A406"/>
  <c r="D405"/>
  <c r="F405"/>
  <c r="G405"/>
  <c r="M405"/>
  <c r="N405"/>
  <c r="B55" i="19"/>
  <c r="B40" i="23"/>
  <c r="A56" i="19"/>
  <c r="T54"/>
  <c r="L54"/>
  <c r="I39" i="23"/>
  <c r="N54" i="19"/>
  <c r="Q54"/>
  <c r="K54"/>
  <c r="P39" i="23"/>
  <c r="O39"/>
  <c r="F54" i="19"/>
  <c r="J54"/>
  <c r="H39" i="23"/>
  <c r="R54" i="19"/>
  <c r="J39" i="23"/>
  <c r="E54" i="19"/>
  <c r="E39" i="23"/>
  <c r="I54" i="19"/>
  <c r="N39" i="23"/>
  <c r="O54" i="19"/>
  <c r="G39" i="23"/>
  <c r="H54" i="19"/>
  <c r="F39" i="23"/>
  <c r="L39"/>
  <c r="G54" i="19"/>
  <c r="K39" i="23"/>
  <c r="S54" i="19"/>
  <c r="P54"/>
  <c r="M54"/>
  <c r="M39" i="23"/>
  <c r="D39" l="1"/>
  <c r="D54" i="19"/>
  <c r="Q403" i="15"/>
  <c r="R403"/>
  <c r="C56" i="19"/>
  <c r="C40" i="23"/>
  <c r="K405" i="15"/>
  <c r="L405" s="1"/>
  <c r="I405"/>
  <c r="H405"/>
  <c r="S405" s="1"/>
  <c r="P405"/>
  <c r="E406"/>
  <c r="B406"/>
  <c r="O406" s="1"/>
  <c r="C406"/>
  <c r="Q404"/>
  <c r="R404"/>
  <c r="B56" i="19"/>
  <c r="S55"/>
  <c r="L55"/>
  <c r="J40" i="23"/>
  <c r="J55" i="19"/>
  <c r="I55"/>
  <c r="L40" i="23"/>
  <c r="H55" i="19"/>
  <c r="K55"/>
  <c r="H40" i="23"/>
  <c r="N55" i="19"/>
  <c r="N40" i="23"/>
  <c r="R55" i="19"/>
  <c r="F40" i="23"/>
  <c r="E40"/>
  <c r="G55" i="19"/>
  <c r="T55"/>
  <c r="M40" i="23"/>
  <c r="P55" i="19"/>
  <c r="G40" i="23"/>
  <c r="Q55" i="19"/>
  <c r="K40" i="23"/>
  <c r="E55" i="19"/>
  <c r="I40" i="23"/>
  <c r="F55" i="19"/>
  <c r="O55"/>
  <c r="M55"/>
  <c r="P40" i="23"/>
  <c r="O40"/>
  <c r="D40" l="1"/>
  <c r="D55" i="19"/>
  <c r="N406" i="15"/>
  <c r="D406"/>
  <c r="F406"/>
  <c r="M406"/>
  <c r="G406"/>
  <c r="Q405"/>
  <c r="R405"/>
  <c r="A407"/>
  <c r="E56" i="19"/>
  <c r="R56"/>
  <c r="F56"/>
  <c r="H56"/>
  <c r="G56"/>
  <c r="J56"/>
  <c r="N56"/>
  <c r="Q56"/>
  <c r="S56"/>
  <c r="M56"/>
  <c r="I56"/>
  <c r="L56"/>
  <c r="T56"/>
  <c r="K56"/>
  <c r="P56"/>
  <c r="O56"/>
  <c r="D56" l="1"/>
  <c r="B407" i="15"/>
  <c r="O407" s="1"/>
  <c r="C407"/>
  <c r="E407"/>
  <c r="K406"/>
  <c r="L406" s="1"/>
  <c r="I406"/>
  <c r="P406"/>
  <c r="H406"/>
  <c r="S406" s="1"/>
  <c r="A408" l="1"/>
  <c r="N407"/>
  <c r="D407"/>
  <c r="M407"/>
  <c r="F407"/>
  <c r="G407"/>
  <c r="R406"/>
  <c r="Q406"/>
  <c r="C408" l="1"/>
  <c r="E408"/>
  <c r="D408" s="1"/>
  <c r="B408"/>
  <c r="O408" s="1"/>
  <c r="I407"/>
  <c r="P407"/>
  <c r="K407"/>
  <c r="L407" s="1"/>
  <c r="H407"/>
  <c r="S407" s="1"/>
  <c r="M408" l="1"/>
  <c r="F408"/>
  <c r="N408"/>
  <c r="G408"/>
  <c r="A409"/>
  <c r="C409" s="1"/>
  <c r="K408"/>
  <c r="L408" s="1"/>
  <c r="I408"/>
  <c r="H408"/>
  <c r="S408" s="1"/>
  <c r="P408"/>
  <c r="Q407"/>
  <c r="R407"/>
  <c r="E409" l="1"/>
  <c r="D409" s="1"/>
  <c r="P409" s="1"/>
  <c r="B409"/>
  <c r="O409" s="1"/>
  <c r="Q408"/>
  <c r="R408"/>
  <c r="N409" l="1"/>
  <c r="A410"/>
  <c r="C410" s="1"/>
  <c r="G409"/>
  <c r="M409"/>
  <c r="F409"/>
  <c r="K409"/>
  <c r="L409" s="1"/>
  <c r="I409"/>
  <c r="H409"/>
  <c r="S409" s="1"/>
  <c r="R409"/>
  <c r="Q409"/>
  <c r="B410" l="1"/>
  <c r="O410" s="1"/>
  <c r="E410"/>
  <c r="F410"/>
  <c r="N410" l="1"/>
  <c r="D410"/>
  <c r="G410"/>
  <c r="A411"/>
  <c r="E411" s="1"/>
  <c r="N411" s="1"/>
  <c r="M410"/>
  <c r="I410" l="1"/>
  <c r="H410"/>
  <c r="S410" s="1"/>
  <c r="P410"/>
  <c r="K410"/>
  <c r="L410" s="1"/>
  <c r="A412"/>
  <c r="B412" s="1"/>
  <c r="O412" s="1"/>
  <c r="G411"/>
  <c r="M411"/>
  <c r="D411"/>
  <c r="F411"/>
  <c r="B411"/>
  <c r="O411" s="1"/>
  <c r="C411"/>
  <c r="K411"/>
  <c r="L411" s="1"/>
  <c r="I411"/>
  <c r="P411"/>
  <c r="H411"/>
  <c r="S411" s="1"/>
  <c r="R410" l="1"/>
  <c r="Q410"/>
  <c r="C412"/>
  <c r="A413"/>
  <c r="E413" s="1"/>
  <c r="M413" s="1"/>
  <c r="E412"/>
  <c r="N412"/>
  <c r="D412"/>
  <c r="R411"/>
  <c r="Q411"/>
  <c r="M412" l="1"/>
  <c r="G412"/>
  <c r="A414"/>
  <c r="C414" s="1"/>
  <c r="G413"/>
  <c r="F412"/>
  <c r="N413"/>
  <c r="F413"/>
  <c r="D413"/>
  <c r="B413"/>
  <c r="O413" s="1"/>
  <c r="C413"/>
  <c r="K412"/>
  <c r="L412" s="1"/>
  <c r="I412"/>
  <c r="P412"/>
  <c r="H412"/>
  <c r="S412" s="1"/>
  <c r="P413" l="1"/>
  <c r="K413"/>
  <c r="L413" s="1"/>
  <c r="H413"/>
  <c r="S413" s="1"/>
  <c r="I413"/>
  <c r="E414"/>
  <c r="D414" s="1"/>
  <c r="K414" s="1"/>
  <c r="L414" s="1"/>
  <c r="B414"/>
  <c r="O414" s="1"/>
  <c r="R412"/>
  <c r="Q412"/>
  <c r="N414"/>
  <c r="R413" l="1"/>
  <c r="Q413"/>
  <c r="P414"/>
  <c r="R414" s="1"/>
  <c r="G414"/>
  <c r="M414"/>
  <c r="F414"/>
  <c r="I414"/>
  <c r="A415"/>
  <c r="B415" s="1"/>
  <c r="O415" s="1"/>
  <c r="H414"/>
  <c r="S414" s="1"/>
  <c r="Q414"/>
  <c r="C415" l="1"/>
  <c r="E415"/>
  <c r="G415" s="1"/>
  <c r="A416"/>
  <c r="B416" s="1"/>
  <c r="O416" s="1"/>
  <c r="N415"/>
  <c r="C416" l="1"/>
  <c r="A417"/>
  <c r="B417" s="1"/>
  <c r="O417" s="1"/>
  <c r="E416"/>
  <c r="N416" s="1"/>
  <c r="F415"/>
  <c r="D415"/>
  <c r="K415" s="1"/>
  <c r="L415" s="1"/>
  <c r="M415"/>
  <c r="D416"/>
  <c r="P416" s="1"/>
  <c r="F416"/>
  <c r="H415"/>
  <c r="S415" s="1"/>
  <c r="I415"/>
  <c r="G416"/>
  <c r="I416"/>
  <c r="K416"/>
  <c r="L416" s="1"/>
  <c r="E417" l="1"/>
  <c r="F417" s="1"/>
  <c r="C417"/>
  <c r="H416"/>
  <c r="S416" s="1"/>
  <c r="P415"/>
  <c r="M416"/>
  <c r="Q415"/>
  <c r="R415"/>
  <c r="A418"/>
  <c r="B418" s="1"/>
  <c r="O418" s="1"/>
  <c r="M417"/>
  <c r="G417"/>
  <c r="D417"/>
  <c r="R416"/>
  <c r="Q416"/>
  <c r="N417" l="1"/>
  <c r="A419"/>
  <c r="B419" s="1"/>
  <c r="O419" s="1"/>
  <c r="E418"/>
  <c r="F418" s="1"/>
  <c r="C418"/>
  <c r="P417"/>
  <c r="K417"/>
  <c r="L417" s="1"/>
  <c r="I417"/>
  <c r="H417"/>
  <c r="S417" s="1"/>
  <c r="D418" l="1"/>
  <c r="K418" s="1"/>
  <c r="L418" s="1"/>
  <c r="N418"/>
  <c r="M418"/>
  <c r="G418"/>
  <c r="E419"/>
  <c r="N419" s="1"/>
  <c r="C419"/>
  <c r="A420"/>
  <c r="Q417"/>
  <c r="R417"/>
  <c r="I418" l="1"/>
  <c r="G419"/>
  <c r="P418"/>
  <c r="H418"/>
  <c r="S418" s="1"/>
  <c r="D419"/>
  <c r="H419" s="1"/>
  <c r="S419" s="1"/>
  <c r="F419"/>
  <c r="M419"/>
  <c r="E420"/>
  <c r="B420"/>
  <c r="O420" s="1"/>
  <c r="C420"/>
  <c r="Q418"/>
  <c r="R418"/>
  <c r="I419" l="1"/>
  <c r="K419"/>
  <c r="L419" s="1"/>
  <c r="P419"/>
  <c r="Q419" s="1"/>
  <c r="A421"/>
  <c r="G420"/>
  <c r="N420"/>
  <c r="D420"/>
  <c r="F420"/>
  <c r="M420"/>
  <c r="R419" l="1"/>
  <c r="K420"/>
  <c r="L420" s="1"/>
  <c r="I420"/>
  <c r="H420"/>
  <c r="S420" s="1"/>
  <c r="P420"/>
  <c r="C421"/>
  <c r="B421"/>
  <c r="O421" s="1"/>
  <c r="E421"/>
  <c r="A422" l="1"/>
  <c r="B422" s="1"/>
  <c r="O422" s="1"/>
  <c r="R420"/>
  <c r="Q420"/>
  <c r="F421"/>
  <c r="D421"/>
  <c r="N421"/>
  <c r="M421"/>
  <c r="G421"/>
  <c r="E422" l="1"/>
  <c r="D422" s="1"/>
  <c r="C422"/>
  <c r="I421"/>
  <c r="H421"/>
  <c r="S421" s="1"/>
  <c r="P421"/>
  <c r="K421"/>
  <c r="L421" s="1"/>
  <c r="A423"/>
  <c r="G422" l="1"/>
  <c r="N422"/>
  <c r="M422"/>
  <c r="F422"/>
  <c r="Q421"/>
  <c r="R421"/>
  <c r="H422"/>
  <c r="S422" s="1"/>
  <c r="K422"/>
  <c r="L422" s="1"/>
  <c r="I422"/>
  <c r="P422"/>
  <c r="E423"/>
  <c r="B423"/>
  <c r="O423" s="1"/>
  <c r="C423"/>
  <c r="A424" l="1"/>
  <c r="C424" s="1"/>
  <c r="Q422"/>
  <c r="R422"/>
  <c r="M423"/>
  <c r="F423"/>
  <c r="N423"/>
  <c r="G423"/>
  <c r="D423"/>
  <c r="B424" l="1"/>
  <c r="O424" s="1"/>
  <c r="E424"/>
  <c r="M424" s="1"/>
  <c r="H423"/>
  <c r="S423" s="1"/>
  <c r="P423"/>
  <c r="I423"/>
  <c r="K423"/>
  <c r="L423" s="1"/>
  <c r="N424" l="1"/>
  <c r="F424"/>
  <c r="A425"/>
  <c r="E425" s="1"/>
  <c r="G424"/>
  <c r="D424"/>
  <c r="I424" s="1"/>
  <c r="R423"/>
  <c r="Q423"/>
  <c r="B425" l="1"/>
  <c r="O425" s="1"/>
  <c r="C425"/>
  <c r="K424"/>
  <c r="L424" s="1"/>
  <c r="P424"/>
  <c r="H424"/>
  <c r="S424" s="1"/>
  <c r="N425"/>
  <c r="M425"/>
  <c r="G425"/>
  <c r="F425"/>
  <c r="D425"/>
  <c r="Q424"/>
  <c r="R424"/>
  <c r="A426"/>
  <c r="E426" l="1"/>
  <c r="B426"/>
  <c r="O426" s="1"/>
  <c r="C426"/>
  <c r="P425"/>
  <c r="K425"/>
  <c r="L425" s="1"/>
  <c r="I425"/>
  <c r="H425"/>
  <c r="S425" s="1"/>
  <c r="A427" l="1"/>
  <c r="C427" s="1"/>
  <c r="Q425"/>
  <c r="R425"/>
  <c r="G426"/>
  <c r="F426"/>
  <c r="M426"/>
  <c r="N426"/>
  <c r="D426"/>
  <c r="E427" l="1"/>
  <c r="G427" s="1"/>
  <c r="B427"/>
  <c r="O427" s="1"/>
  <c r="P426"/>
  <c r="K426"/>
  <c r="L426" s="1"/>
  <c r="I426"/>
  <c r="H426"/>
  <c r="S426" s="1"/>
  <c r="M427" l="1"/>
  <c r="N427"/>
  <c r="A428"/>
  <c r="C428" s="1"/>
  <c r="F427"/>
  <c r="D427"/>
  <c r="H427" s="1"/>
  <c r="S427" s="1"/>
  <c r="Q426"/>
  <c r="R426"/>
  <c r="K427" l="1"/>
  <c r="L427" s="1"/>
  <c r="I427"/>
  <c r="P427"/>
  <c r="Q427" s="1"/>
  <c r="E428"/>
  <c r="M428" s="1"/>
  <c r="B428"/>
  <c r="O428" s="1"/>
  <c r="F428" l="1"/>
  <c r="R427"/>
  <c r="N428"/>
  <c r="D428"/>
  <c r="K428" s="1"/>
  <c r="L428" s="1"/>
  <c r="G428"/>
  <c r="A429"/>
  <c r="E429" s="1"/>
  <c r="P428" l="1"/>
  <c r="Q428" s="1"/>
  <c r="I428"/>
  <c r="H428"/>
  <c r="S428" s="1"/>
  <c r="B429"/>
  <c r="O429" s="1"/>
  <c r="C429"/>
  <c r="F429"/>
  <c r="D429"/>
  <c r="G429"/>
  <c r="M429"/>
  <c r="N429"/>
  <c r="R428" l="1"/>
  <c r="A430"/>
  <c r="C430" s="1"/>
  <c r="K429"/>
  <c r="L429" s="1"/>
  <c r="P429"/>
  <c r="I429"/>
  <c r="H429"/>
  <c r="S429" s="1"/>
  <c r="B430" l="1"/>
  <c r="O430" s="1"/>
  <c r="E430"/>
  <c r="N430" s="1"/>
  <c r="R429"/>
  <c r="Q429"/>
  <c r="D430" l="1"/>
  <c r="I430" s="1"/>
  <c r="F430"/>
  <c r="M430"/>
  <c r="A431"/>
  <c r="B431" s="1"/>
  <c r="O431" s="1"/>
  <c r="G430"/>
  <c r="P430" l="1"/>
  <c r="R430" s="1"/>
  <c r="K430"/>
  <c r="L430" s="1"/>
  <c r="H430"/>
  <c r="S430" s="1"/>
  <c r="E431"/>
  <c r="C431"/>
  <c r="A432"/>
  <c r="E432" s="1"/>
  <c r="D432" s="1"/>
  <c r="Q430" l="1"/>
  <c r="D431"/>
  <c r="N431"/>
  <c r="M431"/>
  <c r="G431"/>
  <c r="F431"/>
  <c r="M432"/>
  <c r="G432"/>
  <c r="C432"/>
  <c r="N432"/>
  <c r="F432"/>
  <c r="B432"/>
  <c r="O432" s="1"/>
  <c r="P432"/>
  <c r="K432"/>
  <c r="L432" s="1"/>
  <c r="H432"/>
  <c r="S432" s="1"/>
  <c r="I432"/>
  <c r="A433" l="1"/>
  <c r="B433" s="1"/>
  <c r="O433" s="1"/>
  <c r="P431"/>
  <c r="K431"/>
  <c r="L431" s="1"/>
  <c r="H431"/>
  <c r="S431" s="1"/>
  <c r="I431"/>
  <c r="R432"/>
  <c r="Q432"/>
  <c r="C433" l="1"/>
  <c r="A434"/>
  <c r="E434" s="1"/>
  <c r="E433"/>
  <c r="N433" s="1"/>
  <c r="Q431"/>
  <c r="R431"/>
  <c r="G433" l="1"/>
  <c r="B434"/>
  <c r="O434" s="1"/>
  <c r="D433"/>
  <c r="M433"/>
  <c r="C434"/>
  <c r="F433"/>
  <c r="G434"/>
  <c r="D434"/>
  <c r="F434"/>
  <c r="M434"/>
  <c r="N434"/>
  <c r="A435" l="1"/>
  <c r="C435" s="1"/>
  <c r="H433"/>
  <c r="S433" s="1"/>
  <c r="K433"/>
  <c r="L433" s="1"/>
  <c r="I433"/>
  <c r="P433"/>
  <c r="H434"/>
  <c r="S434" s="1"/>
  <c r="P434"/>
  <c r="I434"/>
  <c r="K434"/>
  <c r="L434" s="1"/>
  <c r="B435" l="1"/>
  <c r="O435" s="1"/>
  <c r="E435"/>
  <c r="D435" s="1"/>
  <c r="Q433"/>
  <c r="R433"/>
  <c r="R434"/>
  <c r="Q434"/>
  <c r="G435" l="1"/>
  <c r="A436"/>
  <c r="E436" s="1"/>
  <c r="D436" s="1"/>
  <c r="N435"/>
  <c r="F435"/>
  <c r="M435"/>
  <c r="P435"/>
  <c r="H435"/>
  <c r="S435" s="1"/>
  <c r="K435"/>
  <c r="L435" s="1"/>
  <c r="I435"/>
  <c r="M436" l="1"/>
  <c r="N436"/>
  <c r="C436"/>
  <c r="F436"/>
  <c r="B436"/>
  <c r="O436" s="1"/>
  <c r="G436"/>
  <c r="H436"/>
  <c r="S436" s="1"/>
  <c r="I436"/>
  <c r="P436"/>
  <c r="K436"/>
  <c r="L436" s="1"/>
  <c r="R435"/>
  <c r="Q435"/>
  <c r="A437" l="1"/>
  <c r="E437" s="1"/>
  <c r="M437" s="1"/>
  <c r="R436"/>
  <c r="Q436"/>
  <c r="F437" l="1"/>
  <c r="N437"/>
  <c r="G437"/>
  <c r="C437"/>
  <c r="D437"/>
  <c r="H437" s="1"/>
  <c r="S437" s="1"/>
  <c r="B437"/>
  <c r="O437" s="1"/>
  <c r="A438"/>
  <c r="C438" s="1"/>
  <c r="I437" l="1"/>
  <c r="P437"/>
  <c r="R437" s="1"/>
  <c r="K437"/>
  <c r="L437" s="1"/>
  <c r="E438"/>
  <c r="F438" s="1"/>
  <c r="B438"/>
  <c r="O438" s="1"/>
  <c r="Q437"/>
  <c r="M438" l="1"/>
  <c r="D438"/>
  <c r="K438" s="1"/>
  <c r="L438" s="1"/>
  <c r="A439"/>
  <c r="B439" s="1"/>
  <c r="O439" s="1"/>
  <c r="N438"/>
  <c r="G438"/>
  <c r="E439" l="1"/>
  <c r="M439" s="1"/>
  <c r="I438"/>
  <c r="P438"/>
  <c r="A440"/>
  <c r="E440" s="1"/>
  <c r="N440" s="1"/>
  <c r="C439"/>
  <c r="H438"/>
  <c r="S438" s="1"/>
  <c r="G439" l="1"/>
  <c r="F439"/>
  <c r="F440"/>
  <c r="B440"/>
  <c r="O440" s="1"/>
  <c r="G440"/>
  <c r="N439"/>
  <c r="R438"/>
  <c r="Q438"/>
  <c r="D440"/>
  <c r="I440" s="1"/>
  <c r="M440"/>
  <c r="C440"/>
  <c r="D439"/>
  <c r="P440" l="1"/>
  <c r="H440"/>
  <c r="S440" s="1"/>
  <c r="K440"/>
  <c r="L440" s="1"/>
  <c r="H439"/>
  <c r="S439" s="1"/>
  <c r="I439"/>
  <c r="K439"/>
  <c r="L439" s="1"/>
  <c r="P439"/>
  <c r="A441"/>
  <c r="E441" s="1"/>
  <c r="D441" s="1"/>
  <c r="R440"/>
  <c r="Q440"/>
  <c r="M441" l="1"/>
  <c r="F441"/>
  <c r="C441"/>
  <c r="G441"/>
  <c r="N441"/>
  <c r="B441"/>
  <c r="O441" s="1"/>
  <c r="R439"/>
  <c r="Q439"/>
  <c r="K441"/>
  <c r="L441" s="1"/>
  <c r="P441"/>
  <c r="H441"/>
  <c r="S441" s="1"/>
  <c r="I441"/>
  <c r="A442" l="1"/>
  <c r="E442" s="1"/>
  <c r="M442" s="1"/>
  <c r="Q441"/>
  <c r="R441"/>
  <c r="G442" l="1"/>
  <c r="C442"/>
  <c r="N442"/>
  <c r="D442"/>
  <c r="P442" s="1"/>
  <c r="R442" s="1"/>
  <c r="B442"/>
  <c r="O442" s="1"/>
  <c r="F442"/>
  <c r="H442"/>
  <c r="S442" s="1"/>
  <c r="A443" l="1"/>
  <c r="E443" s="1"/>
  <c r="Q442"/>
  <c r="K442"/>
  <c r="L442" s="1"/>
  <c r="I442"/>
  <c r="B443" l="1"/>
  <c r="O443" s="1"/>
  <c r="C443"/>
  <c r="F443"/>
  <c r="N443"/>
  <c r="G443"/>
  <c r="M443"/>
  <c r="D443"/>
  <c r="A444" l="1"/>
  <c r="B444" s="1"/>
  <c r="O444" s="1"/>
  <c r="I443"/>
  <c r="K443"/>
  <c r="L443" s="1"/>
  <c r="H443"/>
  <c r="S443" s="1"/>
  <c r="P443"/>
  <c r="A445" l="1"/>
  <c r="E445" s="1"/>
  <c r="F445" s="1"/>
  <c r="E444"/>
  <c r="N444" s="1"/>
  <c r="C444"/>
  <c r="F444"/>
  <c r="D444"/>
  <c r="P444" s="1"/>
  <c r="R443"/>
  <c r="Q443"/>
  <c r="C445" l="1"/>
  <c r="M445"/>
  <c r="B445"/>
  <c r="O445" s="1"/>
  <c r="D445"/>
  <c r="H445" s="1"/>
  <c r="S445" s="1"/>
  <c r="G445"/>
  <c r="N445"/>
  <c r="M444"/>
  <c r="G444"/>
  <c r="I444"/>
  <c r="I445"/>
  <c r="P445"/>
  <c r="Q445" s="1"/>
  <c r="K445"/>
  <c r="L445" s="1"/>
  <c r="A446"/>
  <c r="E446" s="1"/>
  <c r="K444"/>
  <c r="L444" s="1"/>
  <c r="H444"/>
  <c r="S444" s="1"/>
  <c r="Q444"/>
  <c r="R444"/>
  <c r="R445" l="1"/>
  <c r="B446"/>
  <c r="O446" s="1"/>
  <c r="C446"/>
  <c r="F446"/>
  <c r="D446"/>
  <c r="N446"/>
  <c r="M446"/>
  <c r="G446"/>
  <c r="A447" l="1"/>
  <c r="E447" s="1"/>
  <c r="D447" s="1"/>
  <c r="P447" s="1"/>
  <c r="I446"/>
  <c r="H446"/>
  <c r="S446" s="1"/>
  <c r="K446"/>
  <c r="L446" s="1"/>
  <c r="P446"/>
  <c r="G447" l="1"/>
  <c r="K447"/>
  <c r="L447" s="1"/>
  <c r="N447"/>
  <c r="I447"/>
  <c r="B447"/>
  <c r="O447" s="1"/>
  <c r="F447"/>
  <c r="C447"/>
  <c r="H447"/>
  <c r="S447" s="1"/>
  <c r="M447"/>
  <c r="Q446"/>
  <c r="R446"/>
  <c r="R447"/>
  <c r="Q447"/>
  <c r="A448" l="1"/>
  <c r="C448" s="1"/>
  <c r="B448" l="1"/>
  <c r="O448" s="1"/>
  <c r="E448"/>
  <c r="D448" s="1"/>
  <c r="N448" l="1"/>
  <c r="M448"/>
  <c r="F448"/>
  <c r="G448"/>
  <c r="A449"/>
  <c r="E449" s="1"/>
  <c r="K448"/>
  <c r="L448" s="1"/>
  <c r="I448"/>
  <c r="P448"/>
  <c r="H448"/>
  <c r="S448" s="1"/>
  <c r="B449" l="1"/>
  <c r="O449" s="1"/>
  <c r="C449"/>
  <c r="D449"/>
  <c r="F449"/>
  <c r="N449"/>
  <c r="M449"/>
  <c r="G449"/>
  <c r="Q448"/>
  <c r="R448"/>
  <c r="A450" l="1"/>
  <c r="B450" s="1"/>
  <c r="O450" s="1"/>
  <c r="K449"/>
  <c r="L449" s="1"/>
  <c r="P449"/>
  <c r="H449"/>
  <c r="S449" s="1"/>
  <c r="I449"/>
  <c r="A451" l="1"/>
  <c r="B451" s="1"/>
  <c r="O451" s="1"/>
  <c r="C450"/>
  <c r="E450"/>
  <c r="N450" s="1"/>
  <c r="F450"/>
  <c r="R449"/>
  <c r="Q449"/>
  <c r="M450" l="1"/>
  <c r="E451"/>
  <c r="D451" s="1"/>
  <c r="G450"/>
  <c r="C451"/>
  <c r="D450"/>
  <c r="A452"/>
  <c r="M451"/>
  <c r="G451"/>
  <c r="N451"/>
  <c r="F451" l="1"/>
  <c r="I450"/>
  <c r="K450"/>
  <c r="L450" s="1"/>
  <c r="P450"/>
  <c r="H450"/>
  <c r="S450" s="1"/>
  <c r="I451"/>
  <c r="K451"/>
  <c r="L451" s="1"/>
  <c r="H451"/>
  <c r="S451" s="1"/>
  <c r="P451"/>
  <c r="E452"/>
  <c r="C452"/>
  <c r="B452"/>
  <c r="O452" s="1"/>
  <c r="R450" l="1"/>
  <c r="Q450"/>
  <c r="A453"/>
  <c r="E453" s="1"/>
  <c r="Q451"/>
  <c r="R451"/>
  <c r="G452"/>
  <c r="N452"/>
  <c r="D452"/>
  <c r="M452"/>
  <c r="F452"/>
  <c r="B453" l="1"/>
  <c r="O453" s="1"/>
  <c r="C453"/>
  <c r="N453"/>
  <c r="G453"/>
  <c r="F453"/>
  <c r="D453"/>
  <c r="M453"/>
  <c r="K452"/>
  <c r="L452" s="1"/>
  <c r="P452"/>
  <c r="I452"/>
  <c r="H452"/>
  <c r="S452" s="1"/>
  <c r="A454" l="1"/>
  <c r="E454" s="1"/>
  <c r="I453"/>
  <c r="P453"/>
  <c r="H453"/>
  <c r="S453" s="1"/>
  <c r="K453"/>
  <c r="L453" s="1"/>
  <c r="R452"/>
  <c r="Q452"/>
  <c r="C454" l="1"/>
  <c r="B454"/>
  <c r="O454" s="1"/>
  <c r="Q453"/>
  <c r="R453"/>
  <c r="D454"/>
  <c r="G454"/>
  <c r="M454"/>
  <c r="N454"/>
  <c r="F454"/>
  <c r="A455" l="1"/>
  <c r="E455" s="1"/>
  <c r="K454"/>
  <c r="L454" s="1"/>
  <c r="H454"/>
  <c r="S454" s="1"/>
  <c r="I454"/>
  <c r="P454"/>
  <c r="C455" l="1"/>
  <c r="B455"/>
  <c r="O455" s="1"/>
  <c r="D455"/>
  <c r="N455"/>
  <c r="M455"/>
  <c r="G455"/>
  <c r="F455"/>
  <c r="R454"/>
  <c r="Q454"/>
  <c r="A456" l="1"/>
  <c r="B456" s="1"/>
  <c r="O456" s="1"/>
  <c r="I455"/>
  <c r="P455"/>
  <c r="K455"/>
  <c r="L455" s="1"/>
  <c r="H455"/>
  <c r="S455" s="1"/>
  <c r="C456" l="1"/>
  <c r="E456"/>
  <c r="D456" s="1"/>
  <c r="A457"/>
  <c r="Q455"/>
  <c r="R455"/>
  <c r="F456"/>
  <c r="N456"/>
  <c r="M456" l="1"/>
  <c r="G456"/>
  <c r="I456"/>
  <c r="P456"/>
  <c r="H456"/>
  <c r="S456" s="1"/>
  <c r="K456"/>
  <c r="L456" s="1"/>
  <c r="C457"/>
  <c r="E457"/>
  <c r="B457"/>
  <c r="O457" s="1"/>
  <c r="A458" l="1"/>
  <c r="E458" s="1"/>
  <c r="Q456"/>
  <c r="R456"/>
  <c r="M457"/>
  <c r="N457"/>
  <c r="F457"/>
  <c r="G457"/>
  <c r="D457"/>
  <c r="B458" l="1"/>
  <c r="O458" s="1"/>
  <c r="C458"/>
  <c r="G458"/>
  <c r="D458"/>
  <c r="N458"/>
  <c r="F458"/>
  <c r="M458"/>
  <c r="H457"/>
  <c r="S457" s="1"/>
  <c r="I457"/>
  <c r="P457"/>
  <c r="K457"/>
  <c r="L457" s="1"/>
  <c r="A459" l="1"/>
  <c r="E459" s="1"/>
  <c r="H458"/>
  <c r="S458" s="1"/>
  <c r="K458"/>
  <c r="L458" s="1"/>
  <c r="I458"/>
  <c r="P458"/>
  <c r="Q457"/>
  <c r="R457"/>
  <c r="B459" l="1"/>
  <c r="O459" s="1"/>
  <c r="C459"/>
  <c r="R458"/>
  <c r="Q458"/>
  <c r="D459"/>
  <c r="F459"/>
  <c r="G459"/>
  <c r="N459"/>
  <c r="M459"/>
  <c r="A460" l="1"/>
  <c r="E460" s="1"/>
  <c r="I459"/>
  <c r="H459"/>
  <c r="S459" s="1"/>
  <c r="K459"/>
  <c r="L459" s="1"/>
  <c r="P459"/>
  <c r="C460" l="1"/>
  <c r="B460"/>
  <c r="O460" s="1"/>
  <c r="R459"/>
  <c r="Q459"/>
  <c r="G460"/>
  <c r="F460"/>
  <c r="N460"/>
  <c r="D460"/>
  <c r="M460"/>
  <c r="A461" l="1"/>
  <c r="E461" s="1"/>
  <c r="G461" s="1"/>
  <c r="H460"/>
  <c r="S460" s="1"/>
  <c r="K460"/>
  <c r="L460" s="1"/>
  <c r="P460"/>
  <c r="I460"/>
  <c r="N461" l="1"/>
  <c r="F461"/>
  <c r="M461"/>
  <c r="C461"/>
  <c r="D461"/>
  <c r="H461" s="1"/>
  <c r="S461" s="1"/>
  <c r="B461"/>
  <c r="O461" s="1"/>
  <c r="R460"/>
  <c r="Q460"/>
  <c r="I461" l="1"/>
  <c r="K461"/>
  <c r="L461" s="1"/>
  <c r="P461"/>
  <c r="A462"/>
  <c r="C462" s="1"/>
  <c r="Q461"/>
  <c r="R461"/>
  <c r="E462" l="1"/>
  <c r="M462" s="1"/>
  <c r="B462"/>
  <c r="O462" s="1"/>
  <c r="N462" l="1"/>
  <c r="D462"/>
  <c r="I462" s="1"/>
  <c r="G462"/>
  <c r="A463"/>
  <c r="C463" s="1"/>
  <c r="F462"/>
  <c r="P462"/>
  <c r="R462" s="1"/>
  <c r="K462"/>
  <c r="L462" s="1"/>
  <c r="H462"/>
  <c r="S462" s="1"/>
  <c r="B463" l="1"/>
  <c r="O463" s="1"/>
  <c r="E463"/>
  <c r="D463"/>
  <c r="K463" s="1"/>
  <c r="L463" s="1"/>
  <c r="Q462"/>
  <c r="A464" l="1"/>
  <c r="C464" s="1"/>
  <c r="G463"/>
  <c r="M463"/>
  <c r="N463"/>
  <c r="P463"/>
  <c r="Q463" s="1"/>
  <c r="F463"/>
  <c r="I463"/>
  <c r="H463"/>
  <c r="S463" s="1"/>
  <c r="E464" l="1"/>
  <c r="D464" s="1"/>
  <c r="R463"/>
  <c r="B464"/>
  <c r="O464" s="1"/>
  <c r="A465"/>
  <c r="G464" l="1"/>
  <c r="M464"/>
  <c r="N464"/>
  <c r="F464"/>
  <c r="B465"/>
  <c r="O465" s="1"/>
  <c r="C465"/>
  <c r="E465"/>
  <c r="H464"/>
  <c r="S464" s="1"/>
  <c r="I464"/>
  <c r="K464"/>
  <c r="L464" s="1"/>
  <c r="P464"/>
  <c r="A466" l="1"/>
  <c r="E466" s="1"/>
  <c r="N465"/>
  <c r="D465"/>
  <c r="G465"/>
  <c r="F465"/>
  <c r="M465"/>
  <c r="Q464"/>
  <c r="R464"/>
  <c r="B466" l="1"/>
  <c r="O466" s="1"/>
  <c r="A467"/>
  <c r="E467" s="1"/>
  <c r="C466"/>
  <c r="M466"/>
  <c r="G466"/>
  <c r="D466"/>
  <c r="F466"/>
  <c r="N466"/>
  <c r="K465"/>
  <c r="L465" s="1"/>
  <c r="H465"/>
  <c r="S465" s="1"/>
  <c r="P465"/>
  <c r="I465"/>
  <c r="C467" l="1"/>
  <c r="B467"/>
  <c r="O467" s="1"/>
  <c r="Q465"/>
  <c r="R465"/>
  <c r="I466"/>
  <c r="H466"/>
  <c r="S466" s="1"/>
  <c r="K466"/>
  <c r="L466" s="1"/>
  <c r="P466"/>
  <c r="G467"/>
  <c r="D467"/>
  <c r="F467"/>
  <c r="M467"/>
  <c r="N467"/>
  <c r="A468" l="1"/>
  <c r="E468" s="1"/>
  <c r="Q466"/>
  <c r="R466"/>
  <c r="I467"/>
  <c r="K467"/>
  <c r="L467" s="1"/>
  <c r="P467"/>
  <c r="H467"/>
  <c r="S467" s="1"/>
  <c r="C468" l="1"/>
  <c r="B468"/>
  <c r="O468" s="1"/>
  <c r="M468"/>
  <c r="F468"/>
  <c r="G468"/>
  <c r="D468"/>
  <c r="N468"/>
  <c r="R467"/>
  <c r="Q467"/>
  <c r="A469" l="1"/>
  <c r="B469" s="1"/>
  <c r="O469" s="1"/>
  <c r="K468"/>
  <c r="L468" s="1"/>
  <c r="I468"/>
  <c r="P468"/>
  <c r="H468"/>
  <c r="S468" s="1"/>
  <c r="E469" l="1"/>
  <c r="F469" s="1"/>
  <c r="C469"/>
  <c r="A470"/>
  <c r="R468"/>
  <c r="Q468"/>
  <c r="M469" l="1"/>
  <c r="D469"/>
  <c r="H469" s="1"/>
  <c r="S469" s="1"/>
  <c r="G469"/>
  <c r="N469"/>
  <c r="B470"/>
  <c r="O470" s="1"/>
  <c r="C470"/>
  <c r="E470"/>
  <c r="I469" l="1"/>
  <c r="K469"/>
  <c r="L469" s="1"/>
  <c r="P469"/>
  <c r="A471"/>
  <c r="M470"/>
  <c r="D470"/>
  <c r="F470"/>
  <c r="N470"/>
  <c r="G470"/>
  <c r="Q469"/>
  <c r="R469"/>
  <c r="K470" l="1"/>
  <c r="L470" s="1"/>
  <c r="P470"/>
  <c r="I470"/>
  <c r="H470"/>
  <c r="S470" s="1"/>
  <c r="C471"/>
  <c r="E471"/>
  <c r="B471"/>
  <c r="O471" s="1"/>
  <c r="A472" l="1"/>
  <c r="G471"/>
  <c r="D471"/>
  <c r="N471"/>
  <c r="F471"/>
  <c r="M471"/>
  <c r="R470"/>
  <c r="Q470"/>
  <c r="I471" l="1"/>
  <c r="P471"/>
  <c r="H471"/>
  <c r="S471" s="1"/>
  <c r="K471"/>
  <c r="L471" s="1"/>
  <c r="E472"/>
  <c r="C472"/>
  <c r="B472"/>
  <c r="O472" s="1"/>
  <c r="A473" l="1"/>
  <c r="B473" s="1"/>
  <c r="O473" s="1"/>
  <c r="R471"/>
  <c r="Q471"/>
  <c r="G472"/>
  <c r="N472"/>
  <c r="M472"/>
  <c r="D472"/>
  <c r="F472"/>
  <c r="C473" l="1"/>
  <c r="E473"/>
  <c r="D473" s="1"/>
  <c r="A474"/>
  <c r="K472"/>
  <c r="L472" s="1"/>
  <c r="P472"/>
  <c r="H472"/>
  <c r="S472" s="1"/>
  <c r="I472"/>
  <c r="N473"/>
  <c r="F473"/>
  <c r="M473" l="1"/>
  <c r="G473"/>
  <c r="Q472"/>
  <c r="R472"/>
  <c r="K473"/>
  <c r="L473" s="1"/>
  <c r="H473"/>
  <c r="S473" s="1"/>
  <c r="I473"/>
  <c r="P473"/>
  <c r="B474"/>
  <c r="O474" s="1"/>
  <c r="C474"/>
  <c r="E474"/>
  <c r="R473" l="1"/>
  <c r="Q473"/>
  <c r="A475"/>
  <c r="G474"/>
  <c r="F474"/>
  <c r="N474"/>
  <c r="D474"/>
  <c r="M474"/>
  <c r="E475" l="1"/>
  <c r="B475"/>
  <c r="O475" s="1"/>
  <c r="C475"/>
  <c r="I474"/>
  <c r="H474"/>
  <c r="S474" s="1"/>
  <c r="K474"/>
  <c r="L474" s="1"/>
  <c r="P474"/>
  <c r="R474" l="1"/>
  <c r="Q474"/>
  <c r="A476"/>
  <c r="G475"/>
  <c r="M475"/>
  <c r="D475"/>
  <c r="N475"/>
  <c r="F475"/>
  <c r="E476" l="1"/>
  <c r="B476"/>
  <c r="O476" s="1"/>
  <c r="C476"/>
  <c r="I475"/>
  <c r="K475"/>
  <c r="L475" s="1"/>
  <c r="H475"/>
  <c r="S475" s="1"/>
  <c r="P475"/>
  <c r="Q475" l="1"/>
  <c r="R475"/>
  <c r="A477"/>
  <c r="D476"/>
  <c r="M476"/>
  <c r="F476"/>
  <c r="G476"/>
  <c r="N476"/>
  <c r="K476" l="1"/>
  <c r="L476" s="1"/>
  <c r="H476"/>
  <c r="S476" s="1"/>
  <c r="I476"/>
  <c r="P476"/>
  <c r="E477"/>
  <c r="B477"/>
  <c r="O477" s="1"/>
  <c r="C477"/>
  <c r="A478" l="1"/>
  <c r="E478" s="1"/>
  <c r="Q476"/>
  <c r="R476"/>
  <c r="D477"/>
  <c r="M477"/>
  <c r="N477"/>
  <c r="G477"/>
  <c r="F477"/>
  <c r="B478" l="1"/>
  <c r="O478" s="1"/>
  <c r="A479"/>
  <c r="B479" s="1"/>
  <c r="O479" s="1"/>
  <c r="C478"/>
  <c r="K477"/>
  <c r="L477" s="1"/>
  <c r="I477"/>
  <c r="H477"/>
  <c r="S477" s="1"/>
  <c r="P477"/>
  <c r="D478"/>
  <c r="N478"/>
  <c r="M478"/>
  <c r="F478"/>
  <c r="G478"/>
  <c r="C479" l="1"/>
  <c r="E479"/>
  <c r="G479" s="1"/>
  <c r="R477"/>
  <c r="Q477"/>
  <c r="A480"/>
  <c r="H478"/>
  <c r="S478" s="1"/>
  <c r="K478"/>
  <c r="L478" s="1"/>
  <c r="P478"/>
  <c r="I478"/>
  <c r="M479" l="1"/>
  <c r="N479"/>
  <c r="D479"/>
  <c r="P479" s="1"/>
  <c r="F479"/>
  <c r="C480"/>
  <c r="E480"/>
  <c r="B480"/>
  <c r="O480" s="1"/>
  <c r="H479"/>
  <c r="S479" s="1"/>
  <c r="K479"/>
  <c r="L479" s="1"/>
  <c r="Q478"/>
  <c r="R478"/>
  <c r="I479" l="1"/>
  <c r="A481"/>
  <c r="G480"/>
  <c r="M480"/>
  <c r="N480"/>
  <c r="D480"/>
  <c r="F480"/>
  <c r="R479"/>
  <c r="Q479"/>
  <c r="I480" l="1"/>
  <c r="H480"/>
  <c r="S480" s="1"/>
  <c r="K480"/>
  <c r="L480" s="1"/>
  <c r="P480"/>
  <c r="E481"/>
  <c r="B481"/>
  <c r="O481" s="1"/>
  <c r="C481"/>
  <c r="A482" l="1"/>
  <c r="E482" s="1"/>
  <c r="R480"/>
  <c r="Q480"/>
  <c r="F481"/>
  <c r="D481"/>
  <c r="M481"/>
  <c r="N481"/>
  <c r="G481"/>
  <c r="B482" l="1"/>
  <c r="O482" s="1"/>
  <c r="A483"/>
  <c r="B483" s="1"/>
  <c r="O483" s="1"/>
  <c r="C482"/>
  <c r="I481"/>
  <c r="H481"/>
  <c r="S481" s="1"/>
  <c r="K481"/>
  <c r="L481" s="1"/>
  <c r="P481"/>
  <c r="F482"/>
  <c r="M482"/>
  <c r="D482"/>
  <c r="N482"/>
  <c r="G482"/>
  <c r="C483" l="1"/>
  <c r="E483"/>
  <c r="A484"/>
  <c r="E484" s="1"/>
  <c r="M484" s="1"/>
  <c r="P482"/>
  <c r="I482"/>
  <c r="H482"/>
  <c r="S482" s="1"/>
  <c r="K482"/>
  <c r="L482" s="1"/>
  <c r="F483"/>
  <c r="R481"/>
  <c r="Q481"/>
  <c r="F484" l="1"/>
  <c r="C484"/>
  <c r="N483"/>
  <c r="D483"/>
  <c r="G484"/>
  <c r="B484"/>
  <c r="O484" s="1"/>
  <c r="N484"/>
  <c r="G483"/>
  <c r="M483"/>
  <c r="D484"/>
  <c r="R482"/>
  <c r="Q482"/>
  <c r="I484" l="1"/>
  <c r="P484"/>
  <c r="H484"/>
  <c r="S484" s="1"/>
  <c r="K484"/>
  <c r="L484" s="1"/>
  <c r="A485"/>
  <c r="C485" s="1"/>
  <c r="P483"/>
  <c r="K483"/>
  <c r="L483" s="1"/>
  <c r="H483"/>
  <c r="S483" s="1"/>
  <c r="I483"/>
  <c r="Q484" l="1"/>
  <c r="R484"/>
  <c r="E485"/>
  <c r="R483"/>
  <c r="Q483"/>
  <c r="B485"/>
  <c r="O485" s="1"/>
  <c r="F485" l="1"/>
  <c r="G485"/>
  <c r="M485"/>
  <c r="N485"/>
  <c r="D485"/>
  <c r="A486"/>
  <c r="C486" s="1"/>
  <c r="H485" l="1"/>
  <c r="S485" s="1"/>
  <c r="K485"/>
  <c r="L485" s="1"/>
  <c r="I485"/>
  <c r="P485"/>
  <c r="E486"/>
  <c r="A487"/>
  <c r="C487" s="1"/>
  <c r="B486"/>
  <c r="O486" s="1"/>
  <c r="N486"/>
  <c r="E487" l="1"/>
  <c r="M487" s="1"/>
  <c r="M486"/>
  <c r="F486"/>
  <c r="D486"/>
  <c r="B487"/>
  <c r="O487" s="1"/>
  <c r="R485"/>
  <c r="Q485"/>
  <c r="G486"/>
  <c r="G487"/>
  <c r="A488" l="1"/>
  <c r="B488" s="1"/>
  <c r="O488" s="1"/>
  <c r="N487"/>
  <c r="K486"/>
  <c r="L486" s="1"/>
  <c r="H486"/>
  <c r="S486" s="1"/>
  <c r="P486"/>
  <c r="I486"/>
  <c r="D487"/>
  <c r="F487"/>
  <c r="Q486" l="1"/>
  <c r="R486"/>
  <c r="C488"/>
  <c r="I487"/>
  <c r="P487"/>
  <c r="H487"/>
  <c r="S487" s="1"/>
  <c r="K487"/>
  <c r="L487" s="1"/>
  <c r="E488"/>
  <c r="A489"/>
  <c r="B489" s="1"/>
  <c r="O489" s="1"/>
  <c r="N488"/>
  <c r="F488"/>
  <c r="G488"/>
  <c r="R487" l="1"/>
  <c r="Q487"/>
  <c r="E489"/>
  <c r="M488"/>
  <c r="D488"/>
  <c r="A490"/>
  <c r="C490" s="1"/>
  <c r="C489"/>
  <c r="G489"/>
  <c r="M489"/>
  <c r="N489"/>
  <c r="H488" l="1"/>
  <c r="S488" s="1"/>
  <c r="K488"/>
  <c r="L488" s="1"/>
  <c r="P488"/>
  <c r="I488"/>
  <c r="D489"/>
  <c r="F489"/>
  <c r="E490"/>
  <c r="M490" s="1"/>
  <c r="B490"/>
  <c r="O490" s="1"/>
  <c r="F490"/>
  <c r="D490"/>
  <c r="G490"/>
  <c r="N490"/>
  <c r="A491"/>
  <c r="E491" s="1"/>
  <c r="N491" s="1"/>
  <c r="I489" l="1"/>
  <c r="K489"/>
  <c r="L489" s="1"/>
  <c r="H489"/>
  <c r="S489" s="1"/>
  <c r="P489"/>
  <c r="R488"/>
  <c r="Q488"/>
  <c r="I490"/>
  <c r="H490"/>
  <c r="S490" s="1"/>
  <c r="K490"/>
  <c r="L490" s="1"/>
  <c r="P490"/>
  <c r="M491"/>
  <c r="C491"/>
  <c r="F491"/>
  <c r="G491"/>
  <c r="B491"/>
  <c r="O491" s="1"/>
  <c r="D491"/>
  <c r="H491" s="1"/>
  <c r="S491" s="1"/>
  <c r="R489" l="1"/>
  <c r="Q489"/>
  <c r="P491"/>
  <c r="A492"/>
  <c r="E492" s="1"/>
  <c r="D492" s="1"/>
  <c r="I492" s="1"/>
  <c r="Q490"/>
  <c r="R490"/>
  <c r="I491"/>
  <c r="K491"/>
  <c r="L491" s="1"/>
  <c r="Q491"/>
  <c r="R491"/>
  <c r="C492" l="1"/>
  <c r="F492"/>
  <c r="G492"/>
  <c r="N492"/>
  <c r="B492"/>
  <c r="O492" s="1"/>
  <c r="K492"/>
  <c r="L492" s="1"/>
  <c r="H492"/>
  <c r="S492" s="1"/>
  <c r="M492"/>
  <c r="P492"/>
  <c r="A493" l="1"/>
  <c r="B493" s="1"/>
  <c r="O493" s="1"/>
  <c r="R492"/>
  <c r="Q492"/>
  <c r="A494" l="1"/>
  <c r="C494" s="1"/>
  <c r="E493"/>
  <c r="C493"/>
  <c r="B494" l="1"/>
  <c r="O494" s="1"/>
  <c r="M493"/>
  <c r="N493"/>
  <c r="D493"/>
  <c r="G493"/>
  <c r="E494"/>
  <c r="N494" s="1"/>
  <c r="F493"/>
  <c r="D494"/>
  <c r="M494"/>
  <c r="F494" l="1"/>
  <c r="H493"/>
  <c r="S493" s="1"/>
  <c r="P493"/>
  <c r="I493"/>
  <c r="K493"/>
  <c r="L493" s="1"/>
  <c r="G494"/>
  <c r="A495"/>
  <c r="C495" s="1"/>
  <c r="I494"/>
  <c r="K494"/>
  <c r="L494" s="1"/>
  <c r="H494"/>
  <c r="S494" s="1"/>
  <c r="P494"/>
  <c r="B495" l="1"/>
  <c r="O495" s="1"/>
  <c r="Q493"/>
  <c r="R493"/>
  <c r="E495"/>
  <c r="A496"/>
  <c r="N495"/>
  <c r="F495"/>
  <c r="D495"/>
  <c r="Q494"/>
  <c r="R494"/>
  <c r="M495" l="1"/>
  <c r="G495"/>
  <c r="H495"/>
  <c r="S495" s="1"/>
  <c r="I495"/>
  <c r="K495"/>
  <c r="L495" s="1"/>
  <c r="P495"/>
  <c r="C496"/>
  <c r="B496"/>
  <c r="O496" s="1"/>
  <c r="E496"/>
  <c r="M496" l="1"/>
  <c r="G496"/>
  <c r="F496"/>
  <c r="D496"/>
  <c r="N496"/>
  <c r="Q495"/>
  <c r="R495"/>
  <c r="A497"/>
  <c r="K496" l="1"/>
  <c r="L496" s="1"/>
  <c r="H496"/>
  <c r="S496" s="1"/>
  <c r="P496"/>
  <c r="I496"/>
  <c r="E497"/>
  <c r="C497"/>
  <c r="B497"/>
  <c r="O497" s="1"/>
  <c r="A498" l="1"/>
  <c r="Q496"/>
  <c r="R496"/>
  <c r="G497"/>
  <c r="F497"/>
  <c r="N497"/>
  <c r="M497"/>
  <c r="D497"/>
  <c r="P497" l="1"/>
  <c r="I497"/>
  <c r="H497"/>
  <c r="S497" s="1"/>
  <c r="K497"/>
  <c r="L497" s="1"/>
  <c r="E498"/>
  <c r="C498"/>
  <c r="B498"/>
  <c r="O498" s="1"/>
  <c r="D498" l="1"/>
  <c r="N498"/>
  <c r="F498"/>
  <c r="M498"/>
  <c r="G498"/>
  <c r="R497"/>
  <c r="Q497"/>
  <c r="A499"/>
  <c r="B499" l="1"/>
  <c r="O499" s="1"/>
  <c r="E499"/>
  <c r="C499"/>
  <c r="K498"/>
  <c r="L498" s="1"/>
  <c r="H498"/>
  <c r="S498" s="1"/>
  <c r="I498"/>
  <c r="P498"/>
  <c r="Q498" l="1"/>
  <c r="R498"/>
  <c r="F499"/>
  <c r="D499"/>
  <c r="G499"/>
  <c r="N499"/>
  <c r="M499"/>
  <c r="A500"/>
  <c r="K499" l="1"/>
  <c r="L499" s="1"/>
  <c r="P499"/>
  <c r="H499"/>
  <c r="S499" s="1"/>
  <c r="I499"/>
  <c r="E500"/>
  <c r="C500"/>
  <c r="B500"/>
  <c r="O500" s="1"/>
  <c r="A501" l="1"/>
  <c r="R499"/>
  <c r="Q499"/>
  <c r="N500"/>
  <c r="F500"/>
  <c r="M500"/>
  <c r="G500"/>
  <c r="D500"/>
  <c r="K500" l="1"/>
  <c r="L500" s="1"/>
  <c r="H500"/>
  <c r="S500" s="1"/>
  <c r="P500"/>
  <c r="I500"/>
  <c r="E501"/>
  <c r="B501"/>
  <c r="O501" s="1"/>
  <c r="C501"/>
  <c r="A502" l="1"/>
  <c r="Q500"/>
  <c r="R500"/>
  <c r="G501"/>
  <c r="F501"/>
  <c r="D501"/>
  <c r="N501"/>
  <c r="M501"/>
  <c r="P501" l="1"/>
  <c r="K501"/>
  <c r="L501" s="1"/>
  <c r="I501"/>
  <c r="H501"/>
  <c r="S501" s="1"/>
  <c r="E502"/>
  <c r="C502"/>
  <c r="B502"/>
  <c r="O502" s="1"/>
  <c r="A503"/>
  <c r="C503" l="1"/>
  <c r="E503"/>
  <c r="B503"/>
  <c r="O503" s="1"/>
  <c r="N502"/>
  <c r="M502"/>
  <c r="F502"/>
  <c r="G502"/>
  <c r="D502"/>
  <c r="R501"/>
  <c r="Q501"/>
  <c r="A504" l="1"/>
  <c r="M503"/>
  <c r="G503"/>
  <c r="N503"/>
  <c r="D503"/>
  <c r="F503"/>
  <c r="H502"/>
  <c r="S502" s="1"/>
  <c r="I502"/>
  <c r="K502"/>
  <c r="L502" s="1"/>
  <c r="P502"/>
  <c r="I503" l="1"/>
  <c r="H503"/>
  <c r="S503" s="1"/>
  <c r="P503"/>
  <c r="K503"/>
  <c r="L503" s="1"/>
  <c r="Q502"/>
  <c r="R502"/>
  <c r="E504"/>
  <c r="B504"/>
  <c r="O504" s="1"/>
  <c r="C504"/>
  <c r="R503" l="1"/>
  <c r="Q503"/>
  <c r="D504"/>
  <c r="N504"/>
  <c r="G504"/>
  <c r="M504"/>
  <c r="F504"/>
  <c r="A505"/>
  <c r="E505" l="1"/>
  <c r="C505"/>
  <c r="B505"/>
  <c r="O505" s="1"/>
  <c r="K504"/>
  <c r="L504" s="1"/>
  <c r="P504"/>
  <c r="H504"/>
  <c r="S504" s="1"/>
  <c r="I504"/>
  <c r="A506" l="1"/>
  <c r="R504"/>
  <c r="Q504"/>
  <c r="D505"/>
  <c r="N505"/>
  <c r="M505"/>
  <c r="F505"/>
  <c r="G505"/>
  <c r="K505" l="1"/>
  <c r="L505" s="1"/>
  <c r="H505"/>
  <c r="S505" s="1"/>
  <c r="P505"/>
  <c r="I505"/>
  <c r="E506"/>
  <c r="C506"/>
  <c r="B506"/>
  <c r="O506" s="1"/>
  <c r="A507" l="1"/>
  <c r="Q505"/>
  <c r="R505"/>
  <c r="F506"/>
  <c r="N506"/>
  <c r="D506"/>
  <c r="G506"/>
  <c r="M506"/>
  <c r="K506" l="1"/>
  <c r="L506" s="1"/>
  <c r="I506"/>
  <c r="H506"/>
  <c r="S506" s="1"/>
  <c r="P506"/>
  <c r="C507"/>
  <c r="B507"/>
  <c r="O507" s="1"/>
  <c r="E507"/>
  <c r="A508" l="1"/>
  <c r="B508" s="1"/>
  <c r="O508" s="1"/>
  <c r="R506"/>
  <c r="Q506"/>
  <c r="N507"/>
  <c r="G507"/>
  <c r="F507"/>
  <c r="D507"/>
  <c r="M507"/>
  <c r="E508" l="1"/>
  <c r="F508" s="1"/>
  <c r="C508"/>
  <c r="A509"/>
  <c r="K507"/>
  <c r="L507" s="1"/>
  <c r="P507"/>
  <c r="I507"/>
  <c r="H507"/>
  <c r="S507" s="1"/>
  <c r="N508"/>
  <c r="G508"/>
  <c r="M508" l="1"/>
  <c r="D508"/>
  <c r="K508" s="1"/>
  <c r="L508" s="1"/>
  <c r="Q507"/>
  <c r="R507"/>
  <c r="C509"/>
  <c r="E509"/>
  <c r="B509"/>
  <c r="O509" s="1"/>
  <c r="H508" l="1"/>
  <c r="S508" s="1"/>
  <c r="I508"/>
  <c r="P508"/>
  <c r="A510"/>
  <c r="D509"/>
  <c r="F509"/>
  <c r="M509"/>
  <c r="G509"/>
  <c r="N509"/>
  <c r="R508"/>
  <c r="Q508"/>
  <c r="P509" l="1"/>
  <c r="K509"/>
  <c r="L509" s="1"/>
  <c r="I509"/>
  <c r="H509"/>
  <c r="S509" s="1"/>
  <c r="B510"/>
  <c r="O510" s="1"/>
  <c r="C510"/>
  <c r="E510"/>
  <c r="A511" l="1"/>
  <c r="B511" s="1"/>
  <c r="O511" s="1"/>
  <c r="F510"/>
  <c r="D510"/>
  <c r="G510"/>
  <c r="M510"/>
  <c r="N510"/>
  <c r="R509"/>
  <c r="Q509"/>
  <c r="E511" l="1"/>
  <c r="D511" s="1"/>
  <c r="C511"/>
  <c r="G511"/>
  <c r="F511"/>
  <c r="I510"/>
  <c r="H510"/>
  <c r="S510" s="1"/>
  <c r="P510"/>
  <c r="K510"/>
  <c r="L510" s="1"/>
  <c r="A512"/>
  <c r="N511" l="1"/>
  <c r="M511"/>
  <c r="Q510"/>
  <c r="R510"/>
  <c r="C512"/>
  <c r="B512"/>
  <c r="O512" s="1"/>
  <c r="E512"/>
  <c r="I511"/>
  <c r="H511"/>
  <c r="S511" s="1"/>
  <c r="K511"/>
  <c r="L511" s="1"/>
  <c r="P511"/>
  <c r="Q511" l="1"/>
  <c r="R511"/>
  <c r="A513"/>
  <c r="F512"/>
  <c r="D512"/>
  <c r="M512"/>
  <c r="N512"/>
  <c r="G512"/>
  <c r="C513" l="1"/>
  <c r="B513"/>
  <c r="O513" s="1"/>
  <c r="E513"/>
  <c r="K512"/>
  <c r="L512" s="1"/>
  <c r="H512"/>
  <c r="S512" s="1"/>
  <c r="I512"/>
  <c r="P512"/>
  <c r="Q512" l="1"/>
  <c r="R512"/>
  <c r="A514"/>
  <c r="D513"/>
  <c r="M513"/>
  <c r="N513"/>
  <c r="G513"/>
  <c r="F513"/>
  <c r="P513" l="1"/>
  <c r="K513"/>
  <c r="L513" s="1"/>
  <c r="I513"/>
  <c r="H513"/>
  <c r="S513" s="1"/>
  <c r="B514"/>
  <c r="O514" s="1"/>
  <c r="E514"/>
  <c r="C514"/>
  <c r="A515" l="1"/>
  <c r="E515" s="1"/>
  <c r="M514"/>
  <c r="G514"/>
  <c r="N514"/>
  <c r="D514"/>
  <c r="F514"/>
  <c r="R513"/>
  <c r="Q513"/>
  <c r="A516" l="1"/>
  <c r="E516" s="1"/>
  <c r="C515"/>
  <c r="B515"/>
  <c r="O515" s="1"/>
  <c r="H514"/>
  <c r="S514" s="1"/>
  <c r="P514"/>
  <c r="K514"/>
  <c r="L514" s="1"/>
  <c r="I514"/>
  <c r="D515"/>
  <c r="F515"/>
  <c r="N515"/>
  <c r="G515"/>
  <c r="M515"/>
  <c r="C516" l="1"/>
  <c r="B516"/>
  <c r="O516" s="1"/>
  <c r="M516"/>
  <c r="F516"/>
  <c r="D516"/>
  <c r="N516"/>
  <c r="G516"/>
  <c r="R514"/>
  <c r="Q514"/>
  <c r="I515"/>
  <c r="K515"/>
  <c r="L515" s="1"/>
  <c r="H515"/>
  <c r="S515" s="1"/>
  <c r="P515"/>
  <c r="A517" l="1"/>
  <c r="E517" s="1"/>
  <c r="I516"/>
  <c r="P516"/>
  <c r="K516"/>
  <c r="L516" s="1"/>
  <c r="H516"/>
  <c r="S516" s="1"/>
  <c r="Q515"/>
  <c r="R515"/>
  <c r="B517" l="1"/>
  <c r="O517" s="1"/>
  <c r="C517"/>
  <c r="N517"/>
  <c r="M517"/>
  <c r="F517"/>
  <c r="D517"/>
  <c r="G517"/>
  <c r="Q516"/>
  <c r="R516"/>
  <c r="A518" l="1"/>
  <c r="E518" s="1"/>
  <c r="K517"/>
  <c r="L517" s="1"/>
  <c r="P517"/>
  <c r="I517"/>
  <c r="H517"/>
  <c r="S517" s="1"/>
  <c r="B518" l="1"/>
  <c r="O518" s="1"/>
  <c r="C518"/>
  <c r="N518"/>
  <c r="F518"/>
  <c r="M518"/>
  <c r="G518"/>
  <c r="D518"/>
  <c r="R517"/>
  <c r="Q517"/>
  <c r="A519" l="1"/>
  <c r="B519" s="1"/>
  <c r="O519" s="1"/>
  <c r="I518"/>
  <c r="K518"/>
  <c r="L518" s="1"/>
  <c r="P518"/>
  <c r="H518"/>
  <c r="S518" s="1"/>
  <c r="E519" l="1"/>
  <c r="D519" s="1"/>
  <c r="C519"/>
  <c r="A520"/>
  <c r="Q518"/>
  <c r="R518"/>
  <c r="F519" l="1"/>
  <c r="M519"/>
  <c r="N519"/>
  <c r="G519"/>
  <c r="P519"/>
  <c r="I519"/>
  <c r="K519"/>
  <c r="L519" s="1"/>
  <c r="H519"/>
  <c r="S519" s="1"/>
  <c r="E520"/>
  <c r="C520"/>
  <c r="B520"/>
  <c r="O520" s="1"/>
  <c r="A521" l="1"/>
  <c r="G520"/>
  <c r="F520"/>
  <c r="M520"/>
  <c r="D520"/>
  <c r="N520"/>
  <c r="R519"/>
  <c r="Q519"/>
  <c r="I520" l="1"/>
  <c r="K520"/>
  <c r="L520" s="1"/>
  <c r="H520"/>
  <c r="S520" s="1"/>
  <c r="P520"/>
  <c r="B521"/>
  <c r="O521" s="1"/>
  <c r="C521"/>
  <c r="E521"/>
  <c r="A522" l="1"/>
  <c r="B522" s="1"/>
  <c r="O522" s="1"/>
  <c r="R520"/>
  <c r="Q520"/>
  <c r="M521"/>
  <c r="G521"/>
  <c r="F521"/>
  <c r="N521"/>
  <c r="D521"/>
  <c r="E522" l="1"/>
  <c r="G522" s="1"/>
  <c r="C522"/>
  <c r="K521"/>
  <c r="L521" s="1"/>
  <c r="H521"/>
  <c r="S521" s="1"/>
  <c r="I521"/>
  <c r="P521"/>
  <c r="A523"/>
  <c r="M522"/>
  <c r="N522"/>
  <c r="F522" l="1"/>
  <c r="D522"/>
  <c r="I522" s="1"/>
  <c r="Q521"/>
  <c r="R521"/>
  <c r="B523"/>
  <c r="O523" s="1"/>
  <c r="C523"/>
  <c r="E523"/>
  <c r="H522" l="1"/>
  <c r="S522" s="1"/>
  <c r="K522"/>
  <c r="L522" s="1"/>
  <c r="P522"/>
  <c r="A524"/>
  <c r="G523"/>
  <c r="M523"/>
  <c r="N523"/>
  <c r="D523"/>
  <c r="F523"/>
  <c r="Q522"/>
  <c r="R522"/>
  <c r="H523" l="1"/>
  <c r="S523" s="1"/>
  <c r="K523"/>
  <c r="L523" s="1"/>
  <c r="P523"/>
  <c r="I523"/>
  <c r="B524"/>
  <c r="O524" s="1"/>
  <c r="E524"/>
  <c r="C524"/>
  <c r="A525" l="1"/>
  <c r="R523"/>
  <c r="Q523"/>
  <c r="D524"/>
  <c r="F524"/>
  <c r="G524"/>
  <c r="N524"/>
  <c r="M524"/>
  <c r="A526" l="1"/>
  <c r="B526" s="1"/>
  <c r="O526" s="1"/>
  <c r="B525"/>
  <c r="O525" s="1"/>
  <c r="E525"/>
  <c r="G525" s="1"/>
  <c r="C525"/>
  <c r="I524"/>
  <c r="P524"/>
  <c r="H524"/>
  <c r="S524" s="1"/>
  <c r="K524"/>
  <c r="L524" s="1"/>
  <c r="D525"/>
  <c r="M525"/>
  <c r="N525"/>
  <c r="E526" l="1"/>
  <c r="F526" s="1"/>
  <c r="C526"/>
  <c r="F525"/>
  <c r="A527"/>
  <c r="I525"/>
  <c r="K525"/>
  <c r="L525" s="1"/>
  <c r="P525"/>
  <c r="H525"/>
  <c r="S525" s="1"/>
  <c r="R524"/>
  <c r="Q524"/>
  <c r="D526"/>
  <c r="N526"/>
  <c r="M526"/>
  <c r="G526" l="1"/>
  <c r="R525"/>
  <c r="Q525"/>
  <c r="P526"/>
  <c r="K526"/>
  <c r="L526" s="1"/>
  <c r="H526"/>
  <c r="S526" s="1"/>
  <c r="I526"/>
  <c r="B527"/>
  <c r="O527" s="1"/>
  <c r="C527"/>
  <c r="E527"/>
  <c r="Q526" l="1"/>
  <c r="R526"/>
  <c r="A528"/>
  <c r="D527"/>
  <c r="F527"/>
  <c r="N527"/>
  <c r="G527"/>
  <c r="M527"/>
  <c r="K527" l="1"/>
  <c r="L527" s="1"/>
  <c r="I527"/>
  <c r="P527"/>
  <c r="H527"/>
  <c r="S527" s="1"/>
  <c r="E528"/>
  <c r="B528"/>
  <c r="O528" s="1"/>
  <c r="C528"/>
  <c r="A529" l="1"/>
  <c r="C529" s="1"/>
  <c r="R527"/>
  <c r="Q527"/>
  <c r="M528"/>
  <c r="D528"/>
  <c r="F528"/>
  <c r="G528"/>
  <c r="N528"/>
  <c r="B529" l="1"/>
  <c r="O529" s="1"/>
  <c r="E529"/>
  <c r="M529" s="1"/>
  <c r="A530"/>
  <c r="B530" s="1"/>
  <c r="O530" s="1"/>
  <c r="D529"/>
  <c r="K528"/>
  <c r="L528" s="1"/>
  <c r="I528"/>
  <c r="H528"/>
  <c r="S528" s="1"/>
  <c r="P528"/>
  <c r="N529" l="1"/>
  <c r="E530"/>
  <c r="F530" s="1"/>
  <c r="C530"/>
  <c r="F529"/>
  <c r="A531"/>
  <c r="B531" s="1"/>
  <c r="O531" s="1"/>
  <c r="G529"/>
  <c r="K529"/>
  <c r="L529" s="1"/>
  <c r="P529"/>
  <c r="H529"/>
  <c r="S529" s="1"/>
  <c r="I529"/>
  <c r="G530"/>
  <c r="D530"/>
  <c r="M530"/>
  <c r="R528"/>
  <c r="Q528"/>
  <c r="E531" l="1"/>
  <c r="N531" s="1"/>
  <c r="C531"/>
  <c r="N530"/>
  <c r="H530"/>
  <c r="S530" s="1"/>
  <c r="K530"/>
  <c r="L530" s="1"/>
  <c r="I530"/>
  <c r="P530"/>
  <c r="A532"/>
  <c r="F531"/>
  <c r="M531"/>
  <c r="D531"/>
  <c r="G531"/>
  <c r="Q529"/>
  <c r="R529"/>
  <c r="H531" l="1"/>
  <c r="S531" s="1"/>
  <c r="I531"/>
  <c r="P531"/>
  <c r="K531"/>
  <c r="L531" s="1"/>
  <c r="Q530"/>
  <c r="R530"/>
  <c r="C532"/>
  <c r="B532"/>
  <c r="O532" s="1"/>
  <c r="E532"/>
  <c r="Q531" l="1"/>
  <c r="R531"/>
  <c r="A533"/>
  <c r="F532"/>
  <c r="M532"/>
  <c r="G532"/>
  <c r="D532"/>
  <c r="N532"/>
  <c r="E533" l="1"/>
  <c r="B533"/>
  <c r="O533" s="1"/>
  <c r="C533"/>
  <c r="I532"/>
  <c r="P532"/>
  <c r="K532"/>
  <c r="L532" s="1"/>
  <c r="H532"/>
  <c r="S532" s="1"/>
  <c r="A534" l="1"/>
  <c r="R532"/>
  <c r="Q532"/>
  <c r="M533"/>
  <c r="F533"/>
  <c r="G533"/>
  <c r="D533"/>
  <c r="N533"/>
  <c r="K533" l="1"/>
  <c r="L533" s="1"/>
  <c r="I533"/>
  <c r="P533"/>
  <c r="H533"/>
  <c r="S533" s="1"/>
  <c r="B534"/>
  <c r="O534" s="1"/>
  <c r="E534"/>
  <c r="C534"/>
  <c r="A535" l="1"/>
  <c r="B535" s="1"/>
  <c r="O535" s="1"/>
  <c r="R533"/>
  <c r="Q533"/>
  <c r="D534"/>
  <c r="M534"/>
  <c r="N534"/>
  <c r="G534"/>
  <c r="F534"/>
  <c r="C535" l="1"/>
  <c r="E535"/>
  <c r="M535" s="1"/>
  <c r="A536"/>
  <c r="I534"/>
  <c r="H534"/>
  <c r="S534" s="1"/>
  <c r="P534"/>
  <c r="K534"/>
  <c r="L534" s="1"/>
  <c r="D535"/>
  <c r="N535"/>
  <c r="G535" l="1"/>
  <c r="F535"/>
  <c r="Q534"/>
  <c r="R534"/>
  <c r="K535"/>
  <c r="L535" s="1"/>
  <c r="I535"/>
  <c r="P535"/>
  <c r="H535"/>
  <c r="S535" s="1"/>
  <c r="C536"/>
  <c r="B536"/>
  <c r="O536" s="1"/>
  <c r="E536"/>
  <c r="A537" l="1"/>
  <c r="N536"/>
  <c r="F536"/>
  <c r="G536"/>
  <c r="M536"/>
  <c r="D536"/>
  <c r="Q535"/>
  <c r="R535"/>
  <c r="K536" l="1"/>
  <c r="L536" s="1"/>
  <c r="I536"/>
  <c r="H536"/>
  <c r="S536" s="1"/>
  <c r="P536"/>
  <c r="B537"/>
  <c r="O537" s="1"/>
  <c r="C537"/>
  <c r="E537"/>
  <c r="Q536" l="1"/>
  <c r="R536"/>
  <c r="G537"/>
  <c r="N537"/>
  <c r="D537"/>
  <c r="M537"/>
  <c r="F537"/>
  <c r="A538"/>
  <c r="C538" l="1"/>
  <c r="E538"/>
  <c r="B538"/>
  <c r="O538" s="1"/>
  <c r="I537"/>
  <c r="K537"/>
  <c r="L537" s="1"/>
  <c r="H537"/>
  <c r="S537" s="1"/>
  <c r="P537"/>
  <c r="R537" l="1"/>
  <c r="Q537"/>
  <c r="A539"/>
  <c r="D538"/>
  <c r="G538"/>
  <c r="F538"/>
  <c r="M538"/>
  <c r="N538"/>
  <c r="H538" l="1"/>
  <c r="S538" s="1"/>
  <c r="K538"/>
  <c r="L538" s="1"/>
  <c r="I538"/>
  <c r="P538"/>
  <c r="C539"/>
  <c r="E539"/>
  <c r="B539"/>
  <c r="O539" s="1"/>
  <c r="A540" l="1"/>
  <c r="B540" s="1"/>
  <c r="O540" s="1"/>
  <c r="R538"/>
  <c r="Q538"/>
  <c r="M539"/>
  <c r="F539"/>
  <c r="G539"/>
  <c r="N539"/>
  <c r="D539"/>
  <c r="C540" l="1"/>
  <c r="E540"/>
  <c r="D540" s="1"/>
  <c r="A541"/>
  <c r="P539"/>
  <c r="K539"/>
  <c r="L539" s="1"/>
  <c r="I539"/>
  <c r="H539"/>
  <c r="S539" s="1"/>
  <c r="M540" l="1"/>
  <c r="F540"/>
  <c r="N540"/>
  <c r="G540"/>
  <c r="P540"/>
  <c r="K540"/>
  <c r="L540" s="1"/>
  <c r="H540"/>
  <c r="S540" s="1"/>
  <c r="I540"/>
  <c r="R539"/>
  <c r="Q539"/>
  <c r="C541"/>
  <c r="B541"/>
  <c r="O541" s="1"/>
  <c r="E541"/>
  <c r="A542"/>
  <c r="B542" l="1"/>
  <c r="O542" s="1"/>
  <c r="A543"/>
  <c r="E542"/>
  <c r="C542"/>
  <c r="M541"/>
  <c r="D541"/>
  <c r="G541"/>
  <c r="F541"/>
  <c r="N541"/>
  <c r="R540"/>
  <c r="Q540"/>
  <c r="G542" l="1"/>
  <c r="F542"/>
  <c r="D542"/>
  <c r="N542"/>
  <c r="M542"/>
  <c r="B543"/>
  <c r="O543" s="1"/>
  <c r="C543"/>
  <c r="E543"/>
  <c r="K541"/>
  <c r="L541" s="1"/>
  <c r="I541"/>
  <c r="P541"/>
  <c r="H541"/>
  <c r="S541" s="1"/>
  <c r="R541" l="1"/>
  <c r="Q541"/>
  <c r="A544"/>
  <c r="I542"/>
  <c r="H542"/>
  <c r="S542" s="1"/>
  <c r="K542"/>
  <c r="L542" s="1"/>
  <c r="P542"/>
  <c r="G543"/>
  <c r="N543"/>
  <c r="M543"/>
  <c r="F543"/>
  <c r="D543"/>
  <c r="H543" l="1"/>
  <c r="S543" s="1"/>
  <c r="I543"/>
  <c r="P543"/>
  <c r="K543"/>
  <c r="L543" s="1"/>
  <c r="B544"/>
  <c r="O544" s="1"/>
  <c r="E544"/>
  <c r="C544"/>
  <c r="R542"/>
  <c r="Q542"/>
  <c r="A545" l="1"/>
  <c r="B545" s="1"/>
  <c r="O545" s="1"/>
  <c r="R543"/>
  <c r="Q543"/>
  <c r="D544"/>
  <c r="G544"/>
  <c r="M544"/>
  <c r="N544"/>
  <c r="F544"/>
  <c r="E545" l="1"/>
  <c r="M545" s="1"/>
  <c r="C545"/>
  <c r="A546"/>
  <c r="K544"/>
  <c r="L544" s="1"/>
  <c r="P544"/>
  <c r="H544"/>
  <c r="S544" s="1"/>
  <c r="I544"/>
  <c r="N545"/>
  <c r="D545"/>
  <c r="F545" l="1"/>
  <c r="G545"/>
  <c r="H545"/>
  <c r="S545" s="1"/>
  <c r="I545"/>
  <c r="P545"/>
  <c r="K545"/>
  <c r="L545" s="1"/>
  <c r="R544"/>
  <c r="Q544"/>
  <c r="C546"/>
  <c r="B546"/>
  <c r="O546" s="1"/>
  <c r="E546"/>
  <c r="R545" l="1"/>
  <c r="Q545"/>
  <c r="A547"/>
  <c r="M546"/>
  <c r="D546"/>
  <c r="N546"/>
  <c r="F546"/>
  <c r="G546"/>
  <c r="B547" l="1"/>
  <c r="O547" s="1"/>
  <c r="C547"/>
  <c r="E547"/>
  <c r="P546"/>
  <c r="K546"/>
  <c r="L546" s="1"/>
  <c r="H546"/>
  <c r="S546" s="1"/>
  <c r="I546"/>
  <c r="A548" l="1"/>
  <c r="C548" s="1"/>
  <c r="M547"/>
  <c r="N547"/>
  <c r="D547"/>
  <c r="G547"/>
  <c r="F547"/>
  <c r="R546"/>
  <c r="Q546"/>
  <c r="B548" l="1"/>
  <c r="O548" s="1"/>
  <c r="E548"/>
  <c r="N548" s="1"/>
  <c r="I547"/>
  <c r="P547"/>
  <c r="H547"/>
  <c r="S547" s="1"/>
  <c r="K547"/>
  <c r="L547" s="1"/>
  <c r="M548"/>
  <c r="D548"/>
  <c r="G548" l="1"/>
  <c r="A549"/>
  <c r="E549" s="1"/>
  <c r="F548"/>
  <c r="H548"/>
  <c r="S548" s="1"/>
  <c r="P548"/>
  <c r="I548"/>
  <c r="K548"/>
  <c r="L548" s="1"/>
  <c r="R547"/>
  <c r="Q547"/>
  <c r="B549" l="1"/>
  <c r="O549" s="1"/>
  <c r="C549"/>
  <c r="Q548"/>
  <c r="R548"/>
  <c r="N549"/>
  <c r="M549"/>
  <c r="G549"/>
  <c r="D549"/>
  <c r="F549"/>
  <c r="A550" l="1"/>
  <c r="B550" s="1"/>
  <c r="O550" s="1"/>
  <c r="P549"/>
  <c r="H549"/>
  <c r="S549" s="1"/>
  <c r="I549"/>
  <c r="K549"/>
  <c r="L549" s="1"/>
  <c r="E550" l="1"/>
  <c r="F550" s="1"/>
  <c r="C550"/>
  <c r="A551"/>
  <c r="B551" s="1"/>
  <c r="O551" s="1"/>
  <c r="D550"/>
  <c r="R549"/>
  <c r="Q549"/>
  <c r="E551" l="1"/>
  <c r="D551" s="1"/>
  <c r="M550"/>
  <c r="C551"/>
  <c r="N550"/>
  <c r="A552"/>
  <c r="E552" s="1"/>
  <c r="D552" s="1"/>
  <c r="G550"/>
  <c r="H550"/>
  <c r="S550" s="1"/>
  <c r="K550"/>
  <c r="L550" s="1"/>
  <c r="I550"/>
  <c r="P550"/>
  <c r="N551"/>
  <c r="M551"/>
  <c r="F551"/>
  <c r="G552" l="1"/>
  <c r="M552"/>
  <c r="F552"/>
  <c r="G551"/>
  <c r="C552"/>
  <c r="A553"/>
  <c r="E553" s="1"/>
  <c r="N552"/>
  <c r="B552"/>
  <c r="O552" s="1"/>
  <c r="K551"/>
  <c r="L551" s="1"/>
  <c r="I551"/>
  <c r="H551"/>
  <c r="S551" s="1"/>
  <c r="P551"/>
  <c r="R550"/>
  <c r="Q550"/>
  <c r="I552"/>
  <c r="H552"/>
  <c r="S552" s="1"/>
  <c r="K552"/>
  <c r="L552" s="1"/>
  <c r="P552"/>
  <c r="C553" l="1"/>
  <c r="B553"/>
  <c r="O553" s="1"/>
  <c r="R551"/>
  <c r="Q551"/>
  <c r="Q552"/>
  <c r="R552"/>
  <c r="D553"/>
  <c r="N553"/>
  <c r="G553"/>
  <c r="F553"/>
  <c r="M553"/>
  <c r="A554" l="1"/>
  <c r="B554" s="1"/>
  <c r="O554" s="1"/>
  <c r="I553"/>
  <c r="K553"/>
  <c r="L553" s="1"/>
  <c r="P553"/>
  <c r="H553"/>
  <c r="S553" s="1"/>
  <c r="E554" l="1"/>
  <c r="M554" s="1"/>
  <c r="C554"/>
  <c r="A555"/>
  <c r="E555" s="1"/>
  <c r="N554"/>
  <c r="F554"/>
  <c r="G554"/>
  <c r="Q553"/>
  <c r="R553"/>
  <c r="B555" l="1"/>
  <c r="O555" s="1"/>
  <c r="C555"/>
  <c r="D554"/>
  <c r="K554" s="1"/>
  <c r="L554" s="1"/>
  <c r="P554"/>
  <c r="R554" s="1"/>
  <c r="A556"/>
  <c r="M555"/>
  <c r="G555"/>
  <c r="F555"/>
  <c r="D555"/>
  <c r="N555"/>
  <c r="I554" l="1"/>
  <c r="H554"/>
  <c r="S554" s="1"/>
  <c r="Q554"/>
  <c r="K555"/>
  <c r="L555" s="1"/>
  <c r="H555"/>
  <c r="S555" s="1"/>
  <c r="I555"/>
  <c r="P555"/>
  <c r="B556"/>
  <c r="O556" s="1"/>
  <c r="E556"/>
  <c r="C556"/>
  <c r="A557" l="1"/>
  <c r="R555"/>
  <c r="Q555"/>
  <c r="D556"/>
  <c r="N556"/>
  <c r="G556"/>
  <c r="F556"/>
  <c r="M556"/>
  <c r="B557" l="1"/>
  <c r="O557" s="1"/>
  <c r="E557"/>
  <c r="C557"/>
  <c r="H556"/>
  <c r="S556" s="1"/>
  <c r="K556"/>
  <c r="L556" s="1"/>
  <c r="I556"/>
  <c r="P556"/>
  <c r="R556" l="1"/>
  <c r="Q556"/>
  <c r="A558"/>
  <c r="D557"/>
  <c r="N557"/>
  <c r="G557"/>
  <c r="M557"/>
  <c r="F557"/>
  <c r="C558" l="1"/>
  <c r="E558"/>
  <c r="B558"/>
  <c r="O558" s="1"/>
  <c r="P557"/>
  <c r="K557"/>
  <c r="L557" s="1"/>
  <c r="H557"/>
  <c r="S557" s="1"/>
  <c r="I557"/>
  <c r="A559" l="1"/>
  <c r="B559" s="1"/>
  <c r="O559" s="1"/>
  <c r="D558"/>
  <c r="F558"/>
  <c r="M558"/>
  <c r="N558"/>
  <c r="G558"/>
  <c r="Q557"/>
  <c r="R557"/>
  <c r="E559" l="1"/>
  <c r="G559" s="1"/>
  <c r="A560"/>
  <c r="B560" s="1"/>
  <c r="O560" s="1"/>
  <c r="C559"/>
  <c r="K558"/>
  <c r="L558" s="1"/>
  <c r="P558"/>
  <c r="H558"/>
  <c r="S558" s="1"/>
  <c r="I558"/>
  <c r="D559" l="1"/>
  <c r="K559" s="1"/>
  <c r="L559" s="1"/>
  <c r="E560"/>
  <c r="M560" s="1"/>
  <c r="M559"/>
  <c r="N559"/>
  <c r="F559"/>
  <c r="C560"/>
  <c r="A561"/>
  <c r="Q558"/>
  <c r="R558"/>
  <c r="N560"/>
  <c r="G560" l="1"/>
  <c r="F560"/>
  <c r="I559"/>
  <c r="H559"/>
  <c r="S559" s="1"/>
  <c r="D560"/>
  <c r="H560" s="1"/>
  <c r="S560" s="1"/>
  <c r="P559"/>
  <c r="Q559" s="1"/>
  <c r="B561"/>
  <c r="O561" s="1"/>
  <c r="C561"/>
  <c r="E561"/>
  <c r="R559" l="1"/>
  <c r="K560"/>
  <c r="L560" s="1"/>
  <c r="I560"/>
  <c r="P560"/>
  <c r="R560" s="1"/>
  <c r="A562"/>
  <c r="F561"/>
  <c r="M561"/>
  <c r="N561"/>
  <c r="G561"/>
  <c r="D561"/>
  <c r="Q560" l="1"/>
  <c r="K561"/>
  <c r="L561" s="1"/>
  <c r="P561"/>
  <c r="I561"/>
  <c r="H561"/>
  <c r="S561" s="1"/>
  <c r="B562"/>
  <c r="O562" s="1"/>
  <c r="C562"/>
  <c r="E562"/>
  <c r="A563" l="1"/>
  <c r="G562"/>
  <c r="M562"/>
  <c r="D562"/>
  <c r="N562"/>
  <c r="F562"/>
  <c r="Q561"/>
  <c r="R561"/>
  <c r="P562" l="1"/>
  <c r="K562"/>
  <c r="L562" s="1"/>
  <c r="H562"/>
  <c r="S562" s="1"/>
  <c r="I562"/>
  <c r="E563"/>
  <c r="B563"/>
  <c r="O563" s="1"/>
  <c r="C563"/>
  <c r="A564" l="1"/>
  <c r="N563"/>
  <c r="F563"/>
  <c r="G563"/>
  <c r="D563"/>
  <c r="M563"/>
  <c r="R562"/>
  <c r="Q562"/>
  <c r="K563" l="1"/>
  <c r="L563" s="1"/>
  <c r="I563"/>
  <c r="P563"/>
  <c r="H563"/>
  <c r="S563" s="1"/>
  <c r="C564"/>
  <c r="B564"/>
  <c r="O564" s="1"/>
  <c r="E564"/>
  <c r="A565" l="1"/>
  <c r="C565" s="1"/>
  <c r="M564"/>
  <c r="G564"/>
  <c r="F564"/>
  <c r="D564"/>
  <c r="N564"/>
  <c r="Q563"/>
  <c r="R563"/>
  <c r="B565" l="1"/>
  <c r="O565" s="1"/>
  <c r="E565"/>
  <c r="M565" s="1"/>
  <c r="P564"/>
  <c r="H564"/>
  <c r="S564" s="1"/>
  <c r="I564"/>
  <c r="K564"/>
  <c r="L564" s="1"/>
  <c r="G565" l="1"/>
  <c r="D565"/>
  <c r="H565" s="1"/>
  <c r="S565" s="1"/>
  <c r="N565"/>
  <c r="A566"/>
  <c r="B566" s="1"/>
  <c r="O566" s="1"/>
  <c r="F565"/>
  <c r="Q564"/>
  <c r="R564"/>
  <c r="K565" l="1"/>
  <c r="L565" s="1"/>
  <c r="P565"/>
  <c r="R565" s="1"/>
  <c r="I565"/>
  <c r="C566"/>
  <c r="A567"/>
  <c r="E567" s="1"/>
  <c r="E566"/>
  <c r="F566" s="1"/>
  <c r="Q565" l="1"/>
  <c r="D567"/>
  <c r="P567" s="1"/>
  <c r="F567"/>
  <c r="N567"/>
  <c r="C567"/>
  <c r="B567"/>
  <c r="O567" s="1"/>
  <c r="N566"/>
  <c r="D566"/>
  <c r="M566"/>
  <c r="G566"/>
  <c r="G567"/>
  <c r="M567"/>
  <c r="I567"/>
  <c r="K567" l="1"/>
  <c r="L567" s="1"/>
  <c r="H567"/>
  <c r="S567" s="1"/>
  <c r="P566"/>
  <c r="K566"/>
  <c r="L566" s="1"/>
  <c r="I566"/>
  <c r="H566"/>
  <c r="S566" s="1"/>
  <c r="A568"/>
  <c r="R567"/>
  <c r="Q567"/>
  <c r="B568" l="1"/>
  <c r="O568" s="1"/>
  <c r="C568"/>
  <c r="E568"/>
  <c r="Q566"/>
  <c r="R566"/>
  <c r="D568" l="1"/>
  <c r="F568"/>
  <c r="G568"/>
  <c r="N568"/>
  <c r="M568"/>
  <c r="A569"/>
  <c r="C569" l="1"/>
  <c r="E569"/>
  <c r="B569"/>
  <c r="O569" s="1"/>
  <c r="H568"/>
  <c r="S568" s="1"/>
  <c r="P568"/>
  <c r="K568"/>
  <c r="L568" s="1"/>
  <c r="I568"/>
  <c r="A570" l="1"/>
  <c r="C570" s="1"/>
  <c r="R568"/>
  <c r="Q568"/>
  <c r="N569"/>
  <c r="G569"/>
  <c r="D569"/>
  <c r="M569"/>
  <c r="F569"/>
  <c r="B570" l="1"/>
  <c r="O570" s="1"/>
  <c r="E570"/>
  <c r="G570" s="1"/>
  <c r="K569"/>
  <c r="L569" s="1"/>
  <c r="H569"/>
  <c r="S569" s="1"/>
  <c r="I569"/>
  <c r="P569"/>
  <c r="A571" l="1"/>
  <c r="C571" s="1"/>
  <c r="F570"/>
  <c r="D570"/>
  <c r="P570" s="1"/>
  <c r="M570"/>
  <c r="N570"/>
  <c r="K570"/>
  <c r="L570" s="1"/>
  <c r="I570"/>
  <c r="H570"/>
  <c r="S570" s="1"/>
  <c r="R569"/>
  <c r="Q569"/>
  <c r="A572" l="1"/>
  <c r="B572" s="1"/>
  <c r="O572" s="1"/>
  <c r="E571"/>
  <c r="B571"/>
  <c r="O571" s="1"/>
  <c r="M571"/>
  <c r="R570"/>
  <c r="Q570"/>
  <c r="G571" l="1"/>
  <c r="D571"/>
  <c r="F571"/>
  <c r="E572"/>
  <c r="C572"/>
  <c r="N571"/>
  <c r="A573"/>
  <c r="E573" s="1"/>
  <c r="G573" s="1"/>
  <c r="N572"/>
  <c r="P571" l="1"/>
  <c r="K571"/>
  <c r="L571" s="1"/>
  <c r="H571"/>
  <c r="S571" s="1"/>
  <c r="I571"/>
  <c r="G572"/>
  <c r="F572"/>
  <c r="M572"/>
  <c r="D572"/>
  <c r="C573"/>
  <c r="M573"/>
  <c r="N573"/>
  <c r="B573"/>
  <c r="O573" s="1"/>
  <c r="D573"/>
  <c r="I573" s="1"/>
  <c r="F573"/>
  <c r="R571" l="1"/>
  <c r="Q571"/>
  <c r="K573"/>
  <c r="L573" s="1"/>
  <c r="P572"/>
  <c r="K572"/>
  <c r="L572" s="1"/>
  <c r="I572"/>
  <c r="H572"/>
  <c r="S572" s="1"/>
  <c r="H573"/>
  <c r="S573" s="1"/>
  <c r="P573"/>
  <c r="Q573" s="1"/>
  <c r="A574"/>
  <c r="R572" l="1"/>
  <c r="Q572"/>
  <c r="R573"/>
  <c r="C574"/>
  <c r="B574"/>
  <c r="O574" s="1"/>
  <c r="E574"/>
  <c r="F574" l="1"/>
  <c r="M574"/>
  <c r="G574"/>
  <c r="D574"/>
  <c r="N574"/>
  <c r="A575"/>
  <c r="K574" l="1"/>
  <c r="L574" s="1"/>
  <c r="H574"/>
  <c r="S574" s="1"/>
  <c r="I574"/>
  <c r="P574"/>
  <c r="B575"/>
  <c r="O575" s="1"/>
  <c r="E575"/>
  <c r="C575"/>
  <c r="A576" l="1"/>
  <c r="E576" s="1"/>
  <c r="R574"/>
  <c r="Q574"/>
  <c r="N575"/>
  <c r="M575"/>
  <c r="D575"/>
  <c r="F575"/>
  <c r="G575"/>
  <c r="B576" l="1"/>
  <c r="O576" s="1"/>
  <c r="C576"/>
  <c r="G576"/>
  <c r="D576"/>
  <c r="F576"/>
  <c r="N576"/>
  <c r="M576"/>
  <c r="P575"/>
  <c r="K575"/>
  <c r="L575" s="1"/>
  <c r="I575"/>
  <c r="H575"/>
  <c r="S575" s="1"/>
  <c r="A577" l="1"/>
  <c r="B577" s="1"/>
  <c r="O577" s="1"/>
  <c r="Q575"/>
  <c r="R575"/>
  <c r="P576"/>
  <c r="I576"/>
  <c r="H576"/>
  <c r="S576" s="1"/>
  <c r="K576"/>
  <c r="L576" s="1"/>
  <c r="E577" l="1"/>
  <c r="G577" s="1"/>
  <c r="C577"/>
  <c r="A578"/>
  <c r="R576"/>
  <c r="Q576"/>
  <c r="M577" l="1"/>
  <c r="F577"/>
  <c r="N577"/>
  <c r="D577"/>
  <c r="B578"/>
  <c r="O578" s="1"/>
  <c r="C578"/>
  <c r="E578"/>
  <c r="P577"/>
  <c r="K577"/>
  <c r="L577" s="1"/>
  <c r="H577"/>
  <c r="S577" s="1"/>
  <c r="I577"/>
  <c r="A579" l="1"/>
  <c r="E579" s="1"/>
  <c r="G578"/>
  <c r="N578"/>
  <c r="M578"/>
  <c r="F578"/>
  <c r="D578"/>
  <c r="R577"/>
  <c r="Q577"/>
  <c r="C579" l="1"/>
  <c r="B579"/>
  <c r="O579" s="1"/>
  <c r="P578"/>
  <c r="I578"/>
  <c r="H578"/>
  <c r="S578" s="1"/>
  <c r="K578"/>
  <c r="L578" s="1"/>
  <c r="D579"/>
  <c r="M579"/>
  <c r="N579"/>
  <c r="G579"/>
  <c r="F579"/>
  <c r="A580" l="1"/>
  <c r="B580" s="1"/>
  <c r="O580" s="1"/>
  <c r="K579"/>
  <c r="L579" s="1"/>
  <c r="I579"/>
  <c r="P579"/>
  <c r="H579"/>
  <c r="S579" s="1"/>
  <c r="R578"/>
  <c r="Q578"/>
  <c r="C580" l="1"/>
  <c r="E580"/>
  <c r="N580" s="1"/>
  <c r="A581"/>
  <c r="Q579"/>
  <c r="R579"/>
  <c r="G580"/>
  <c r="D580"/>
  <c r="F580" l="1"/>
  <c r="M580"/>
  <c r="I580"/>
  <c r="K580"/>
  <c r="L580" s="1"/>
  <c r="P580"/>
  <c r="H580"/>
  <c r="S580" s="1"/>
  <c r="E581"/>
  <c r="C581"/>
  <c r="B581"/>
  <c r="O581" s="1"/>
  <c r="A582" l="1"/>
  <c r="Q580"/>
  <c r="R580"/>
  <c r="D581"/>
  <c r="N581"/>
  <c r="G581"/>
  <c r="F581"/>
  <c r="M581"/>
  <c r="H581" l="1"/>
  <c r="S581" s="1"/>
  <c r="I581"/>
  <c r="K581"/>
  <c r="L581" s="1"/>
  <c r="P581"/>
  <c r="B582"/>
  <c r="O582" s="1"/>
  <c r="C582"/>
  <c r="E582"/>
  <c r="A583" l="1"/>
  <c r="E583" s="1"/>
  <c r="R581"/>
  <c r="Q581"/>
  <c r="G582"/>
  <c r="D582"/>
  <c r="N582"/>
  <c r="M582"/>
  <c r="F582"/>
  <c r="C583" l="1"/>
  <c r="B583"/>
  <c r="O583" s="1"/>
  <c r="A584"/>
  <c r="C584" s="1"/>
  <c r="P582"/>
  <c r="H582"/>
  <c r="S582" s="1"/>
  <c r="K582"/>
  <c r="L582" s="1"/>
  <c r="I582"/>
  <c r="N583"/>
  <c r="F583"/>
  <c r="D583"/>
  <c r="G583"/>
  <c r="M583"/>
  <c r="B584" l="1"/>
  <c r="O584" s="1"/>
  <c r="E584"/>
  <c r="G584" s="1"/>
  <c r="I583"/>
  <c r="K583"/>
  <c r="L583" s="1"/>
  <c r="P583"/>
  <c r="H583"/>
  <c r="S583" s="1"/>
  <c r="M584"/>
  <c r="N584"/>
  <c r="R582"/>
  <c r="Q582"/>
  <c r="D584" l="1"/>
  <c r="P584" s="1"/>
  <c r="F584"/>
  <c r="A585"/>
  <c r="C585" s="1"/>
  <c r="R583"/>
  <c r="Q583"/>
  <c r="H584"/>
  <c r="S584" s="1"/>
  <c r="K584"/>
  <c r="L584" s="1"/>
  <c r="I584" l="1"/>
  <c r="B585"/>
  <c r="O585" s="1"/>
  <c r="E585"/>
  <c r="D585" s="1"/>
  <c r="N585"/>
  <c r="Q584"/>
  <c r="R584"/>
  <c r="G585" l="1"/>
  <c r="A586"/>
  <c r="E586" s="1"/>
  <c r="M585"/>
  <c r="F585"/>
  <c r="P585"/>
  <c r="H585"/>
  <c r="S585" s="1"/>
  <c r="K585"/>
  <c r="L585" s="1"/>
  <c r="I585"/>
  <c r="B586" l="1"/>
  <c r="O586" s="1"/>
  <c r="C586"/>
  <c r="G586"/>
  <c r="F586"/>
  <c r="M586"/>
  <c r="N586"/>
  <c r="D586"/>
  <c r="Q585"/>
  <c r="R585"/>
  <c r="A587" l="1"/>
  <c r="B587" s="1"/>
  <c r="O587" s="1"/>
  <c r="P586"/>
  <c r="K586"/>
  <c r="L586" s="1"/>
  <c r="H586"/>
  <c r="S586" s="1"/>
  <c r="I586"/>
  <c r="E587" l="1"/>
  <c r="G587" s="1"/>
  <c r="C587"/>
  <c r="R586"/>
  <c r="Q586"/>
  <c r="A588"/>
  <c r="M587" l="1"/>
  <c r="F587"/>
  <c r="D587"/>
  <c r="K587" s="1"/>
  <c r="L587" s="1"/>
  <c r="N587"/>
  <c r="H587"/>
  <c r="S587" s="1"/>
  <c r="E588"/>
  <c r="B588"/>
  <c r="O588" s="1"/>
  <c r="C588"/>
  <c r="P587" l="1"/>
  <c r="I587"/>
  <c r="A589"/>
  <c r="C589" s="1"/>
  <c r="R587"/>
  <c r="Q587"/>
  <c r="D588"/>
  <c r="F588"/>
  <c r="N588"/>
  <c r="M588"/>
  <c r="G588"/>
  <c r="E589" l="1"/>
  <c r="A590"/>
  <c r="E590" s="1"/>
  <c r="B589"/>
  <c r="O589" s="1"/>
  <c r="K588"/>
  <c r="L588" s="1"/>
  <c r="P588"/>
  <c r="I588"/>
  <c r="H588"/>
  <c r="S588" s="1"/>
  <c r="M589" l="1"/>
  <c r="N589"/>
  <c r="D589"/>
  <c r="G589"/>
  <c r="B590"/>
  <c r="O590" s="1"/>
  <c r="C590"/>
  <c r="F589"/>
  <c r="R588"/>
  <c r="Q588"/>
  <c r="D590"/>
  <c r="M590"/>
  <c r="G590"/>
  <c r="F590"/>
  <c r="N590"/>
  <c r="A591" l="1"/>
  <c r="C591" s="1"/>
  <c r="I589"/>
  <c r="H589"/>
  <c r="S589" s="1"/>
  <c r="K589"/>
  <c r="L589" s="1"/>
  <c r="P589"/>
  <c r="K590"/>
  <c r="L590" s="1"/>
  <c r="P590"/>
  <c r="I590"/>
  <c r="H590"/>
  <c r="S590" s="1"/>
  <c r="B591" l="1"/>
  <c r="O591" s="1"/>
  <c r="Q589"/>
  <c r="R589"/>
  <c r="E591"/>
  <c r="N591" s="1"/>
  <c r="M591"/>
  <c r="G591"/>
  <c r="F591"/>
  <c r="D591"/>
  <c r="P591" s="1"/>
  <c r="A592"/>
  <c r="Q590"/>
  <c r="R590"/>
  <c r="K591" l="1"/>
  <c r="L591" s="1"/>
  <c r="I591"/>
  <c r="H591"/>
  <c r="S591" s="1"/>
  <c r="E592"/>
  <c r="C592"/>
  <c r="B592"/>
  <c r="O592" s="1"/>
  <c r="R591"/>
  <c r="Q591"/>
  <c r="G592" l="1"/>
  <c r="M592"/>
  <c r="D592"/>
  <c r="N592"/>
  <c r="F592"/>
  <c r="A593"/>
  <c r="I592" l="1"/>
  <c r="K592"/>
  <c r="L592" s="1"/>
  <c r="H592"/>
  <c r="S592" s="1"/>
  <c r="P592"/>
  <c r="E593"/>
  <c r="C593"/>
  <c r="B593"/>
  <c r="O593" s="1"/>
  <c r="Q592" l="1"/>
  <c r="R592"/>
  <c r="A594"/>
  <c r="F593"/>
  <c r="M593"/>
  <c r="N593"/>
  <c r="G593"/>
  <c r="D593"/>
  <c r="E594" l="1"/>
  <c r="B594"/>
  <c r="O594" s="1"/>
  <c r="C594"/>
  <c r="P593"/>
  <c r="I593"/>
  <c r="K593"/>
  <c r="L593" s="1"/>
  <c r="H593"/>
  <c r="S593" s="1"/>
  <c r="A595" l="1"/>
  <c r="E595" s="1"/>
  <c r="Q593"/>
  <c r="R593"/>
  <c r="N594"/>
  <c r="M594"/>
  <c r="G594"/>
  <c r="D594"/>
  <c r="F594"/>
  <c r="B595" l="1"/>
  <c r="O595" s="1"/>
  <c r="C595"/>
  <c r="F595"/>
  <c r="G595"/>
  <c r="M595"/>
  <c r="N595"/>
  <c r="D595"/>
  <c r="H594"/>
  <c r="S594" s="1"/>
  <c r="I594"/>
  <c r="K594"/>
  <c r="L594" s="1"/>
  <c r="P594"/>
  <c r="A596" l="1"/>
  <c r="B596" s="1"/>
  <c r="O596" s="1"/>
  <c r="Q594"/>
  <c r="R594"/>
  <c r="H595"/>
  <c r="S595" s="1"/>
  <c r="P595"/>
  <c r="I595"/>
  <c r="K595"/>
  <c r="L595" s="1"/>
  <c r="C596" l="1"/>
  <c r="A597"/>
  <c r="E597" s="1"/>
  <c r="G597" s="1"/>
  <c r="E596"/>
  <c r="N596" s="1"/>
  <c r="R595"/>
  <c r="Q595"/>
  <c r="G596" l="1"/>
  <c r="F596"/>
  <c r="D596"/>
  <c r="M596"/>
  <c r="N597"/>
  <c r="C597"/>
  <c r="F597"/>
  <c r="M597"/>
  <c r="B597"/>
  <c r="O597" s="1"/>
  <c r="D597"/>
  <c r="P597" s="1"/>
  <c r="Q597" s="1"/>
  <c r="H596"/>
  <c r="S596" s="1"/>
  <c r="I596"/>
  <c r="K596"/>
  <c r="L596" s="1"/>
  <c r="P596"/>
  <c r="H597" l="1"/>
  <c r="S597" s="1"/>
  <c r="I597"/>
  <c r="K597"/>
  <c r="L597" s="1"/>
  <c r="A598"/>
  <c r="E598" s="1"/>
  <c r="N598" s="1"/>
  <c r="R597"/>
  <c r="R596"/>
  <c r="Q596"/>
  <c r="F598" l="1"/>
  <c r="C598"/>
  <c r="M598"/>
  <c r="G598"/>
  <c r="B598"/>
  <c r="O598" s="1"/>
  <c r="D598"/>
  <c r="I598" s="1"/>
  <c r="H598" l="1"/>
  <c r="S598" s="1"/>
  <c r="K598"/>
  <c r="L598" s="1"/>
  <c r="P598"/>
  <c r="R598" s="1"/>
  <c r="A599"/>
  <c r="B599" s="1"/>
  <c r="O599" s="1"/>
  <c r="E599" l="1"/>
  <c r="F599" s="1"/>
  <c r="Q598"/>
  <c r="C599"/>
  <c r="A600"/>
  <c r="C600" s="1"/>
  <c r="N599" l="1"/>
  <c r="D599"/>
  <c r="M599"/>
  <c r="B600"/>
  <c r="O600" s="1"/>
  <c r="E600"/>
  <c r="G599"/>
  <c r="A601" l="1"/>
  <c r="C601" s="1"/>
  <c r="N600"/>
  <c r="D600"/>
  <c r="G600"/>
  <c r="M600"/>
  <c r="F600"/>
  <c r="P599"/>
  <c r="H599"/>
  <c r="S599" s="1"/>
  <c r="K599"/>
  <c r="L599" s="1"/>
  <c r="I599"/>
  <c r="E601" l="1"/>
  <c r="M601" s="1"/>
  <c r="B601"/>
  <c r="O601" s="1"/>
  <c r="I600"/>
  <c r="P600"/>
  <c r="H600"/>
  <c r="S600" s="1"/>
  <c r="K600"/>
  <c r="L600" s="1"/>
  <c r="Q599"/>
  <c r="R599"/>
  <c r="G601" l="1"/>
  <c r="D601"/>
  <c r="H601" s="1"/>
  <c r="S601" s="1"/>
  <c r="N601"/>
  <c r="F601"/>
  <c r="A602"/>
  <c r="R600"/>
  <c r="Q600"/>
  <c r="I601" l="1"/>
  <c r="P601"/>
  <c r="Q601" s="1"/>
  <c r="K601"/>
  <c r="L601" s="1"/>
  <c r="C602"/>
  <c r="E602"/>
  <c r="B602"/>
  <c r="O602" s="1"/>
  <c r="R601" l="1"/>
  <c r="A603"/>
  <c r="G602"/>
  <c r="D602"/>
  <c r="M602"/>
  <c r="N602"/>
  <c r="F602"/>
  <c r="P602" l="1"/>
  <c r="I602"/>
  <c r="H602"/>
  <c r="S602" s="1"/>
  <c r="K602"/>
  <c r="L602" s="1"/>
  <c r="E603"/>
  <c r="B603"/>
  <c r="O603" s="1"/>
  <c r="C603"/>
  <c r="A604" l="1"/>
  <c r="E604" s="1"/>
  <c r="M603"/>
  <c r="N603"/>
  <c r="F603"/>
  <c r="G603"/>
  <c r="D603"/>
  <c r="R602"/>
  <c r="Q602"/>
  <c r="C604" l="1"/>
  <c r="A605"/>
  <c r="C605" s="1"/>
  <c r="B604"/>
  <c r="O604" s="1"/>
  <c r="G604"/>
  <c r="F604"/>
  <c r="N604"/>
  <c r="M604"/>
  <c r="D604"/>
  <c r="K603"/>
  <c r="L603" s="1"/>
  <c r="P603"/>
  <c r="I603"/>
  <c r="H603"/>
  <c r="S603" s="1"/>
  <c r="E605" l="1"/>
  <c r="A606"/>
  <c r="E606" s="1"/>
  <c r="F606" s="1"/>
  <c r="B605"/>
  <c r="O605" s="1"/>
  <c r="I604"/>
  <c r="K604"/>
  <c r="L604" s="1"/>
  <c r="P604"/>
  <c r="H604"/>
  <c r="S604" s="1"/>
  <c r="R603"/>
  <c r="Q603"/>
  <c r="F605" l="1"/>
  <c r="D605"/>
  <c r="M605"/>
  <c r="N605"/>
  <c r="N606"/>
  <c r="G606"/>
  <c r="M606"/>
  <c r="D606"/>
  <c r="C606"/>
  <c r="B606"/>
  <c r="O606" s="1"/>
  <c r="G605"/>
  <c r="Q604"/>
  <c r="R604"/>
  <c r="A607"/>
  <c r="B607" s="1"/>
  <c r="O607" s="1"/>
  <c r="P606"/>
  <c r="H606"/>
  <c r="S606" s="1"/>
  <c r="I606"/>
  <c r="K606"/>
  <c r="L606" s="1"/>
  <c r="I605" l="1"/>
  <c r="H605"/>
  <c r="S605" s="1"/>
  <c r="P605"/>
  <c r="K605"/>
  <c r="L605" s="1"/>
  <c r="C607"/>
  <c r="E607"/>
  <c r="G607" s="1"/>
  <c r="R606"/>
  <c r="Q606"/>
  <c r="A608"/>
  <c r="Q605" l="1"/>
  <c r="R605"/>
  <c r="M607"/>
  <c r="F607"/>
  <c r="D607"/>
  <c r="I607" s="1"/>
  <c r="N607"/>
  <c r="B608"/>
  <c r="O608" s="1"/>
  <c r="C608"/>
  <c r="E608"/>
  <c r="A609"/>
  <c r="E609" s="1"/>
  <c r="P607" l="1"/>
  <c r="R607" s="1"/>
  <c r="K607"/>
  <c r="L607" s="1"/>
  <c r="H607"/>
  <c r="S607" s="1"/>
  <c r="N608"/>
  <c r="D608"/>
  <c r="M608"/>
  <c r="G608"/>
  <c r="F608"/>
  <c r="C609"/>
  <c r="B609"/>
  <c r="O609" s="1"/>
  <c r="M609"/>
  <c r="D609"/>
  <c r="N609"/>
  <c r="F609"/>
  <c r="G609"/>
  <c r="Q607" l="1"/>
  <c r="A610"/>
  <c r="C610" s="1"/>
  <c r="I608"/>
  <c r="H608"/>
  <c r="S608" s="1"/>
  <c r="K608"/>
  <c r="L608" s="1"/>
  <c r="P608"/>
  <c r="P609"/>
  <c r="H609"/>
  <c r="S609" s="1"/>
  <c r="K609"/>
  <c r="L609" s="1"/>
  <c r="I609"/>
  <c r="B610" l="1"/>
  <c r="O610" s="1"/>
  <c r="E610"/>
  <c r="F610" s="1"/>
  <c r="Q608"/>
  <c r="R608"/>
  <c r="Q609"/>
  <c r="R609"/>
  <c r="G610" l="1"/>
  <c r="A611"/>
  <c r="C611" s="1"/>
  <c r="D610"/>
  <c r="M610"/>
  <c r="N610"/>
  <c r="B611" l="1"/>
  <c r="O611" s="1"/>
  <c r="E611"/>
  <c r="I610"/>
  <c r="H610"/>
  <c r="S610" s="1"/>
  <c r="P610"/>
  <c r="K610"/>
  <c r="L610" s="1"/>
  <c r="A612"/>
  <c r="C612" s="1"/>
  <c r="N611"/>
  <c r="F611" l="1"/>
  <c r="G611"/>
  <c r="M611"/>
  <c r="D611"/>
  <c r="I611" s="1"/>
  <c r="Q610"/>
  <c r="R610"/>
  <c r="P611"/>
  <c r="Q611" s="1"/>
  <c r="B612"/>
  <c r="O612" s="1"/>
  <c r="K611"/>
  <c r="L611" s="1"/>
  <c r="H611"/>
  <c r="S611" s="1"/>
  <c r="E612"/>
  <c r="D612" s="1"/>
  <c r="P612" s="1"/>
  <c r="Q612" s="1"/>
  <c r="R611" l="1"/>
  <c r="F612"/>
  <c r="A613"/>
  <c r="E613" s="1"/>
  <c r="N613" s="1"/>
  <c r="I612"/>
  <c r="N612"/>
  <c r="G612"/>
  <c r="H612"/>
  <c r="S612" s="1"/>
  <c r="K612"/>
  <c r="L612" s="1"/>
  <c r="R612"/>
  <c r="M612"/>
  <c r="F613" l="1"/>
  <c r="B613"/>
  <c r="O613" s="1"/>
  <c r="G613"/>
  <c r="C613"/>
  <c r="D613"/>
  <c r="I613" s="1"/>
  <c r="M613"/>
  <c r="K613" l="1"/>
  <c r="L613" s="1"/>
  <c r="P613"/>
  <c r="R613" s="1"/>
  <c r="A614"/>
  <c r="H613"/>
  <c r="S613" s="1"/>
  <c r="Q613" l="1"/>
  <c r="E614"/>
  <c r="B614"/>
  <c r="O614" s="1"/>
  <c r="C614"/>
  <c r="A615" l="1"/>
  <c r="N614"/>
  <c r="G614"/>
  <c r="F614"/>
  <c r="M614"/>
  <c r="D614"/>
  <c r="P614" l="1"/>
  <c r="H614"/>
  <c r="S614" s="1"/>
  <c r="I614"/>
  <c r="K614"/>
  <c r="L614" s="1"/>
  <c r="E615"/>
  <c r="C615"/>
  <c r="B615"/>
  <c r="O615" s="1"/>
  <c r="A616" l="1"/>
  <c r="B616" s="1"/>
  <c r="O616" s="1"/>
  <c r="N615"/>
  <c r="D615"/>
  <c r="M615"/>
  <c r="F615"/>
  <c r="G615"/>
  <c r="Q614"/>
  <c r="R614"/>
  <c r="C616" l="1"/>
  <c r="E616"/>
  <c r="F616" s="1"/>
  <c r="I615"/>
  <c r="P615"/>
  <c r="K615"/>
  <c r="L615" s="1"/>
  <c r="H615"/>
  <c r="S615" s="1"/>
  <c r="A617"/>
  <c r="G616" l="1"/>
  <c r="M616"/>
  <c r="N616"/>
  <c r="D616"/>
  <c r="Q615"/>
  <c r="R615"/>
  <c r="C617"/>
  <c r="B617"/>
  <c r="O617" s="1"/>
  <c r="E617"/>
  <c r="I616"/>
  <c r="K616"/>
  <c r="L616" s="1"/>
  <c r="P616"/>
  <c r="H616"/>
  <c r="S616" s="1"/>
  <c r="M617" l="1"/>
  <c r="N617"/>
  <c r="D617"/>
  <c r="F617"/>
  <c r="G617"/>
  <c r="R616"/>
  <c r="Q616"/>
  <c r="A618"/>
  <c r="B618" l="1"/>
  <c r="O618" s="1"/>
  <c r="E618"/>
  <c r="C618"/>
  <c r="K617"/>
  <c r="L617" s="1"/>
  <c r="P617"/>
  <c r="I617"/>
  <c r="H617"/>
  <c r="S617" s="1"/>
  <c r="A619" l="1"/>
  <c r="B619" s="1"/>
  <c r="O619" s="1"/>
  <c r="G618"/>
  <c r="M618"/>
  <c r="F618"/>
  <c r="D618"/>
  <c r="N618"/>
  <c r="R617"/>
  <c r="Q617"/>
  <c r="C619" l="1"/>
  <c r="E619"/>
  <c r="A620"/>
  <c r="B620" s="1"/>
  <c r="O620" s="1"/>
  <c r="H618"/>
  <c r="S618" s="1"/>
  <c r="K618"/>
  <c r="L618" s="1"/>
  <c r="P618"/>
  <c r="I618"/>
  <c r="F619" l="1"/>
  <c r="M619"/>
  <c r="G619"/>
  <c r="N619"/>
  <c r="D619"/>
  <c r="C620"/>
  <c r="E620"/>
  <c r="A621"/>
  <c r="E621" s="1"/>
  <c r="G621" s="1"/>
  <c r="Q618"/>
  <c r="R618"/>
  <c r="N620"/>
  <c r="G620"/>
  <c r="H619" l="1"/>
  <c r="S619" s="1"/>
  <c r="P619"/>
  <c r="I619"/>
  <c r="K619"/>
  <c r="L619" s="1"/>
  <c r="D621"/>
  <c r="I621" s="1"/>
  <c r="F621"/>
  <c r="F620"/>
  <c r="M620"/>
  <c r="D620"/>
  <c r="N621"/>
  <c r="M621"/>
  <c r="A622"/>
  <c r="C622" s="1"/>
  <c r="B621"/>
  <c r="O621" s="1"/>
  <c r="C621"/>
  <c r="K621"/>
  <c r="L621" s="1"/>
  <c r="H621"/>
  <c r="S621" s="1"/>
  <c r="P621"/>
  <c r="H620" l="1"/>
  <c r="S620" s="1"/>
  <c r="I620"/>
  <c r="K620"/>
  <c r="L620" s="1"/>
  <c r="P620"/>
  <c r="B622"/>
  <c r="O622" s="1"/>
  <c r="R619"/>
  <c r="Q619"/>
  <c r="E622"/>
  <c r="A623"/>
  <c r="E623" s="1"/>
  <c r="M623" s="1"/>
  <c r="G622"/>
  <c r="D622"/>
  <c r="M622"/>
  <c r="N622"/>
  <c r="F622"/>
  <c r="R621"/>
  <c r="Q621"/>
  <c r="Q620" l="1"/>
  <c r="R620"/>
  <c r="G623"/>
  <c r="D623"/>
  <c r="F623"/>
  <c r="C623"/>
  <c r="B623"/>
  <c r="O623" s="1"/>
  <c r="N623"/>
  <c r="P622"/>
  <c r="H622"/>
  <c r="S622" s="1"/>
  <c r="K622"/>
  <c r="L622" s="1"/>
  <c r="I622"/>
  <c r="A624" l="1"/>
  <c r="B624" s="1"/>
  <c r="O624" s="1"/>
  <c r="K623"/>
  <c r="L623" s="1"/>
  <c r="P623"/>
  <c r="H623"/>
  <c r="S623" s="1"/>
  <c r="I623"/>
  <c r="R622"/>
  <c r="Q622"/>
  <c r="E624" l="1"/>
  <c r="D624" s="1"/>
  <c r="A625"/>
  <c r="E625" s="1"/>
  <c r="F625" s="1"/>
  <c r="C624"/>
  <c r="R623"/>
  <c r="Q623"/>
  <c r="I624" l="1"/>
  <c r="P624"/>
  <c r="Q624" s="1"/>
  <c r="H624"/>
  <c r="S624" s="1"/>
  <c r="M624"/>
  <c r="K624"/>
  <c r="L624" s="1"/>
  <c r="G625"/>
  <c r="N625"/>
  <c r="M625"/>
  <c r="C625"/>
  <c r="B625"/>
  <c r="O625" s="1"/>
  <c r="D625"/>
  <c r="G624"/>
  <c r="F624"/>
  <c r="N624"/>
  <c r="I625"/>
  <c r="H625"/>
  <c r="S625" s="1"/>
  <c r="R624" l="1"/>
  <c r="A626"/>
  <c r="K625"/>
  <c r="L625" s="1"/>
  <c r="P625"/>
  <c r="Q625" l="1"/>
  <c r="R625"/>
  <c r="C626"/>
  <c r="B626"/>
  <c r="O626" s="1"/>
  <c r="E626"/>
  <c r="N626" l="1"/>
  <c r="D626"/>
  <c r="G626"/>
  <c r="M626"/>
  <c r="F626"/>
  <c r="A627"/>
  <c r="H626" l="1"/>
  <c r="S626" s="1"/>
  <c r="K626"/>
  <c r="L626" s="1"/>
  <c r="I626"/>
  <c r="P626"/>
  <c r="E627"/>
  <c r="C627"/>
  <c r="B627"/>
  <c r="O627" s="1"/>
  <c r="A628" l="1"/>
  <c r="C628" s="1"/>
  <c r="Q626"/>
  <c r="R626"/>
  <c r="D627"/>
  <c r="N627"/>
  <c r="G627"/>
  <c r="M627"/>
  <c r="F627"/>
  <c r="E628" l="1"/>
  <c r="G628" s="1"/>
  <c r="B628"/>
  <c r="O628" s="1"/>
  <c r="P627"/>
  <c r="H627"/>
  <c r="S627" s="1"/>
  <c r="K627"/>
  <c r="L627" s="1"/>
  <c r="I627"/>
  <c r="D628"/>
  <c r="N628" l="1"/>
  <c r="A629"/>
  <c r="E629" s="1"/>
  <c r="F628"/>
  <c r="M628"/>
  <c r="K628"/>
  <c r="L628" s="1"/>
  <c r="I628"/>
  <c r="H628"/>
  <c r="S628" s="1"/>
  <c r="P628"/>
  <c r="Q627"/>
  <c r="R627"/>
  <c r="C629" l="1"/>
  <c r="B629"/>
  <c r="O629" s="1"/>
  <c r="N629"/>
  <c r="D629"/>
  <c r="F629"/>
  <c r="M629"/>
  <c r="G629"/>
  <c r="Q628"/>
  <c r="R628"/>
  <c r="A630" l="1"/>
  <c r="B630" s="1"/>
  <c r="O630" s="1"/>
  <c r="K629"/>
  <c r="L629" s="1"/>
  <c r="H629"/>
  <c r="S629" s="1"/>
  <c r="P629"/>
  <c r="I629"/>
  <c r="A631" l="1"/>
  <c r="C631" s="1"/>
  <c r="E630"/>
  <c r="D630" s="1"/>
  <c r="C630"/>
  <c r="R629"/>
  <c r="Q629"/>
  <c r="G630"/>
  <c r="N630"/>
  <c r="A632" l="1"/>
  <c r="B632" s="1"/>
  <c r="O632" s="1"/>
  <c r="E631"/>
  <c r="F630"/>
  <c r="B631"/>
  <c r="O631" s="1"/>
  <c r="M630"/>
  <c r="N631"/>
  <c r="I630"/>
  <c r="K630"/>
  <c r="L630" s="1"/>
  <c r="H630"/>
  <c r="S630" s="1"/>
  <c r="P630"/>
  <c r="D631" l="1"/>
  <c r="F631"/>
  <c r="M631"/>
  <c r="G631"/>
  <c r="E632"/>
  <c r="A633"/>
  <c r="E633" s="1"/>
  <c r="M633" s="1"/>
  <c r="C632"/>
  <c r="R630"/>
  <c r="Q630"/>
  <c r="M632" l="1"/>
  <c r="F632"/>
  <c r="N632"/>
  <c r="G632"/>
  <c r="D632"/>
  <c r="H631"/>
  <c r="S631" s="1"/>
  <c r="I631"/>
  <c r="K631"/>
  <c r="L631" s="1"/>
  <c r="P631"/>
  <c r="A634"/>
  <c r="C634" s="1"/>
  <c r="C633"/>
  <c r="G633"/>
  <c r="N633"/>
  <c r="F633"/>
  <c r="D633"/>
  <c r="K633" s="1"/>
  <c r="L633" s="1"/>
  <c r="B633"/>
  <c r="O633" s="1"/>
  <c r="H633"/>
  <c r="S633" s="1"/>
  <c r="P633"/>
  <c r="R633" s="1"/>
  <c r="I633"/>
  <c r="K632" l="1"/>
  <c r="L632" s="1"/>
  <c r="P632"/>
  <c r="I632"/>
  <c r="H632"/>
  <c r="S632" s="1"/>
  <c r="Q631"/>
  <c r="R631"/>
  <c r="B634"/>
  <c r="O634" s="1"/>
  <c r="E634"/>
  <c r="G634" s="1"/>
  <c r="Q633"/>
  <c r="M634"/>
  <c r="N634"/>
  <c r="F634"/>
  <c r="D634"/>
  <c r="H634" s="1"/>
  <c r="S634" s="1"/>
  <c r="A635"/>
  <c r="B635" s="1"/>
  <c r="O635" s="1"/>
  <c r="R632" l="1"/>
  <c r="Q632"/>
  <c r="P634"/>
  <c r="R634" s="1"/>
  <c r="E635"/>
  <c r="M635" s="1"/>
  <c r="K634"/>
  <c r="L634" s="1"/>
  <c r="C635"/>
  <c r="I634"/>
  <c r="A636"/>
  <c r="G635"/>
  <c r="F635" l="1"/>
  <c r="D635"/>
  <c r="K635" s="1"/>
  <c r="L635" s="1"/>
  <c r="Q634"/>
  <c r="N635"/>
  <c r="C636"/>
  <c r="B636"/>
  <c r="O636" s="1"/>
  <c r="E636"/>
  <c r="N636" s="1"/>
  <c r="P635" l="1"/>
  <c r="Q635" s="1"/>
  <c r="I635"/>
  <c r="H635"/>
  <c r="S635" s="1"/>
  <c r="M636"/>
  <c r="F636"/>
  <c r="D636"/>
  <c r="I636" s="1"/>
  <c r="G636"/>
  <c r="A637"/>
  <c r="R635"/>
  <c r="K636" l="1"/>
  <c r="L636" s="1"/>
  <c r="P636"/>
  <c r="R636" s="1"/>
  <c r="H636"/>
  <c r="S636" s="1"/>
  <c r="E637"/>
  <c r="B637"/>
  <c r="O637" s="1"/>
  <c r="C637"/>
  <c r="Q636" l="1"/>
  <c r="A638"/>
  <c r="M637"/>
  <c r="D637"/>
  <c r="N637"/>
  <c r="F637"/>
  <c r="G637"/>
  <c r="I637" l="1"/>
  <c r="H637"/>
  <c r="S637" s="1"/>
  <c r="P637"/>
  <c r="K637"/>
  <c r="L637" s="1"/>
  <c r="E638"/>
  <c r="B638"/>
  <c r="O638" s="1"/>
  <c r="C638"/>
  <c r="D638" l="1"/>
  <c r="N638"/>
  <c r="F638"/>
  <c r="M638"/>
  <c r="G638"/>
  <c r="Q637"/>
  <c r="R637"/>
  <c r="A639"/>
  <c r="B639" l="1"/>
  <c r="O639" s="1"/>
  <c r="E639"/>
  <c r="C639"/>
  <c r="H638"/>
  <c r="S638" s="1"/>
  <c r="I638"/>
  <c r="K638"/>
  <c r="L638" s="1"/>
  <c r="P638"/>
  <c r="A640" l="1"/>
  <c r="C640" s="1"/>
  <c r="R638"/>
  <c r="Q638"/>
  <c r="N639"/>
  <c r="G639"/>
  <c r="F639"/>
  <c r="D639"/>
  <c r="M639"/>
  <c r="E640" l="1"/>
  <c r="D640" s="1"/>
  <c r="B640"/>
  <c r="O640" s="1"/>
  <c r="P639"/>
  <c r="I639"/>
  <c r="H639"/>
  <c r="S639" s="1"/>
  <c r="K639"/>
  <c r="L639" s="1"/>
  <c r="F640" l="1"/>
  <c r="G640"/>
  <c r="A641"/>
  <c r="B641" s="1"/>
  <c r="O641" s="1"/>
  <c r="M640"/>
  <c r="N640"/>
  <c r="H640"/>
  <c r="S640" s="1"/>
  <c r="P640"/>
  <c r="K640"/>
  <c r="L640" s="1"/>
  <c r="I640"/>
  <c r="Q639"/>
  <c r="R639"/>
  <c r="C641" l="1"/>
  <c r="A642"/>
  <c r="B642" s="1"/>
  <c r="O642" s="1"/>
  <c r="E641"/>
  <c r="Q640"/>
  <c r="R640"/>
  <c r="G641" l="1"/>
  <c r="D641"/>
  <c r="F641"/>
  <c r="C642"/>
  <c r="A643"/>
  <c r="E643" s="1"/>
  <c r="E642"/>
  <c r="M642" s="1"/>
  <c r="N641"/>
  <c r="M641"/>
  <c r="N642" l="1"/>
  <c r="K641"/>
  <c r="L641" s="1"/>
  <c r="P641"/>
  <c r="I641"/>
  <c r="H641"/>
  <c r="S641" s="1"/>
  <c r="B643"/>
  <c r="O643" s="1"/>
  <c r="C643"/>
  <c r="D642"/>
  <c r="G642"/>
  <c r="F642"/>
  <c r="N643"/>
  <c r="F643"/>
  <c r="G643"/>
  <c r="M643"/>
  <c r="D643"/>
  <c r="Q641" l="1"/>
  <c r="R641"/>
  <c r="P642"/>
  <c r="K642"/>
  <c r="L642" s="1"/>
  <c r="I642"/>
  <c r="H642"/>
  <c r="S642" s="1"/>
  <c r="A644"/>
  <c r="B644" s="1"/>
  <c r="O644" s="1"/>
  <c r="I643"/>
  <c r="H643"/>
  <c r="S643" s="1"/>
  <c r="P643"/>
  <c r="K643"/>
  <c r="L643" s="1"/>
  <c r="E644" l="1"/>
  <c r="N644" s="1"/>
  <c r="C644"/>
  <c r="R642"/>
  <c r="Q642"/>
  <c r="A645"/>
  <c r="E645" s="1"/>
  <c r="R643"/>
  <c r="Q643"/>
  <c r="M644" l="1"/>
  <c r="D644"/>
  <c r="I644" s="1"/>
  <c r="G644"/>
  <c r="F644"/>
  <c r="C645"/>
  <c r="B645"/>
  <c r="O645" s="1"/>
  <c r="M645"/>
  <c r="F645"/>
  <c r="N645"/>
  <c r="D645"/>
  <c r="G645"/>
  <c r="P644" l="1"/>
  <c r="R644" s="1"/>
  <c r="K644"/>
  <c r="L644" s="1"/>
  <c r="H644"/>
  <c r="S644" s="1"/>
  <c r="A646"/>
  <c r="E646" s="1"/>
  <c r="I645"/>
  <c r="P645"/>
  <c r="K645"/>
  <c r="L645" s="1"/>
  <c r="H645"/>
  <c r="S645" s="1"/>
  <c r="Q644"/>
  <c r="C646" l="1"/>
  <c r="B646"/>
  <c r="O646" s="1"/>
  <c r="R645"/>
  <c r="Q645"/>
  <c r="N646"/>
  <c r="G646"/>
  <c r="M646"/>
  <c r="D646"/>
  <c r="F646"/>
  <c r="A647" l="1"/>
  <c r="E647" s="1"/>
  <c r="M647" s="1"/>
  <c r="P646"/>
  <c r="K646"/>
  <c r="L646" s="1"/>
  <c r="H646"/>
  <c r="S646" s="1"/>
  <c r="I646"/>
  <c r="N647" l="1"/>
  <c r="C647"/>
  <c r="G647"/>
  <c r="F647"/>
  <c r="B647"/>
  <c r="O647" s="1"/>
  <c r="D647"/>
  <c r="I647" s="1"/>
  <c r="Q646"/>
  <c r="R646"/>
  <c r="K647" l="1"/>
  <c r="L647" s="1"/>
  <c r="P647"/>
  <c r="R647" s="1"/>
  <c r="H647"/>
  <c r="S647" s="1"/>
  <c r="A648"/>
  <c r="E648" s="1"/>
  <c r="D648" s="1"/>
  <c r="H648" s="1"/>
  <c r="S648" s="1"/>
  <c r="Q647" l="1"/>
  <c r="B648"/>
  <c r="O648" s="1"/>
  <c r="I648"/>
  <c r="N648"/>
  <c r="K648"/>
  <c r="L648" s="1"/>
  <c r="G648"/>
  <c r="P648"/>
  <c r="R648" s="1"/>
  <c r="M648"/>
  <c r="C648"/>
  <c r="F648"/>
  <c r="A649" l="1"/>
  <c r="E649" s="1"/>
  <c r="F649" s="1"/>
  <c r="Q648"/>
  <c r="G649" l="1"/>
  <c r="C649"/>
  <c r="M649"/>
  <c r="N649"/>
  <c r="B649"/>
  <c r="O649" s="1"/>
  <c r="D649"/>
  <c r="H649" s="1"/>
  <c r="S649" s="1"/>
  <c r="I649" l="1"/>
  <c r="A650"/>
  <c r="C650" s="1"/>
  <c r="P649"/>
  <c r="R649" s="1"/>
  <c r="K649"/>
  <c r="L649" s="1"/>
  <c r="Q649"/>
  <c r="E650" l="1"/>
  <c r="G650" s="1"/>
  <c r="B650"/>
  <c r="O650" s="1"/>
  <c r="A651" l="1"/>
  <c r="B651" s="1"/>
  <c r="O651" s="1"/>
  <c r="N650"/>
  <c r="F650"/>
  <c r="M650"/>
  <c r="D650"/>
  <c r="P650" l="1"/>
  <c r="K650"/>
  <c r="L650" s="1"/>
  <c r="I650"/>
  <c r="C651"/>
  <c r="H650"/>
  <c r="S650" s="1"/>
  <c r="E651"/>
  <c r="G651" s="1"/>
  <c r="N651"/>
  <c r="M651"/>
  <c r="A652"/>
  <c r="Q650" l="1"/>
  <c r="R650"/>
  <c r="F651"/>
  <c r="D651"/>
  <c r="B652"/>
  <c r="O652" s="1"/>
  <c r="C652"/>
  <c r="E652"/>
  <c r="I651"/>
  <c r="K651"/>
  <c r="L651" s="1"/>
  <c r="P651"/>
  <c r="H651"/>
  <c r="S651" s="1"/>
  <c r="A653" l="1"/>
  <c r="B653" s="1"/>
  <c r="O653" s="1"/>
  <c r="D652"/>
  <c r="N652"/>
  <c r="M652"/>
  <c r="F652"/>
  <c r="G652"/>
  <c r="Q651"/>
  <c r="R651"/>
  <c r="C653" l="1"/>
  <c r="E653"/>
  <c r="F653" s="1"/>
  <c r="M653"/>
  <c r="A654"/>
  <c r="H652"/>
  <c r="S652" s="1"/>
  <c r="I652"/>
  <c r="P652"/>
  <c r="K652"/>
  <c r="L652" s="1"/>
  <c r="G653" l="1"/>
  <c r="D653"/>
  <c r="I653" s="1"/>
  <c r="N653"/>
  <c r="C654"/>
  <c r="B654"/>
  <c r="O654" s="1"/>
  <c r="E654"/>
  <c r="R652"/>
  <c r="Q652"/>
  <c r="H653"/>
  <c r="S653" s="1"/>
  <c r="P653" l="1"/>
  <c r="Q653" s="1"/>
  <c r="K653"/>
  <c r="L653" s="1"/>
  <c r="M654"/>
  <c r="G654"/>
  <c r="F654"/>
  <c r="N654"/>
  <c r="D654"/>
  <c r="A655"/>
  <c r="R653" l="1"/>
  <c r="C655"/>
  <c r="E655"/>
  <c r="B655"/>
  <c r="O655" s="1"/>
  <c r="P654"/>
  <c r="K654"/>
  <c r="L654" s="1"/>
  <c r="H654"/>
  <c r="S654" s="1"/>
  <c r="I654"/>
  <c r="A656" l="1"/>
  <c r="M655"/>
  <c r="G655"/>
  <c r="F655"/>
  <c r="N655"/>
  <c r="D655"/>
  <c r="R654"/>
  <c r="Q654"/>
  <c r="I655" l="1"/>
  <c r="K655"/>
  <c r="L655" s="1"/>
  <c r="H655"/>
  <c r="S655" s="1"/>
  <c r="P655"/>
  <c r="C656"/>
  <c r="B656"/>
  <c r="O656" s="1"/>
  <c r="E656"/>
  <c r="M656" l="1"/>
  <c r="F656"/>
  <c r="G656"/>
  <c r="N656"/>
  <c r="D656"/>
  <c r="Q655"/>
  <c r="R655"/>
  <c r="A657"/>
  <c r="E657" l="1"/>
  <c r="B657"/>
  <c r="O657" s="1"/>
  <c r="C657"/>
  <c r="H656"/>
  <c r="S656" s="1"/>
  <c r="P656"/>
  <c r="I656"/>
  <c r="K656"/>
  <c r="L656" s="1"/>
  <c r="A658" l="1"/>
  <c r="C658" s="1"/>
  <c r="Q656"/>
  <c r="R656"/>
  <c r="F657"/>
  <c r="M657"/>
  <c r="G657"/>
  <c r="N657"/>
  <c r="D657"/>
  <c r="A659" l="1"/>
  <c r="E659" s="1"/>
  <c r="N659" s="1"/>
  <c r="E658"/>
  <c r="B658"/>
  <c r="O658" s="1"/>
  <c r="P657"/>
  <c r="K657"/>
  <c r="L657" s="1"/>
  <c r="I657"/>
  <c r="H657"/>
  <c r="S657" s="1"/>
  <c r="M658" l="1"/>
  <c r="D658"/>
  <c r="G658"/>
  <c r="N658"/>
  <c r="F658"/>
  <c r="B659"/>
  <c r="O659" s="1"/>
  <c r="F659"/>
  <c r="D659"/>
  <c r="H659" s="1"/>
  <c r="S659" s="1"/>
  <c r="M659"/>
  <c r="C659"/>
  <c r="G659"/>
  <c r="R657"/>
  <c r="Q657"/>
  <c r="I659"/>
  <c r="K659"/>
  <c r="L659" s="1"/>
  <c r="P659"/>
  <c r="Q659" s="1"/>
  <c r="A660"/>
  <c r="H658" l="1"/>
  <c r="S658" s="1"/>
  <c r="P658"/>
  <c r="I658"/>
  <c r="K658"/>
  <c r="L658" s="1"/>
  <c r="R659"/>
  <c r="C660"/>
  <c r="E660"/>
  <c r="B660"/>
  <c r="O660" s="1"/>
  <c r="Q658" l="1"/>
  <c r="R658"/>
  <c r="M660"/>
  <c r="D660"/>
  <c r="G660"/>
  <c r="F660"/>
  <c r="N660"/>
  <c r="A661"/>
  <c r="C661" l="1"/>
  <c r="E661"/>
  <c r="B661"/>
  <c r="O661" s="1"/>
  <c r="K660"/>
  <c r="L660" s="1"/>
  <c r="I660"/>
  <c r="H660"/>
  <c r="S660" s="1"/>
  <c r="P660"/>
  <c r="A662" l="1"/>
  <c r="R660"/>
  <c r="Q660"/>
  <c r="F661"/>
  <c r="G661"/>
  <c r="M661"/>
  <c r="N661"/>
  <c r="D661"/>
  <c r="K661" l="1"/>
  <c r="L661" s="1"/>
  <c r="P661"/>
  <c r="I661"/>
  <c r="H661"/>
  <c r="S661" s="1"/>
  <c r="B662"/>
  <c r="O662" s="1"/>
  <c r="E662"/>
  <c r="C662"/>
  <c r="R661" l="1"/>
  <c r="Q661"/>
  <c r="G662"/>
  <c r="N662"/>
  <c r="D662"/>
  <c r="F662"/>
  <c r="M662"/>
  <c r="A663"/>
  <c r="E663" l="1"/>
  <c r="B663"/>
  <c r="O663" s="1"/>
  <c r="C663"/>
  <c r="P662"/>
  <c r="H662"/>
  <c r="S662" s="1"/>
  <c r="K662"/>
  <c r="L662" s="1"/>
  <c r="I662"/>
  <c r="A664" l="1"/>
  <c r="Q662"/>
  <c r="R662"/>
  <c r="D663"/>
  <c r="G663"/>
  <c r="M663"/>
  <c r="N663"/>
  <c r="F663"/>
  <c r="P663" l="1"/>
  <c r="H663"/>
  <c r="S663" s="1"/>
  <c r="I663"/>
  <c r="K663"/>
  <c r="L663" s="1"/>
  <c r="E664"/>
  <c r="B664"/>
  <c r="O664" s="1"/>
  <c r="C664"/>
  <c r="A665" l="1"/>
  <c r="C665" s="1"/>
  <c r="F664"/>
  <c r="G664"/>
  <c r="N664"/>
  <c r="D664"/>
  <c r="M664"/>
  <c r="Q663"/>
  <c r="R663"/>
  <c r="B665" l="1"/>
  <c r="O665" s="1"/>
  <c r="E665"/>
  <c r="D665" s="1"/>
  <c r="I664"/>
  <c r="H664"/>
  <c r="S664" s="1"/>
  <c r="K664"/>
  <c r="L664" s="1"/>
  <c r="P664"/>
  <c r="M665" l="1"/>
  <c r="F665"/>
  <c r="G665"/>
  <c r="N665"/>
  <c r="A666"/>
  <c r="E666" s="1"/>
  <c r="N666" s="1"/>
  <c r="Q664"/>
  <c r="R664"/>
  <c r="K665"/>
  <c r="L665" s="1"/>
  <c r="P665"/>
  <c r="H665"/>
  <c r="S665" s="1"/>
  <c r="I665"/>
  <c r="B666" l="1"/>
  <c r="O666" s="1"/>
  <c r="C666"/>
  <c r="M666"/>
  <c r="F666"/>
  <c r="G666"/>
  <c r="D666"/>
  <c r="Q665"/>
  <c r="R665"/>
  <c r="A667" l="1"/>
  <c r="B667" s="1"/>
  <c r="O667" s="1"/>
  <c r="P666"/>
  <c r="K666"/>
  <c r="L666" s="1"/>
  <c r="H666"/>
  <c r="S666" s="1"/>
  <c r="I666"/>
  <c r="C667" l="1"/>
  <c r="E667"/>
  <c r="F667" s="1"/>
  <c r="A668"/>
  <c r="E668" s="1"/>
  <c r="D668" s="1"/>
  <c r="Q666"/>
  <c r="R666"/>
  <c r="N667" l="1"/>
  <c r="M667"/>
  <c r="F668"/>
  <c r="N668"/>
  <c r="B668"/>
  <c r="O668" s="1"/>
  <c r="G668"/>
  <c r="G667"/>
  <c r="M668"/>
  <c r="D667"/>
  <c r="K667" s="1"/>
  <c r="L667" s="1"/>
  <c r="C668"/>
  <c r="H668"/>
  <c r="S668" s="1"/>
  <c r="K668"/>
  <c r="L668" s="1"/>
  <c r="P668"/>
  <c r="I668"/>
  <c r="A669" l="1"/>
  <c r="E669" s="1"/>
  <c r="F669" s="1"/>
  <c r="I667"/>
  <c r="H667"/>
  <c r="S667" s="1"/>
  <c r="P667"/>
  <c r="R667" s="1"/>
  <c r="R668"/>
  <c r="Q668"/>
  <c r="B669" l="1"/>
  <c r="O669" s="1"/>
  <c r="C669"/>
  <c r="A670"/>
  <c r="B670" s="1"/>
  <c r="O670" s="1"/>
  <c r="G669"/>
  <c r="D669"/>
  <c r="M669"/>
  <c r="N669"/>
  <c r="Q667"/>
  <c r="C670" l="1"/>
  <c r="H669"/>
  <c r="S669" s="1"/>
  <c r="K669"/>
  <c r="L669" s="1"/>
  <c r="I669"/>
  <c r="P669"/>
  <c r="E670"/>
  <c r="F670" s="1"/>
  <c r="N670"/>
  <c r="M670"/>
  <c r="A671"/>
  <c r="R669" l="1"/>
  <c r="Q669"/>
  <c r="D670"/>
  <c r="K670" s="1"/>
  <c r="L670" s="1"/>
  <c r="G670"/>
  <c r="B671"/>
  <c r="O671" s="1"/>
  <c r="C671"/>
  <c r="E671"/>
  <c r="H670"/>
  <c r="S670" s="1"/>
  <c r="P670" l="1"/>
  <c r="R670" s="1"/>
  <c r="I670"/>
  <c r="A672"/>
  <c r="C672" s="1"/>
  <c r="Q670"/>
  <c r="G671"/>
  <c r="F671"/>
  <c r="D671"/>
  <c r="N671"/>
  <c r="M671"/>
  <c r="B672" l="1"/>
  <c r="O672" s="1"/>
  <c r="E672"/>
  <c r="N672" s="1"/>
  <c r="P671"/>
  <c r="H671"/>
  <c r="S671" s="1"/>
  <c r="I671"/>
  <c r="K671"/>
  <c r="L671" s="1"/>
  <c r="A673" l="1"/>
  <c r="B673" s="1"/>
  <c r="O673" s="1"/>
  <c r="F672"/>
  <c r="G672"/>
  <c r="D672"/>
  <c r="K672" s="1"/>
  <c r="L672" s="1"/>
  <c r="M672"/>
  <c r="Q671"/>
  <c r="R671"/>
  <c r="H672" l="1"/>
  <c r="S672" s="1"/>
  <c r="E673"/>
  <c r="G673" s="1"/>
  <c r="C673"/>
  <c r="A674"/>
  <c r="E674" s="1"/>
  <c r="N674" s="1"/>
  <c r="P672"/>
  <c r="Q672" s="1"/>
  <c r="I672"/>
  <c r="F673"/>
  <c r="D673"/>
  <c r="R672" l="1"/>
  <c r="N673"/>
  <c r="B674"/>
  <c r="O674" s="1"/>
  <c r="F674"/>
  <c r="C674"/>
  <c r="M674"/>
  <c r="G674"/>
  <c r="D674"/>
  <c r="K674" s="1"/>
  <c r="L674" s="1"/>
  <c r="M673"/>
  <c r="A675"/>
  <c r="C675" s="1"/>
  <c r="P673"/>
  <c r="I673"/>
  <c r="K673"/>
  <c r="L673" s="1"/>
  <c r="H673"/>
  <c r="S673" s="1"/>
  <c r="P674" l="1"/>
  <c r="I674"/>
  <c r="H674"/>
  <c r="S674" s="1"/>
  <c r="Q673"/>
  <c r="R673"/>
  <c r="E675"/>
  <c r="N675" s="1"/>
  <c r="B675"/>
  <c r="O675" s="1"/>
  <c r="F675" l="1"/>
  <c r="G675"/>
  <c r="A676"/>
  <c r="B676" s="1"/>
  <c r="O676" s="1"/>
  <c r="R674"/>
  <c r="Q674"/>
  <c r="D675"/>
  <c r="M675"/>
  <c r="C676" l="1"/>
  <c r="A677"/>
  <c r="E677" s="1"/>
  <c r="F677" s="1"/>
  <c r="E676"/>
  <c r="G676" s="1"/>
  <c r="I675"/>
  <c r="P675"/>
  <c r="H675"/>
  <c r="S675" s="1"/>
  <c r="K675"/>
  <c r="L675" s="1"/>
  <c r="B677" l="1"/>
  <c r="O677" s="1"/>
  <c r="D676"/>
  <c r="N676"/>
  <c r="F676"/>
  <c r="M677"/>
  <c r="D677"/>
  <c r="P677" s="1"/>
  <c r="Q677" s="1"/>
  <c r="C677"/>
  <c r="N677"/>
  <c r="G677"/>
  <c r="M676"/>
  <c r="Q675"/>
  <c r="R675"/>
  <c r="K677" l="1"/>
  <c r="L677" s="1"/>
  <c r="K676"/>
  <c r="L676" s="1"/>
  <c r="I676"/>
  <c r="P676"/>
  <c r="H676"/>
  <c r="S676" s="1"/>
  <c r="A678"/>
  <c r="B678" s="1"/>
  <c r="O678" s="1"/>
  <c r="R677"/>
  <c r="H677"/>
  <c r="S677" s="1"/>
  <c r="I677"/>
  <c r="C678" l="1"/>
  <c r="A679"/>
  <c r="C679" s="1"/>
  <c r="Q676"/>
  <c r="R676"/>
  <c r="E678"/>
  <c r="M678" s="1"/>
  <c r="F678" l="1"/>
  <c r="D678"/>
  <c r="G678"/>
  <c r="N678"/>
  <c r="B679"/>
  <c r="O679" s="1"/>
  <c r="E679"/>
  <c r="G679" s="1"/>
  <c r="A680" l="1"/>
  <c r="B680" s="1"/>
  <c r="O680" s="1"/>
  <c r="M679"/>
  <c r="H678"/>
  <c r="S678" s="1"/>
  <c r="I678"/>
  <c r="P678"/>
  <c r="K678"/>
  <c r="L678" s="1"/>
  <c r="D679"/>
  <c r="F679"/>
  <c r="N679"/>
  <c r="C680" l="1"/>
  <c r="A681"/>
  <c r="B681" s="1"/>
  <c r="O681" s="1"/>
  <c r="E680"/>
  <c r="I679"/>
  <c r="K679"/>
  <c r="L679" s="1"/>
  <c r="H679"/>
  <c r="S679" s="1"/>
  <c r="P679"/>
  <c r="Q678"/>
  <c r="R678"/>
  <c r="M680"/>
  <c r="G680" l="1"/>
  <c r="F680"/>
  <c r="N680"/>
  <c r="A682"/>
  <c r="E682" s="1"/>
  <c r="C681"/>
  <c r="D680"/>
  <c r="I680" s="1"/>
  <c r="E681"/>
  <c r="G681" s="1"/>
  <c r="R679"/>
  <c r="Q679"/>
  <c r="F681"/>
  <c r="N681"/>
  <c r="D681"/>
  <c r="H681" s="1"/>
  <c r="S681" s="1"/>
  <c r="M681"/>
  <c r="P680"/>
  <c r="B682" l="1"/>
  <c r="O682" s="1"/>
  <c r="I681"/>
  <c r="C682"/>
  <c r="H680"/>
  <c r="S680" s="1"/>
  <c r="K680"/>
  <c r="L680" s="1"/>
  <c r="R680"/>
  <c r="Q680"/>
  <c r="K681"/>
  <c r="L681" s="1"/>
  <c r="P681"/>
  <c r="Q681" s="1"/>
  <c r="A683"/>
  <c r="C683" s="1"/>
  <c r="G682"/>
  <c r="F682"/>
  <c r="D682"/>
  <c r="M682"/>
  <c r="N682"/>
  <c r="R681" l="1"/>
  <c r="E683"/>
  <c r="F683" s="1"/>
  <c r="B683"/>
  <c r="O683" s="1"/>
  <c r="H682"/>
  <c r="S682" s="1"/>
  <c r="K682"/>
  <c r="L682" s="1"/>
  <c r="P682"/>
  <c r="I682"/>
  <c r="G683" l="1"/>
  <c r="D683"/>
  <c r="I683" s="1"/>
  <c r="N683"/>
  <c r="M683"/>
  <c r="A684"/>
  <c r="B684" s="1"/>
  <c r="O684" s="1"/>
  <c r="Q682"/>
  <c r="R682"/>
  <c r="K683" l="1"/>
  <c r="L683" s="1"/>
  <c r="H683"/>
  <c r="S683" s="1"/>
  <c r="P683"/>
  <c r="R683" s="1"/>
  <c r="A685"/>
  <c r="C685" s="1"/>
  <c r="E684"/>
  <c r="C684"/>
  <c r="Q683" l="1"/>
  <c r="B685"/>
  <c r="O685" s="1"/>
  <c r="E685"/>
  <c r="D684"/>
  <c r="F684"/>
  <c r="N684"/>
  <c r="G684"/>
  <c r="M684"/>
  <c r="A686" l="1"/>
  <c r="C686" s="1"/>
  <c r="I684"/>
  <c r="P684"/>
  <c r="K684"/>
  <c r="L684" s="1"/>
  <c r="H684"/>
  <c r="S684" s="1"/>
  <c r="D685"/>
  <c r="G685"/>
  <c r="F685"/>
  <c r="M685"/>
  <c r="N685"/>
  <c r="B686" l="1"/>
  <c r="O686" s="1"/>
  <c r="E686"/>
  <c r="N686" s="1"/>
  <c r="Q684"/>
  <c r="R684"/>
  <c r="P685"/>
  <c r="K685"/>
  <c r="L685" s="1"/>
  <c r="I685"/>
  <c r="H685"/>
  <c r="S685" s="1"/>
  <c r="D686" l="1"/>
  <c r="H686" s="1"/>
  <c r="S686" s="1"/>
  <c r="G686"/>
  <c r="A687"/>
  <c r="F686"/>
  <c r="M686"/>
  <c r="Q685"/>
  <c r="R685"/>
  <c r="K686"/>
  <c r="L686" s="1"/>
  <c r="P686"/>
  <c r="I686" l="1"/>
  <c r="B687"/>
  <c r="O687" s="1"/>
  <c r="C687"/>
  <c r="E687"/>
  <c r="M687" s="1"/>
  <c r="R686"/>
  <c r="Q686"/>
  <c r="G687" l="1"/>
  <c r="F687"/>
  <c r="D687"/>
  <c r="P687" s="1"/>
  <c r="N687"/>
  <c r="A688"/>
  <c r="B688" s="1"/>
  <c r="O688" s="1"/>
  <c r="I687" l="1"/>
  <c r="H687"/>
  <c r="S687" s="1"/>
  <c r="A689"/>
  <c r="E689" s="1"/>
  <c r="F689" s="1"/>
  <c r="K687"/>
  <c r="L687" s="1"/>
  <c r="C688"/>
  <c r="E688"/>
  <c r="F688" s="1"/>
  <c r="Q687"/>
  <c r="R687"/>
  <c r="G688" l="1"/>
  <c r="M688"/>
  <c r="C689"/>
  <c r="G689"/>
  <c r="B689"/>
  <c r="O689" s="1"/>
  <c r="D689"/>
  <c r="P689" s="1"/>
  <c r="N688"/>
  <c r="N689"/>
  <c r="M689"/>
  <c r="D688"/>
  <c r="H689" l="1"/>
  <c r="S689" s="1"/>
  <c r="I688"/>
  <c r="H688"/>
  <c r="S688" s="1"/>
  <c r="K688"/>
  <c r="L688" s="1"/>
  <c r="P688"/>
  <c r="K689"/>
  <c r="L689" s="1"/>
  <c r="I689"/>
  <c r="A690"/>
  <c r="E690" s="1"/>
  <c r="D690" s="1"/>
  <c r="K690" s="1"/>
  <c r="L690" s="1"/>
  <c r="R689"/>
  <c r="Q689"/>
  <c r="P690" l="1"/>
  <c r="H690"/>
  <c r="S690" s="1"/>
  <c r="B690"/>
  <c r="O690" s="1"/>
  <c r="N690"/>
  <c r="F690"/>
  <c r="G690"/>
  <c r="C690"/>
  <c r="I690"/>
  <c r="M690"/>
  <c r="R688"/>
  <c r="Q688"/>
  <c r="A691" l="1"/>
  <c r="Q690"/>
  <c r="R690"/>
  <c r="C691" l="1"/>
  <c r="E691"/>
  <c r="B691"/>
  <c r="O691" s="1"/>
  <c r="F691" l="1"/>
  <c r="M691"/>
  <c r="G691"/>
  <c r="D691"/>
  <c r="N691"/>
  <c r="A692"/>
  <c r="K691" l="1"/>
  <c r="L691" s="1"/>
  <c r="I691"/>
  <c r="P691"/>
  <c r="H691"/>
  <c r="S691" s="1"/>
  <c r="C692"/>
  <c r="B692"/>
  <c r="O692" s="1"/>
  <c r="E692"/>
  <c r="M692" l="1"/>
  <c r="G692"/>
  <c r="F692"/>
  <c r="N692"/>
  <c r="D692"/>
  <c r="Q691"/>
  <c r="R691"/>
  <c r="A693"/>
  <c r="B693" l="1"/>
  <c r="O693" s="1"/>
  <c r="C693"/>
  <c r="E693"/>
  <c r="P692"/>
  <c r="H692"/>
  <c r="S692" s="1"/>
  <c r="K692"/>
  <c r="L692" s="1"/>
  <c r="I692"/>
  <c r="A694" l="1"/>
  <c r="B694" s="1"/>
  <c r="O694" s="1"/>
  <c r="N693"/>
  <c r="D693"/>
  <c r="F693"/>
  <c r="G693"/>
  <c r="M693"/>
  <c r="Q692"/>
  <c r="R692"/>
  <c r="C694" l="1"/>
  <c r="E694"/>
  <c r="M694" s="1"/>
  <c r="A695"/>
  <c r="C695" s="1"/>
  <c r="K693"/>
  <c r="L693" s="1"/>
  <c r="P693"/>
  <c r="H693"/>
  <c r="S693" s="1"/>
  <c r="I693"/>
  <c r="F694" l="1"/>
  <c r="B695"/>
  <c r="O695" s="1"/>
  <c r="N694"/>
  <c r="G694"/>
  <c r="D694"/>
  <c r="H694" s="1"/>
  <c r="S694" s="1"/>
  <c r="E695"/>
  <c r="Q693"/>
  <c r="R693"/>
  <c r="A696" l="1"/>
  <c r="C696" s="1"/>
  <c r="M695"/>
  <c r="F695"/>
  <c r="N695"/>
  <c r="D695"/>
  <c r="G695"/>
  <c r="P694"/>
  <c r="Q694" s="1"/>
  <c r="I694"/>
  <c r="K694"/>
  <c r="L694" s="1"/>
  <c r="B696" l="1"/>
  <c r="O696" s="1"/>
  <c r="A697"/>
  <c r="C697" s="1"/>
  <c r="E696"/>
  <c r="R694"/>
  <c r="P695"/>
  <c r="K695"/>
  <c r="L695" s="1"/>
  <c r="I695"/>
  <c r="H695"/>
  <c r="S695" s="1"/>
  <c r="G696" l="1"/>
  <c r="M696"/>
  <c r="N696"/>
  <c r="F696"/>
  <c r="D696"/>
  <c r="E697"/>
  <c r="D697" s="1"/>
  <c r="P697" s="1"/>
  <c r="Q697" s="1"/>
  <c r="B697"/>
  <c r="O697" s="1"/>
  <c r="Q695"/>
  <c r="R695"/>
  <c r="N697"/>
  <c r="I696" l="1"/>
  <c r="H696"/>
  <c r="S696" s="1"/>
  <c r="K696"/>
  <c r="L696" s="1"/>
  <c r="P696"/>
  <c r="H697"/>
  <c r="S697" s="1"/>
  <c r="G697"/>
  <c r="K697"/>
  <c r="L697" s="1"/>
  <c r="M697"/>
  <c r="I697"/>
  <c r="F697"/>
  <c r="R697"/>
  <c r="Q696" l="1"/>
  <c r="R696"/>
</calcChain>
</file>

<file path=xl/sharedStrings.xml><?xml version="1.0" encoding="utf-8"?>
<sst xmlns="http://schemas.openxmlformats.org/spreadsheetml/2006/main" count="4148" uniqueCount="434">
  <si>
    <t>МО</t>
  </si>
  <si>
    <t>фундамент</t>
  </si>
  <si>
    <t>подвал</t>
  </si>
  <si>
    <t>фасад</t>
  </si>
  <si>
    <t>крыша</t>
  </si>
  <si>
    <t>лифтовое оборудование</t>
  </si>
  <si>
    <t>система электроснабжения</t>
  </si>
  <si>
    <t>система холодного водоснабжения</t>
  </si>
  <si>
    <t>система водоотведения</t>
  </si>
  <si>
    <t>система газоснабжения</t>
  </si>
  <si>
    <t>система теплоснабжения</t>
  </si>
  <si>
    <t>система горячего водоснабжения</t>
  </si>
  <si>
    <t>Муниципальное образование город Армавир</t>
  </si>
  <si>
    <t>2017-2019</t>
  </si>
  <si>
    <t>X</t>
  </si>
  <si>
    <t>—</t>
  </si>
  <si>
    <t>2020-2022</t>
  </si>
  <si>
    <t>2014-2016</t>
  </si>
  <si>
    <t>2035-2037</t>
  </si>
  <si>
    <t>2029-2031</t>
  </si>
  <si>
    <t>2032-2034</t>
  </si>
  <si>
    <t>Муниципальное образование город-курорт Анапа</t>
  </si>
  <si>
    <t>2026-2028</t>
  </si>
  <si>
    <t>2023-2025</t>
  </si>
  <si>
    <t>Муниципальное образование город-курорт Геленджик</t>
  </si>
  <si>
    <t>Муниципальное образование город Горячий Ключ</t>
  </si>
  <si>
    <t>Муниципальное образование город Краснодар</t>
  </si>
  <si>
    <t>2017-2019; 2029-2031</t>
  </si>
  <si>
    <t>Муниципальное образование город Новороссийск</t>
  </si>
  <si>
    <t>Муниципальное образование город-курорт Сочи</t>
  </si>
  <si>
    <t>Муниципальное образование Абинский район</t>
  </si>
  <si>
    <t>Муниципальное образование Апшеронский район</t>
  </si>
  <si>
    <t>Муниципальное образование Белоглинский район</t>
  </si>
  <si>
    <t>Муниципальное образование Белореченский район</t>
  </si>
  <si>
    <t>Муниципальное образование Брюховецкий район</t>
  </si>
  <si>
    <t>Муниципальное образование Выселковский район</t>
  </si>
  <si>
    <t>Муниципальное образование Гулькевичский район</t>
  </si>
  <si>
    <t>Муниципальное образование Динской район</t>
  </si>
  <si>
    <t>Муниципальное образование Ейский район</t>
  </si>
  <si>
    <t>Муниципальное образование Кавказский район</t>
  </si>
  <si>
    <t>Муниципальное образование Калининский район</t>
  </si>
  <si>
    <t>Муниципальное образование Каневской район</t>
  </si>
  <si>
    <t>Муниципальное образование Кореновский район</t>
  </si>
  <si>
    <t>Муниципальное образование Красноармейский район</t>
  </si>
  <si>
    <t>Муниципальное образование Крыловский район</t>
  </si>
  <si>
    <t>Муниципальное образование Крымский район</t>
  </si>
  <si>
    <t>Муниципальное образование Курганинский район</t>
  </si>
  <si>
    <t>Муниципальное образование Кущевский район</t>
  </si>
  <si>
    <t>Муниципальное образование Лабинский район</t>
  </si>
  <si>
    <t>Муниципальное образование Ленинградский район</t>
  </si>
  <si>
    <t>Муниципальное образование Мостовский район</t>
  </si>
  <si>
    <t>Муниципальное образование Новокубанский район</t>
  </si>
  <si>
    <t>Муниципальное образование Новопокровский район</t>
  </si>
  <si>
    <t>Муниципальное образование Отрадненский район</t>
  </si>
  <si>
    <t>Муниципальное образование Павловский район</t>
  </si>
  <si>
    <t>Муниципальное образование Приморско-Ахтарский район</t>
  </si>
  <si>
    <t>Муниципальное образование Северский район</t>
  </si>
  <si>
    <t>Муниципальное образование Славянский район</t>
  </si>
  <si>
    <t>Муниципальное образование Староминский район</t>
  </si>
  <si>
    <t>Муниципальное образование Тбилисский район</t>
  </si>
  <si>
    <t>Муниципальное образование Темрюкский район</t>
  </si>
  <si>
    <t>Муниципальное образование Тимашевский район</t>
  </si>
  <si>
    <t>Муниципальное образование Тихорецкий район</t>
  </si>
  <si>
    <t>Муниципальное образование Туапсинский район</t>
  </si>
  <si>
    <t>Муниципальное образование Успенский район</t>
  </si>
  <si>
    <t>Муниципальное образование Усть-Лабинский район</t>
  </si>
  <si>
    <t>Муниципальное образование Щербиновский район</t>
  </si>
  <si>
    <t>строка</t>
  </si>
  <si>
    <t>столбец</t>
  </si>
  <si>
    <t>Плановый период</t>
  </si>
  <si>
    <t>Итого</t>
  </si>
  <si>
    <t>нет</t>
  </si>
  <si>
    <t>год ввода в эксплуатацию</t>
  </si>
  <si>
    <t>общая площадь дома</t>
  </si>
  <si>
    <t>кол-во квартир</t>
  </si>
  <si>
    <t>уборочная площадь МОП</t>
  </si>
  <si>
    <t>наличие электрических плит</t>
  </si>
  <si>
    <t>№ п/п</t>
  </si>
  <si>
    <t>первоочередной</t>
  </si>
  <si>
    <t>уровень собираемости</t>
  </si>
  <si>
    <t>лимит на доме</t>
  </si>
  <si>
    <t>Вид работ по капитальному ремонту общего имущества собственников помещений в многоквартирном доме</t>
  </si>
  <si>
    <t>Единица измерения</t>
  </si>
  <si>
    <t>Предельная стоимость (рублей) приказ от 05.05.2017 №131</t>
  </si>
  <si>
    <t>Предельная стоимость (рублей) приказ от 28.11.2016 №415</t>
  </si>
  <si>
    <t>Предельная стоимость (рублей) приказ от 14.03.2017 №70</t>
  </si>
  <si>
    <t>х</t>
  </si>
  <si>
    <t>квадратный метр</t>
  </si>
  <si>
    <t>Ремонт подвальных помещений</t>
  </si>
  <si>
    <t>Ремонт фундамента</t>
  </si>
  <si>
    <t>- ремонт стропильной крыши с полной заменой кровельного покрытия из волнистых асбестоцементных листов на покрытие из профнастила</t>
  </si>
  <si>
    <t>- ремонт стропильной крыши с полной заменой кровельного покрытия из волнистых асбестоцементных листов на покрытие из асбестоцементных листов</t>
  </si>
  <si>
    <t>плоская с утеплением</t>
  </si>
  <si>
    <t>- ремонт крыши с полной заменой рулонного кровельного покрытия на наплавляемый материал в 2 слоя (с утеплением)</t>
  </si>
  <si>
    <t>плоская без утепления</t>
  </si>
  <si>
    <t>- ремонт крыши с полной заменой рулонного кровельного покрытия на наплавляемый материал в 2 слоя (без утепления)</t>
  </si>
  <si>
    <t>400 кг до 10 остановок</t>
  </si>
  <si>
    <t>- замена лифта грузоподъемностью 400 кг с количеством остановок до 10 включительно</t>
  </si>
  <si>
    <t>единица</t>
  </si>
  <si>
    <t>400 кг 12 остановок</t>
  </si>
  <si>
    <t>400 кг 14 остановок</t>
  </si>
  <si>
    <t>400 кг 15 остановок</t>
  </si>
  <si>
    <t>400 кг 16 остановок</t>
  </si>
  <si>
    <t>630 кг до 10 остановок</t>
  </si>
  <si>
    <t>- замена лифта грузоподъемностью 630 кг с количеством остановок до 10 включительно</t>
  </si>
  <si>
    <t>630 кг 12 остановок</t>
  </si>
  <si>
    <t>630 кг 14 остановок</t>
  </si>
  <si>
    <t>630 кг 15 остановок</t>
  </si>
  <si>
    <t>630 кг 16 остановок</t>
  </si>
  <si>
    <t>1000 кг 12 остановок</t>
  </si>
  <si>
    <t>- замена лифта грузоподъемностью 1000 кг с количеством остановок 12</t>
  </si>
  <si>
    <t>1000 кг 14 остановок</t>
  </si>
  <si>
    <t>- замена лифта грузоподъемностью 1000 кг с количеством остановок 14</t>
  </si>
  <si>
    <t>Оценка соответствия лифтов требованиям Технического регламента Таможенного союза 011/2011 "Безопасность лифтов"</t>
  </si>
  <si>
    <t>Ремонт внутридомовых инженерных систем:</t>
  </si>
  <si>
    <t>- системы электроснабжения</t>
  </si>
  <si>
    <t>- системы холодного водоснабжения:</t>
  </si>
  <si>
    <t>погонный метр</t>
  </si>
  <si>
    <t>- системы горячего водоснабжения</t>
  </si>
  <si>
    <t>- системы водоотведения</t>
  </si>
  <si>
    <t>- системы теплоснабжения</t>
  </si>
  <si>
    <t>- системы газоснабжения</t>
  </si>
  <si>
    <t>Разработка проектной документации</t>
  </si>
  <si>
    <t>доля (в процентах) от предельной стоимости работ</t>
  </si>
  <si>
    <t>по ремонту фасада</t>
  </si>
  <si>
    <t>по ремонту крыши</t>
  </si>
  <si>
    <t>по ремонту подвала</t>
  </si>
  <si>
    <t>по ремонту фундамента</t>
  </si>
  <si>
    <t>- системы холодного водоснабжения</t>
  </si>
  <si>
    <t>.-системы газоснабжения</t>
  </si>
  <si>
    <t>Разработка проектной документации по замене лифтового оборудования</t>
  </si>
  <si>
    <t>Строительный контроль</t>
  </si>
  <si>
    <t>доля(в процентах) от предельной стоимости работ - 2,14</t>
  </si>
  <si>
    <t>Разработка объектной сметы расходов на капитальный ремонт (с составлением дефектных ведомостей (актов)</t>
  </si>
  <si>
    <t>сметная стоимость строительно-монтажных работ (СМР) по капитальному ремонту, рассчитанная исходя из предельной стоимости работ</t>
  </si>
  <si>
    <t>до 50 тыс.рублей</t>
  </si>
  <si>
    <t>50-100 тыс.рублей, в том числе</t>
  </si>
  <si>
    <t>за каждые дополнительные полные (сверх 50 тыс.рублей), но не более 5000 рублей</t>
  </si>
  <si>
    <t>10 тыс.рублей</t>
  </si>
  <si>
    <t>100-500 тыс.рублей</t>
  </si>
  <si>
    <t>за каждые дополнительные полные (сверх 100 тыс.рублей), но не более 10000 рублей</t>
  </si>
  <si>
    <t>100 тыс.рублей</t>
  </si>
  <si>
    <t>500-1000 тыс.рублей</t>
  </si>
  <si>
    <t>за каждые дополнительные полные (сверх 500 тыс.рублей), но не более 15000 рублей</t>
  </si>
  <si>
    <t>1000-1500 тыс.рублей</t>
  </si>
  <si>
    <t>за каждые дополнительные полные (сверх 1000 тыс.рублей), но не более 20000 рублей</t>
  </si>
  <si>
    <t>1500-2000 тыс.рублей</t>
  </si>
  <si>
    <t>за каждые дополнительные полные (сверх 1500 тыс.рублей), но не более 25000 рублей</t>
  </si>
  <si>
    <t>2000-3000 тыс.рублей</t>
  </si>
  <si>
    <t>за каждые дополнительные полные (сверх 2000 тыс.рублей), но не более 30000 рублей</t>
  </si>
  <si>
    <t>200 тыс.рублей</t>
  </si>
  <si>
    <t>3000-5000 тыс.рублей</t>
  </si>
  <si>
    <t>за каждые дополнительные полные (сверх 3000 тыс.рублей), но не более 35000 рублей</t>
  </si>
  <si>
    <t>400 тыс.рублей</t>
  </si>
  <si>
    <t>более 5000 тыс.рублей</t>
  </si>
  <si>
    <t>за каждые дополнительные полные (сверх 5000 тыс.рублей), но не более 35000 рублей</t>
  </si>
  <si>
    <t>500 тыс.рублей</t>
  </si>
  <si>
    <t>проведение проверки достоверности сметной стоимости</t>
  </si>
  <si>
    <t>за объект (один МКД)</t>
  </si>
  <si>
    <t>предельная стоимость от 29.08.2018 № 345</t>
  </si>
  <si>
    <t>Ремонт фасада, включая отмостку</t>
  </si>
  <si>
    <t>ремонт отмостки без ремонта фасада</t>
  </si>
  <si>
    <t>фасад+отмостка</t>
  </si>
  <si>
    <t>отмостка без фасада</t>
  </si>
  <si>
    <t>квадратный метр площади фасада</t>
  </si>
  <si>
    <t>квадратный метр площади отмостки</t>
  </si>
  <si>
    <t>квадратный метр площади пола подвального помещения</t>
  </si>
  <si>
    <t>1000 кг 10 остановок</t>
  </si>
  <si>
    <t>лифт с количеством остановок до 10 включительно</t>
  </si>
  <si>
    <t>лифт с количеством остановок до 12 включительно</t>
  </si>
  <si>
    <t>лифт с количеством остановок до 14 включительно</t>
  </si>
  <si>
    <t>оценка</t>
  </si>
  <si>
    <t>один лифт</t>
  </si>
  <si>
    <t>с электроплитами</t>
  </si>
  <si>
    <t>без электроплит</t>
  </si>
  <si>
    <t>квадратный метр убираемой площади мест</t>
  </si>
  <si>
    <t>Х</t>
  </si>
  <si>
    <t>кв.м.</t>
  </si>
  <si>
    <t>м.</t>
  </si>
  <si>
    <t>кв.м. (пол подвала)</t>
  </si>
  <si>
    <t>ед.</t>
  </si>
  <si>
    <t>кв.м. (уборочной)</t>
  </si>
  <si>
    <t>пог.м.</t>
  </si>
  <si>
    <t>кол-во МКД</t>
  </si>
  <si>
    <t>кол-во строк</t>
  </si>
  <si>
    <t>кол-во этажей</t>
  </si>
  <si>
    <t>кол-во жителей</t>
  </si>
  <si>
    <t>год ввода в экспл</t>
  </si>
  <si>
    <t>начальная строка</t>
  </si>
  <si>
    <t>резервный</t>
  </si>
  <si>
    <t>список</t>
  </si>
  <si>
    <t>код</t>
  </si>
  <si>
    <t>вид работ</t>
  </si>
  <si>
    <t>плановый период</t>
  </si>
  <si>
    <t>общая площадь МКД</t>
  </si>
  <si>
    <t>кол-во помещений</t>
  </si>
  <si>
    <t>здесь строка</t>
  </si>
  <si>
    <t>предварительный</t>
  </si>
  <si>
    <t>число строк для дома</t>
  </si>
  <si>
    <t>общие данные1</t>
  </si>
  <si>
    <t>общие данные2</t>
  </si>
  <si>
    <t>кол-во МКД резервного списка</t>
  </si>
  <si>
    <t>да</t>
  </si>
  <si>
    <t>Адрес МКД (с указанием населенного пункта)</t>
  </si>
  <si>
    <t>в том числе</t>
  </si>
  <si>
    <t xml:space="preserve">разработка проектной документации на выполнение капитального ремонта </t>
  </si>
  <si>
    <t xml:space="preserve">проведение государственной экспертизы проектной документации на выполнение капитального ремонта </t>
  </si>
  <si>
    <t xml:space="preserve">составление сметной документации на выполнение капитального ремонта </t>
  </si>
  <si>
    <t xml:space="preserve">проведение проверки достоверности определения сметной стоимости капитального ремонта </t>
  </si>
  <si>
    <t>оценка соответствия лифтов требованиям Технического регламента</t>
  </si>
  <si>
    <t>Код дома</t>
  </si>
  <si>
    <t>руб.</t>
  </si>
  <si>
    <t>п/п</t>
  </si>
  <si>
    <t>код дома</t>
  </si>
  <si>
    <t>Адрес</t>
  </si>
  <si>
    <t>Стоимость работ всего</t>
  </si>
  <si>
    <t>Лимит на доме</t>
  </si>
  <si>
    <t>основание по деньгам для 1 раздела</t>
  </si>
  <si>
    <t>включение в первый раздел</t>
  </si>
  <si>
    <t>Нумерация планового списка</t>
  </si>
  <si>
    <t>Номер п/п 1 раздела</t>
  </si>
  <si>
    <t>Номер п/п 2 раздела</t>
  </si>
  <si>
    <t>Кол-во строк</t>
  </si>
  <si>
    <t>строка итогов</t>
  </si>
  <si>
    <t>необходимое кол-во строк с учетом разделов</t>
  </si>
  <si>
    <t>скатная на шифер</t>
  </si>
  <si>
    <t>скатная на профиль</t>
  </si>
  <si>
    <t>до 3х этажей не более 50000, от 4 до 9 не более 80000, от 9 но не более 120000</t>
  </si>
  <si>
    <t>системы теплоснабжения</t>
  </si>
  <si>
    <t>1000 кг 15 остановок</t>
  </si>
  <si>
    <t>1000 кг 16 остановок</t>
  </si>
  <si>
    <t>Оценка для лифтов</t>
  </si>
  <si>
    <t>для планового списка</t>
  </si>
  <si>
    <t>строка для планового списка</t>
  </si>
  <si>
    <t>лифтовое оборудование1</t>
  </si>
  <si>
    <t>степень потребности</t>
  </si>
  <si>
    <t>Строки МО</t>
  </si>
  <si>
    <t>ЛИМИТ МО</t>
  </si>
  <si>
    <t>стройконтроль не считать</t>
  </si>
  <si>
    <t>стройконтроль включать</t>
  </si>
  <si>
    <t>----</t>
  </si>
  <si>
    <t>включение в промежуточный список</t>
  </si>
  <si>
    <t>нумерация промежуточного списка</t>
  </si>
  <si>
    <t>для подсчета кол-ва мкд в промежут</t>
  </si>
  <si>
    <t>для использования ВПР функции (строка отчета)</t>
  </si>
  <si>
    <t>для использования ВПР функции (код мкд)</t>
  </si>
  <si>
    <t>Количество</t>
  </si>
  <si>
    <t>Общая площадь МКД</t>
  </si>
  <si>
    <t>Количество граждан, зарегистрированных по месту жительства в МКД</t>
  </si>
  <si>
    <t>Способ формирования фонда капитального ремонта МКД</t>
  </si>
  <si>
    <t>Стоимость капитального ремонта общего имущества в МКД</t>
  </si>
  <si>
    <t>Планируемый срок завершения капитального ремонта МКД (квартал, год)</t>
  </si>
  <si>
    <t xml:space="preserve">этажей </t>
  </si>
  <si>
    <t>подъездов</t>
  </si>
  <si>
    <t>квартир</t>
  </si>
  <si>
    <t>планируемая</t>
  </si>
  <si>
    <t>фактическая</t>
  </si>
  <si>
    <t>всего (сумма показателей граф 10 - 15)</t>
  </si>
  <si>
    <t>средства фонда капитального ремонта МКД</t>
  </si>
  <si>
    <t>в том числе средства финансовой поддержки</t>
  </si>
  <si>
    <t>прогнозируемый объем поступления             взносов на капитальный ремонт</t>
  </si>
  <si>
    <t>заимствованные средства</t>
  </si>
  <si>
    <t>РФ</t>
  </si>
  <si>
    <t xml:space="preserve">Краснодарского края </t>
  </si>
  <si>
    <t xml:space="preserve">муниципальной </t>
  </si>
  <si>
    <t>по МКД в текущем году</t>
  </si>
  <si>
    <t>кв. м</t>
  </si>
  <si>
    <t>чел.</t>
  </si>
  <si>
    <t>РО/СС</t>
  </si>
  <si>
    <t xml:space="preserve">   </t>
  </si>
  <si>
    <t>Стоимость капитального ремонта общего имущества в МКД, всего (сумма показателей граф 4 – 9, 11, 13, 15, 17, 19)</t>
  </si>
  <si>
    <t>Виды работ по капитальному ремонту общего имущества в МКД, предусмотренные частью 1 статьи 166 ЖК РФ</t>
  </si>
  <si>
    <t xml:space="preserve">ремонт внутридомовых </t>
  </si>
  <si>
    <t>ремонт или замена лифтового оборудования</t>
  </si>
  <si>
    <t>ремонт крыши</t>
  </si>
  <si>
    <t>ремонт подвальных помещений</t>
  </si>
  <si>
    <t xml:space="preserve">ремонт фасада </t>
  </si>
  <si>
    <t>ремонт фундамента</t>
  </si>
  <si>
    <t>инженерных систем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</si>
  <si>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</si>
  <si>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</si>
  <si>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</si>
  <si>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</si>
  <si>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</si>
  <si>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</si>
  <si>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Стоимость капитального ремонта общего имущества в МКД, всего (сумма показателей граф 4 - 10)</t>
  </si>
  <si>
    <t>Виды услуг и работ по капитальному ремонту общего имущества в МКД,  предусмотренные пунктами 2 - 4   части 1 статьи 26 Закона Краснодарского края  от 1 июля 2013 года № 2735-КЗ «Об организации проведения капитального ремонта общего имущества собственников помещений в многоквартирных домах, расположенных на территории Краснодарского края»</t>
  </si>
  <si>
    <t>оценка технического состояния МКД, составление  дефектных ведомостей, ведомостей             объемов работ</t>
  </si>
  <si>
    <t xml:space="preserve">осуществление строительного контроля за выполнением капитального ремонта </t>
  </si>
  <si>
    <t xml:space="preserve">руб. </t>
  </si>
  <si>
    <t>плановый приод</t>
  </si>
  <si>
    <t>сцепка</t>
  </si>
  <si>
    <t>размер фонда дома (из файла по лимитам)</t>
  </si>
  <si>
    <t>прогнозируемый объем поступлений</t>
  </si>
  <si>
    <t>кол-во строк (для промежут)</t>
  </si>
  <si>
    <t>решения собственников</t>
  </si>
  <si>
    <t>согласие</t>
  </si>
  <si>
    <t>отказ</t>
  </si>
  <si>
    <t>отсутствует</t>
  </si>
  <si>
    <t>принято решение ОМС</t>
  </si>
  <si>
    <t>2038-2040</t>
  </si>
  <si>
    <t>2041-2043</t>
  </si>
  <si>
    <t>единицы изм</t>
  </si>
  <si>
    <t>1, если согласие, или решение ОМС</t>
  </si>
  <si>
    <t>нумерация для КПКР</t>
  </si>
  <si>
    <t>для подсчета кол-во МКД в КПКР</t>
  </si>
  <si>
    <t>строка для использования в КПКР</t>
  </si>
  <si>
    <t>подъезды</t>
  </si>
  <si>
    <t>удовлетворительное</t>
  </si>
  <si>
    <t>неудовлетворительное</t>
  </si>
  <si>
    <t>площадь помещений</t>
  </si>
  <si>
    <t>2020-2022X2020-20222020-2022X2020-20222020-20222020-20222020-20222020-2022X</t>
  </si>
  <si>
    <t>2020-2022—2020-20222020-2022X2020-20222020-20222020-20222020-20222020-20222020-2022</t>
  </si>
  <si>
    <t>не в плановом</t>
  </si>
  <si>
    <t>——2023-20252023-2025X2023-20252023-20252023-20252023-20252023-20252023-2025</t>
  </si>
  <si>
    <t>2023-2025—2023-20252023-2025X2023-20252023-20252023-20252023-20252023-20252023-2025</t>
  </si>
  <si>
    <t>2023-2025X2023-20252023-2025X2023-20252023-20252023-20252023-20252023-20252023-2025</t>
  </si>
  <si>
    <t>2023-2025X2023-20252023-2025X2023-20252023-20252023-20252023-2025XX</t>
  </si>
  <si>
    <t>2017-2019X2017-20192017-2019X2017-20192017-20192017-20192017-2019XX</t>
  </si>
  <si>
    <t>2020-2022X2020-20222020-2022X2020-20222020-20222020-20222020-2022XX</t>
  </si>
  <si>
    <t>2020-2022X2020-20222020-2022X2020-20222020-20222020-20222020-20222020-20222020-2022</t>
  </si>
  <si>
    <t>2023-2025—2023-20252023-2025X2023-20252023-20252023-20252023-20252023-2025X</t>
  </si>
  <si>
    <t>2023-2025X2023-20252023-2025X2023-20252023-20252023-20252023-20252023-2025X</t>
  </si>
  <si>
    <t>—X2023-20252023-2025X2023-20252023-20252023-20252023-20252023-20252023-2025</t>
  </si>
  <si>
    <t>Апшеронский район, 
г. Хадыженск, 
ул. Кирова, 
д. 148</t>
  </si>
  <si>
    <t>Апшеронский район, 
г. Апшеронск, 
ул. Пролетарская, 
д. 182</t>
  </si>
  <si>
    <t>Апшеронский район, 
г. Хадыженск, 
ул. Кирова, 
д. 134</t>
  </si>
  <si>
    <t>2020-2022X2020-2022в КПX2020-20222020-20222020-20222020-2022XX</t>
  </si>
  <si>
    <t>Апшеронский район, 
г. Хадыженск, 
ул. Кирова, 
д. 146</t>
  </si>
  <si>
    <t>Апшеронский район, 
г. Хадыженск, 
ул. Кирова, 
д. 147</t>
  </si>
  <si>
    <t>Апшеронский район, 
г. Хадыженск, 
ул. Кирова, 
д. 169</t>
  </si>
  <si>
    <t>Апшеронский район, 
пгт Нефтегорск, 
ул. Первомайская, 
д. 40</t>
  </si>
  <si>
    <t>Апшеронский район, 
г. Апшеронск, 
ул. Вокзальная, 
д. 1</t>
  </si>
  <si>
    <t>2017-2019X2017-20192017-2019X2017-20192017-2019X2017-20192017-20192017-2019</t>
  </si>
  <si>
    <t>Апшеронский район, 
г. Хадыженск, 
ул. Кирова, 
д. 152</t>
  </si>
  <si>
    <t>Апшеронский район, 
г. Апшеронск, 
пер. Транспортный, 
д. 7</t>
  </si>
  <si>
    <t>Апшеронский район, 
г. Апшеронск, 
ул. Степная, 
д. 3</t>
  </si>
  <si>
    <t>Апшеронский район, 
г. Хадыженск, 
ул. Рабочая, 
д. 6</t>
  </si>
  <si>
    <t>Апшеронский район, 
г. Апшеронск, 
ул. Профсоюзная, 
д. 60</t>
  </si>
  <si>
    <t>Апшеронский район, 
г. Хадыженск, 
ул. Кирова, 
д. 173</t>
  </si>
  <si>
    <t>Апшеронский район, 
г. Апшеронск, 
ул. Комарова, 
д. 78</t>
  </si>
  <si>
    <t>2020-2022—2020-20222020-2022X2020-20222020-20222020-2022X2020-20222020-2022</t>
  </si>
  <si>
    <t>Апшеронский район, 
г. Хадыженск, 
ул. Кирова, 
д. 153</t>
  </si>
  <si>
    <t>Апшеронский район, 
г. Хадыженск, 
ул. Кирова, 
д. 162</t>
  </si>
  <si>
    <t>Апшеронский район, 
г. Хадыженск, 
ул. Ленина, 
д. 63</t>
  </si>
  <si>
    <t>Апшеронский район, 
г. Хадыженск, 
ул. Котовского, 
д. 5</t>
  </si>
  <si>
    <t>Апшеронский район, 
г. Хадыженск, 
ул. Ленина, 
д. 59</t>
  </si>
  <si>
    <t>Апшеронский район, 
г. Апшеронск, 
ул. Будённого, 
д. 1</t>
  </si>
  <si>
    <t>2020-2022—2020-20222020-2022X2020-20222020-2022X2020-20222020-20222020-2022</t>
  </si>
  <si>
    <t>Апшеронский район, 
г. Апшеронск, 
ул. Ленина, 
д. 35</t>
  </si>
  <si>
    <t>Апшеронский район, 
г. Хадыженск, 
ул. Цеткин, 
д. 23</t>
  </si>
  <si>
    <t>Апшеронский район, 
г. Хадыженск, 
ул. Механическая, 
д. 9</t>
  </si>
  <si>
    <t>Апшеронский район, 
г. Апшеронск, 
ул. Кооперативная, 
д. 6</t>
  </si>
  <si>
    <t>Апшеронский район, 
г. Хадыженск, 
ул. Ленина, 
д. 18</t>
  </si>
  <si>
    <t>2020-20222020-20222020-2022—X2020-20222020-20222020-20222020-20222020-2022X</t>
  </si>
  <si>
    <t>Апшеронский район, 
г. Апшеронск, 
ул. 22 Партсъезда, 
д. 22</t>
  </si>
  <si>
    <t>Апшеронский район, 
г. Апшеронск, 
ул. Пролетарская, 
д. 166</t>
  </si>
  <si>
    <t>Апшеронский район, 
г. Апшеронск, 
ул. Промысловая, 
д. 129</t>
  </si>
  <si>
    <t>Апшеронский район, 
г. Апшеронск, 
ул. Ворошилова, 
д. 1</t>
  </si>
  <si>
    <t>Апшеронский район, 
г. Хадыженск, 
ул. Кирова, 
д. 120</t>
  </si>
  <si>
    <t>Апшеронский район, 
г. Апшеронск, 
пер. Заводской, 
д. 1</t>
  </si>
  <si>
    <t>Апшеронский район, 
г. Апшеронск, 
ул. 22 Партсъезда, 
д. 20</t>
  </si>
  <si>
    <t>Апшеронский район, 
г. Хадыженск, 
ул. Ленина, 
д. 81</t>
  </si>
  <si>
    <t>Апшеронский район, 
г. Апшеронск, 
ул. Титова, 
д. 4</t>
  </si>
  <si>
    <t>Апшеронский район, 
г. Апшеронск, 
ул. Пролетарская, 
д. 200</t>
  </si>
  <si>
    <t>Апшеронский район, 
г. Хадыженск, 
ул. Цеткин, 
д. 22</t>
  </si>
  <si>
    <t>2023-2025X2023-2025—X2023-20252023-20252023-20252023-20252023-2025X</t>
  </si>
  <si>
    <t>Апшеронский район, 
г. Апшеронск, 
ул. Ленина, 
д. 13</t>
  </si>
  <si>
    <t>Апшеронский район, 
г. Апшеронск, 
ул. Ленина, 
д. 15</t>
  </si>
  <si>
    <t>Апшеронский район, 
г. Хадыженск, 
ул. Механическая, 
д. 37</t>
  </si>
  <si>
    <t>Апшеронский район, 
г. Хадыженск, 
ул. Механическая, 
д. 39</t>
  </si>
  <si>
    <t>Апшеронский район, 
г. Апшеронск, 
ул. Королёва, 
д. 165</t>
  </si>
  <si>
    <t>Апшеронский район, 
г. Апшеронск, 
ул. Коммунистическая, 
д. 12</t>
  </si>
  <si>
    <t>Апшеронский район, 
г. Апшеронск, 
ул. Ленина, 
д. 2</t>
  </si>
  <si>
    <t>Апшеронский район, 
г. Хадыженск, 
ул. Ленина, 
д. 60</t>
  </si>
  <si>
    <t>Апшеронский район, 
г. Хадыженск, 
ул. Садовая, 
д. 32</t>
  </si>
  <si>
    <t>Апшеронский район, 
г. Хадыженск, 
ул. Грибоедова, 
д. 38</t>
  </si>
  <si>
    <t>Апшеронский район, 
г. Апшеронск, 
ул. Ворошилова, 
д. 36</t>
  </si>
  <si>
    <t>Апшеронский район, 
г. Апшеронск, 
ул. Ленина, 
д. 29</t>
  </si>
  <si>
    <t>Апшеронский район, 
г. Апшеронск, 
ул. Будённого, 
д. 3</t>
  </si>
  <si>
    <t>Апшеронский район, 
г. Апшеронск, 
ул. Ленина, 
д. 9</t>
  </si>
  <si>
    <t>Апшеронский район, 
г. Апшеронск, 
ул. Макаренко, 
д. 11</t>
  </si>
  <si>
    <t>Апшеронский район, 
г. Апшеронск, 
ул. Макаренко, 
д. 9</t>
  </si>
  <si>
    <t>Апшеронский район, 
г. Хадыженск, 
ул. Цеткин, 
д. 24</t>
  </si>
  <si>
    <t>Апшеронский район, 
г. Хадыженск, 
ул. Ленина, 
д. 4</t>
  </si>
  <si>
    <t>Апшеронский район, 
г. Апшеронск, 
ул. Пролетарская, 
д. 168</t>
  </si>
  <si>
    <t>Апшеронский район, 
г. Хадыженск, 
ул. Садовая, 
д. 29, корп. А</t>
  </si>
  <si>
    <t>Апшеронский район, 
г. Апшеронск, 
ул. Профсоюзная, 
д. 62</t>
  </si>
  <si>
    <t>Всего по муниципальному образованию Апшеронский район</t>
  </si>
  <si>
    <t>РО</t>
  </si>
  <si>
    <t>IV.2020</t>
  </si>
  <si>
    <t>-</t>
  </si>
  <si>
    <t>ПРИЛОЖЕНИЕ №1</t>
  </si>
  <si>
    <t>ПРИЛОЖЕНИЕ №2</t>
  </si>
  <si>
    <t>ПРИЛОЖЕНИЕ №3</t>
  </si>
  <si>
    <t>Заместитель главы муниципального образования Апшеронский район</t>
  </si>
  <si>
    <t>расположенных на территории  Апшеронского  района</t>
  </si>
  <si>
    <t>расположенных на территории  Апшеронского района</t>
  </si>
  <si>
    <t>в отношении которых в этапе 2020 года планового  периода 2017-2019, 2020-2022 годов  подлежат выполнению услуги и работы по капитальному ремонту общего  имущества, предусмотренные пунктами 2-4 части 1 статьи 26 Закона Краснодарского края от 01 июля 2013 года №2735-КЗ «Об организации проведения капитального ремонта общего имущества собственников помещений в многоквартирных домах, расположенных на территории Краснодарского края»</t>
  </si>
  <si>
    <t xml:space="preserve">Список многоквартирных домов, </t>
  </si>
  <si>
    <t>в отношении которых в этапе 2020 года  планового периода 2017-2019, 2020-2022 годов подлежат выполнению работы по капитальному ремонту  общего имущества,   предусмотренные частью 1 статьи 166 ЖК РФ</t>
  </si>
  <si>
    <t>общее имущество в которых подлежит капитальному ремонту в этапе 2020 года планового периода                                 2017-2019, 2020-2022 годов</t>
  </si>
  <si>
    <t>"ПРИЛОЖЕНИЕ №2</t>
  </si>
  <si>
    <t>"ПРИЛОЖЕНИЕ №1</t>
  </si>
  <si>
    <t>Апшеронский район, 
г. Апшеронск, 
ул. Ленина, д.12</t>
  </si>
  <si>
    <t>Апшеронский район, 
г. Хадыженск, 
ул. Цеткин, д.23</t>
  </si>
  <si>
    <t>Апшеронский район, 
г. Апшеронск, 
ул. Ленина, д.35</t>
  </si>
  <si>
    <t>Апшеронский район, 
г. Апшеронск, 
ул. Вокзальная, д.1</t>
  </si>
  <si>
    <t>Апшеронский район, 
г. Апшеронск, 
ул. Профсоюзная, д.60</t>
  </si>
  <si>
    <t>Апшеронский район, 
г. Апшеронск, 
ул. Комарова, д.78</t>
  </si>
  <si>
    <t xml:space="preserve">Апшеронский район, 
г. Хадыженск, 
ул. Котовского, д.5
</t>
  </si>
  <si>
    <t xml:space="preserve">Апшеронский район, 
г. Апшеронск, 
ул. Будённого, д.1
</t>
  </si>
  <si>
    <t xml:space="preserve">Апшеронский район, 
г. Апшеронск, 
ул. Комарова, д.78
</t>
  </si>
  <si>
    <t>Апшеронский район, 
г. Апшеронск, 
ул. Будённого, д.1</t>
  </si>
  <si>
    <t xml:space="preserve">Апшеронский район, 
г. Апшеронск, 
ул. Ленина, д.35
</t>
  </si>
  <si>
    <t xml:space="preserve">Апшеронский район, 
г. Хадыженск, 
ул. Цеткин, д.23
</t>
  </si>
  <si>
    <t xml:space="preserve">Апшеронский район, 
г. Апшеронск, 
ул. Ленина, д.12
</t>
  </si>
  <si>
    <t>"ПРИЛОЖЕНИЕ №3</t>
  </si>
  <si>
    <t>Апшеронский район, 
г. Хадыженск, 
ул. Котовского, д.5</t>
  </si>
  <si>
    <t>Апшеронский район, 
г. Апшеронск, 
ул. Кооперативная, д.6</t>
  </si>
  <si>
    <t xml:space="preserve">Апшеронский район, 
г. Апшеронск, 
ул. 22 Партсъезда, д.22
</t>
  </si>
  <si>
    <t xml:space="preserve">Апшеронский район, 
г. Апшеронск, 
ул. Пролетарская, д.166
</t>
  </si>
  <si>
    <t xml:space="preserve">Апшеронский район, 
г. Апшеронск, 
пер. Привокзальный, д.6
</t>
  </si>
  <si>
    <t xml:space="preserve">Апшеронский район, 
г. Хадыженск, 
ул. Рабочая, д.10
</t>
  </si>
  <si>
    <t xml:space="preserve">Апшеронский район, 
г. Хадыженск, 
ул. Первомайская, д.132
</t>
  </si>
  <si>
    <t>С.А. Мелконян</t>
  </si>
  <si>
    <t xml:space="preserve">            С.А. Мелконян</t>
  </si>
  <si>
    <t xml:space="preserve">                                   С.А. Мелконян</t>
  </si>
  <si>
    <t>УТВЕРЖДЕН                                          постановлением администрации муниципального образования Апшеронский район                                        от  07.02.2020 г. № 54</t>
  </si>
  <si>
    <t>УТВЕРЖДЕН                                          постановлением администрации муниципального образования Апшеронский район                                         от  16.08.2019 г.   526                              (в редакции постановления администрации муниципального образования Апшеронский район                                                от  07.02.2020 г. № 54)"</t>
  </si>
  <si>
    <t>УТВЕРЖДЕН                                          постановлением администрации муниципального образования Апшеронский район                           от  07.02.2020  № 54</t>
  </si>
  <si>
    <t>УТВЕРЖДЕН                                          постановлением администрации муниципального образования Апшеронский район                               от  16.08.2019 №526                  (в редакции постановления администрации муниципального образования Апшеронский район от  07.02.2020 №  54)"</t>
  </si>
  <si>
    <t>УТВЕРЖДЕН                                          постановлением администрации муниципального образования Апшеронский район                                  от  07.02.2020 г. № 54</t>
  </si>
  <si>
    <t>УТВЕРЖДЕН                                          постановлением администрации муниципального образования Апшеронский район                                         от   16.08.2019 г. №526                                  (в редакции постановления администрации муниципального образования Апшеронский район от 07.02.2020  № 54)"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</si>
</sst>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[Red]\-#,##0.00\ 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4" tint="-0.499984740745262"/>
      <name val="Arial"/>
      <family val="2"/>
      <charset val="204"/>
    </font>
    <font>
      <sz val="12"/>
      <color theme="9" tint="-0.249977111117893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4" tint="-0.499984740745262"/>
      <name val="Arial"/>
      <family val="2"/>
      <charset val="204"/>
    </font>
    <font>
      <sz val="11"/>
      <color theme="9" tint="-0.249977111117893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 tint="0.14999847407452621"/>
      <name val="Times New Roman"/>
      <family val="1"/>
      <charset val="204"/>
    </font>
    <font>
      <b/>
      <sz val="12"/>
      <color theme="1" tint="0.1499984740745262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wrapText="1"/>
    </xf>
    <xf numFmtId="0" fontId="3" fillId="0" borderId="0" xfId="2" applyFont="1"/>
    <xf numFmtId="0" fontId="3" fillId="0" borderId="0" xfId="2" applyFont="1" applyAlignment="1">
      <alignment wrapText="1"/>
    </xf>
    <xf numFmtId="0" fontId="4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justify" vertical="center" wrapText="1"/>
    </xf>
    <xf numFmtId="0" fontId="6" fillId="0" borderId="1" xfId="2" applyFont="1" applyBorder="1" applyAlignment="1">
      <alignment horizontal="justify" vertical="center" wrapText="1"/>
    </xf>
    <xf numFmtId="0" fontId="7" fillId="0" borderId="1" xfId="2" applyFont="1" applyBorder="1" applyAlignment="1">
      <alignment horizontal="justify" vertical="center" wrapText="1"/>
    </xf>
    <xf numFmtId="16" fontId="4" fillId="0" borderId="1" xfId="2" applyNumberFormat="1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0" fontId="8" fillId="0" borderId="0" xfId="3" applyFill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3" fillId="0" borderId="1" xfId="2" applyFont="1" applyBorder="1"/>
    <xf numFmtId="0" fontId="10" fillId="0" borderId="1" xfId="2" applyFont="1" applyFill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165" fontId="10" fillId="0" borderId="1" xfId="4" applyNumberFormat="1" applyFont="1" applyBorder="1"/>
    <xf numFmtId="0" fontId="11" fillId="0" borderId="1" xfId="2" applyFont="1" applyBorder="1"/>
    <xf numFmtId="0" fontId="12" fillId="0" borderId="1" xfId="2" applyFont="1" applyBorder="1"/>
    <xf numFmtId="0" fontId="10" fillId="0" borderId="1" xfId="2" applyFont="1" applyBorder="1" applyAlignment="1">
      <alignment wrapText="1"/>
    </xf>
    <xf numFmtId="0" fontId="10" fillId="0" borderId="1" xfId="2" applyFont="1" applyBorder="1"/>
    <xf numFmtId="0" fontId="11" fillId="0" borderId="2" xfId="2" applyFont="1" applyBorder="1"/>
    <xf numFmtId="0" fontId="11" fillId="0" borderId="0" xfId="2" applyFont="1"/>
    <xf numFmtId="0" fontId="12" fillId="0" borderId="0" xfId="2" applyFont="1"/>
    <xf numFmtId="0" fontId="10" fillId="0" borderId="1" xfId="2" applyFont="1" applyFill="1" applyBorder="1" applyAlignment="1">
      <alignment wrapText="1"/>
    </xf>
    <xf numFmtId="0" fontId="10" fillId="0" borderId="0" xfId="2" applyFont="1"/>
    <xf numFmtId="165" fontId="14" fillId="0" borderId="0" xfId="4" applyNumberFormat="1" applyFont="1" applyBorder="1" applyAlignment="1">
      <alignment horizontal="center"/>
    </xf>
    <xf numFmtId="165" fontId="14" fillId="0" borderId="0" xfId="4" applyNumberFormat="1" applyFont="1"/>
    <xf numFmtId="164" fontId="14" fillId="0" borderId="0" xfId="4" applyNumberFormat="1" applyFont="1"/>
    <xf numFmtId="164" fontId="12" fillId="0" borderId="0" xfId="2" applyNumberFormat="1" applyFont="1"/>
    <xf numFmtId="3" fontId="4" fillId="0" borderId="1" xfId="2" applyNumberFormat="1" applyFont="1" applyBorder="1" applyAlignment="1">
      <alignment horizontal="center" vertical="center" wrapText="1"/>
    </xf>
    <xf numFmtId="165" fontId="10" fillId="0" borderId="0" xfId="4" applyNumberFormat="1" applyFont="1"/>
    <xf numFmtId="165" fontId="16" fillId="0" borderId="0" xfId="4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2" borderId="3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  <xf numFmtId="0" fontId="4" fillId="0" borderId="1" xfId="2" applyFont="1" applyBorder="1" applyAlignment="1">
      <alignment horizontal="center" vertical="center" wrapText="1"/>
    </xf>
    <xf numFmtId="0" fontId="8" fillId="0" borderId="0" xfId="3" applyAlignment="1" applyProtection="1">
      <alignment wrapText="1"/>
      <protection hidden="1"/>
    </xf>
    <xf numFmtId="4" fontId="8" fillId="0" borderId="0" xfId="3" applyNumberFormat="1" applyAlignment="1" applyProtection="1">
      <alignment wrapText="1"/>
      <protection hidden="1"/>
    </xf>
    <xf numFmtId="0" fontId="14" fillId="0" borderId="0" xfId="3" applyFont="1" applyBorder="1" applyAlignment="1" applyProtection="1">
      <alignment horizontal="center" vertical="center" wrapText="1"/>
      <protection hidden="1"/>
    </xf>
    <xf numFmtId="0" fontId="8" fillId="0" borderId="0" xfId="3" applyBorder="1" applyAlignment="1" applyProtection="1">
      <alignment wrapText="1"/>
      <protection hidden="1"/>
    </xf>
    <xf numFmtId="0" fontId="0" fillId="3" borderId="0" xfId="0" applyFill="1"/>
    <xf numFmtId="0" fontId="0" fillId="4" borderId="0" xfId="0" applyFill="1"/>
    <xf numFmtId="0" fontId="5" fillId="3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0" fontId="3" fillId="3" borderId="0" xfId="2" applyFont="1" applyFill="1"/>
    <xf numFmtId="0" fontId="14" fillId="0" borderId="1" xfId="3" applyFont="1" applyBorder="1" applyAlignment="1" applyProtection="1">
      <alignment horizontal="center" vertical="center" wrapText="1"/>
      <protection hidden="1"/>
    </xf>
    <xf numFmtId="0" fontId="18" fillId="2" borderId="0" xfId="0" applyFont="1" applyFill="1" applyBorder="1" applyAlignment="1">
      <alignment horizontal="center" wrapText="1"/>
    </xf>
    <xf numFmtId="0" fontId="0" fillId="5" borderId="0" xfId="0" applyFill="1" applyAlignment="1">
      <alignment wrapText="1"/>
    </xf>
    <xf numFmtId="0" fontId="20" fillId="0" borderId="0" xfId="0" applyFont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0" fontId="20" fillId="6" borderId="0" xfId="0" applyFont="1" applyFill="1" applyAlignment="1">
      <alignment horizontal="center" wrapText="1"/>
    </xf>
    <xf numFmtId="0" fontId="0" fillId="6" borderId="0" xfId="0" applyFill="1"/>
    <xf numFmtId="0" fontId="14" fillId="0" borderId="0" xfId="3" applyFont="1" applyAlignment="1" applyProtection="1">
      <alignment vertical="center" wrapText="1"/>
      <protection hidden="1"/>
    </xf>
    <xf numFmtId="4" fontId="16" fillId="0" borderId="5" xfId="3" applyNumberFormat="1" applyFont="1" applyBorder="1" applyAlignment="1" applyProtection="1">
      <alignment horizontal="center" vertical="center" wrapText="1"/>
      <protection hidden="1"/>
    </xf>
    <xf numFmtId="3" fontId="14" fillId="0" borderId="0" xfId="3" applyNumberFormat="1" applyFont="1" applyBorder="1" applyAlignment="1" applyProtection="1">
      <alignment horizontal="center" vertical="center" wrapText="1"/>
      <protection hidden="1"/>
    </xf>
    <xf numFmtId="4" fontId="14" fillId="0" borderId="0" xfId="3" applyNumberFormat="1" applyFont="1" applyBorder="1" applyAlignment="1" applyProtection="1">
      <alignment horizontal="center" vertical="center" wrapText="1"/>
      <protection hidden="1"/>
    </xf>
    <xf numFmtId="166" fontId="14" fillId="0" borderId="0" xfId="3" applyNumberFormat="1" applyFont="1" applyBorder="1" applyAlignment="1" applyProtection="1">
      <alignment horizontal="center" vertical="center" wrapText="1"/>
      <protection hidden="1"/>
    </xf>
    <xf numFmtId="1" fontId="8" fillId="0" borderId="0" xfId="3" applyNumberFormat="1" applyAlignment="1" applyProtection="1">
      <alignment wrapText="1"/>
      <protection hidden="1"/>
    </xf>
    <xf numFmtId="4" fontId="16" fillId="0" borderId="1" xfId="3" applyNumberFormat="1" applyFont="1" applyBorder="1" applyAlignment="1" applyProtection="1">
      <alignment horizontal="center" vertical="center" wrapText="1"/>
      <protection hidden="1"/>
    </xf>
    <xf numFmtId="0" fontId="14" fillId="0" borderId="0" xfId="3" applyFont="1" applyBorder="1" applyAlignment="1" applyProtection="1">
      <alignment horizontal="left" vertical="center" wrapText="1"/>
      <protection hidden="1"/>
    </xf>
    <xf numFmtId="1" fontId="14" fillId="0" borderId="0" xfId="3" applyNumberFormat="1" applyFont="1" applyBorder="1" applyAlignment="1" applyProtection="1">
      <alignment horizontal="center" vertical="center" wrapText="1"/>
      <protection hidden="1"/>
    </xf>
    <xf numFmtId="0" fontId="20" fillId="0" borderId="1" xfId="0" applyFont="1" applyBorder="1"/>
    <xf numFmtId="0" fontId="0" fillId="0" borderId="1" xfId="0" applyBorder="1"/>
    <xf numFmtId="0" fontId="21" fillId="0" borderId="1" xfId="0" applyFont="1" applyBorder="1" applyAlignment="1">
      <alignment horizontal="center" vertical="center" wrapText="1"/>
    </xf>
    <xf numFmtId="0" fontId="20" fillId="7" borderId="0" xfId="0" applyFont="1" applyFill="1" applyAlignment="1">
      <alignment horizontal="center" wrapText="1"/>
    </xf>
    <xf numFmtId="0" fontId="22" fillId="0" borderId="0" xfId="3" applyFont="1" applyBorder="1" applyAlignment="1" applyProtection="1">
      <alignment horizontal="center" vertical="center" wrapText="1"/>
      <protection hidden="1"/>
    </xf>
    <xf numFmtId="164" fontId="14" fillId="0" borderId="0" xfId="3" applyNumberFormat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wrapText="1"/>
    </xf>
    <xf numFmtId="0" fontId="0" fillId="0" borderId="1" xfId="0" quotePrefix="1" applyBorder="1"/>
    <xf numFmtId="164" fontId="0" fillId="0" borderId="1" xfId="1" applyFont="1" applyBorder="1"/>
    <xf numFmtId="0" fontId="14" fillId="0" borderId="1" xfId="3" applyFont="1" applyBorder="1" applyAlignment="1" applyProtection="1">
      <alignment horizontal="center" vertical="center" wrapText="1"/>
      <protection hidden="1"/>
    </xf>
    <xf numFmtId="0" fontId="16" fillId="0" borderId="1" xfId="3" applyFont="1" applyBorder="1" applyAlignment="1" applyProtection="1">
      <alignment horizontal="center" vertical="center" wrapText="1"/>
      <protection hidden="1"/>
    </xf>
    <xf numFmtId="3" fontId="14" fillId="0" borderId="1" xfId="3" applyNumberFormat="1" applyFont="1" applyBorder="1" applyAlignment="1" applyProtection="1">
      <alignment horizontal="center" vertical="center" wrapText="1"/>
      <protection hidden="1"/>
    </xf>
    <xf numFmtId="0" fontId="22" fillId="0" borderId="1" xfId="3" applyFont="1" applyBorder="1" applyAlignment="1" applyProtection="1">
      <alignment horizontal="center" vertical="center" wrapText="1"/>
      <protection hidden="1"/>
    </xf>
    <xf numFmtId="4" fontId="14" fillId="0" borderId="1" xfId="3" applyNumberFormat="1" applyFont="1" applyBorder="1" applyAlignment="1" applyProtection="1">
      <alignment horizontal="center" vertical="center" wrapText="1"/>
      <protection hidden="1"/>
    </xf>
    <xf numFmtId="166" fontId="14" fillId="0" borderId="1" xfId="3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3" fillId="0" borderId="0" xfId="3" applyFont="1" applyBorder="1" applyAlignment="1" applyProtection="1">
      <alignment horizontal="center" vertical="center" wrapText="1"/>
      <protection hidden="1"/>
    </xf>
    <xf numFmtId="4" fontId="23" fillId="0" borderId="0" xfId="3" applyNumberFormat="1" applyFont="1" applyBorder="1" applyAlignment="1" applyProtection="1">
      <alignment horizontal="center" vertical="center" wrapText="1"/>
      <protection hidden="1"/>
    </xf>
    <xf numFmtId="1" fontId="23" fillId="0" borderId="0" xfId="3" applyNumberFormat="1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" xfId="3" applyFont="1" applyBorder="1" applyAlignment="1" applyProtection="1">
      <alignment horizontal="center" vertical="center" wrapText="1"/>
      <protection hidden="1"/>
    </xf>
    <xf numFmtId="0" fontId="19" fillId="0" borderId="0" xfId="3" applyFont="1" applyAlignment="1" applyProtection="1">
      <alignment horizontal="center" vertical="center" wrapText="1"/>
      <protection hidden="1"/>
    </xf>
    <xf numFmtId="4" fontId="23" fillId="0" borderId="0" xfId="3" applyNumberFormat="1" applyFont="1" applyBorder="1" applyAlignment="1" applyProtection="1">
      <alignment horizontal="center" vertical="center" wrapText="1"/>
      <protection hidden="1"/>
    </xf>
    <xf numFmtId="0" fontId="24" fillId="0" borderId="0" xfId="3" applyFont="1" applyAlignment="1" applyProtection="1">
      <alignment wrapText="1"/>
      <protection hidden="1"/>
    </xf>
    <xf numFmtId="0" fontId="25" fillId="0" borderId="0" xfId="3" applyFont="1" applyAlignment="1" applyProtection="1">
      <alignment vertical="center" wrapText="1"/>
      <protection hidden="1"/>
    </xf>
    <xf numFmtId="0" fontId="27" fillId="0" borderId="0" xfId="3" applyFont="1" applyAlignment="1" applyProtection="1">
      <alignment wrapText="1"/>
      <protection hidden="1"/>
    </xf>
    <xf numFmtId="0" fontId="28" fillId="0" borderId="0" xfId="3" applyFont="1" applyAlignment="1" applyProtection="1">
      <alignment vertical="center" wrapText="1"/>
      <protection hidden="1"/>
    </xf>
    <xf numFmtId="0" fontId="28" fillId="0" borderId="0" xfId="3" applyFont="1" applyAlignment="1" applyProtection="1">
      <alignment horizontal="center" wrapText="1"/>
      <protection hidden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3" applyFont="1" applyBorder="1" applyAlignment="1" applyProtection="1">
      <alignment horizontal="center" vertical="center" wrapText="1"/>
      <protection hidden="1"/>
    </xf>
    <xf numFmtId="4" fontId="28" fillId="0" borderId="0" xfId="3" applyNumberFormat="1" applyFont="1" applyBorder="1" applyAlignment="1" applyProtection="1">
      <alignment horizontal="center" vertical="center" wrapText="1"/>
      <protection hidden="1"/>
    </xf>
    <xf numFmtId="0" fontId="23" fillId="0" borderId="5" xfId="3" applyFont="1" applyBorder="1" applyAlignment="1" applyProtection="1">
      <alignment horizontal="center" vertical="center" wrapText="1"/>
      <protection hidden="1"/>
    </xf>
    <xf numFmtId="0" fontId="23" fillId="0" borderId="6" xfId="3" applyFont="1" applyBorder="1" applyAlignment="1" applyProtection="1">
      <alignment horizontal="center" vertical="center" wrapText="1"/>
      <protection hidden="1"/>
    </xf>
    <xf numFmtId="0" fontId="23" fillId="0" borderId="1" xfId="3" applyFont="1" applyBorder="1" applyAlignment="1" applyProtection="1">
      <alignment horizontal="center" vertical="center" wrapText="1"/>
      <protection hidden="1"/>
    </xf>
    <xf numFmtId="0" fontId="23" fillId="0" borderId="7" xfId="3" applyFont="1" applyBorder="1" applyAlignment="1" applyProtection="1">
      <alignment horizontal="center" vertical="center" wrapText="1"/>
      <protection hidden="1"/>
    </xf>
    <xf numFmtId="1" fontId="23" fillId="0" borderId="1" xfId="3" applyNumberFormat="1" applyFont="1" applyBorder="1" applyAlignment="1" applyProtection="1">
      <alignment horizontal="center" vertical="center" wrapText="1"/>
      <protection hidden="1"/>
    </xf>
    <xf numFmtId="0" fontId="31" fillId="0" borderId="0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wrapText="1"/>
      <protection hidden="1"/>
    </xf>
    <xf numFmtId="0" fontId="30" fillId="0" borderId="0" xfId="3" applyFont="1" applyAlignment="1" applyProtection="1">
      <alignment horizontal="center" vertical="center" wrapText="1"/>
      <protection hidden="1"/>
    </xf>
    <xf numFmtId="3" fontId="23" fillId="0" borderId="1" xfId="3" applyNumberFormat="1" applyFont="1" applyBorder="1" applyAlignment="1" applyProtection="1">
      <alignment horizontal="center" vertical="center" wrapText="1"/>
      <protection hidden="1"/>
    </xf>
    <xf numFmtId="0" fontId="19" fillId="0" borderId="0" xfId="3" applyFont="1" applyAlignment="1" applyProtection="1">
      <alignment vertical="center" wrapText="1"/>
      <protection hidden="1"/>
    </xf>
    <xf numFmtId="0" fontId="23" fillId="7" borderId="1" xfId="3" applyFont="1" applyFill="1" applyBorder="1" applyAlignment="1" applyProtection="1">
      <alignment horizontal="center" vertical="center" wrapText="1"/>
      <protection hidden="1"/>
    </xf>
    <xf numFmtId="1" fontId="2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23" fillId="0" borderId="1" xfId="3" applyFont="1" applyBorder="1" applyAlignment="1" applyProtection="1">
      <alignment horizontal="center" vertical="center" textRotation="90" wrapText="1"/>
      <protection hidden="1"/>
    </xf>
    <xf numFmtId="4" fontId="19" fillId="0" borderId="1" xfId="3" applyNumberFormat="1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5" fillId="0" borderId="1" xfId="3" applyFont="1" applyBorder="1" applyAlignment="1" applyProtection="1">
      <alignment horizontal="center" vertical="center" wrapText="1"/>
      <protection hidden="1"/>
    </xf>
    <xf numFmtId="3" fontId="25" fillId="0" borderId="1" xfId="3" applyNumberFormat="1" applyFont="1" applyBorder="1" applyAlignment="1" applyProtection="1">
      <alignment horizontal="center" vertical="center" wrapText="1"/>
      <protection hidden="1"/>
    </xf>
    <xf numFmtId="164" fontId="25" fillId="0" borderId="1" xfId="3" applyNumberFormat="1" applyFont="1" applyFill="1" applyBorder="1" applyAlignment="1" applyProtection="1">
      <alignment horizontal="center" vertical="center" wrapText="1"/>
      <protection hidden="1"/>
    </xf>
    <xf numFmtId="1" fontId="33" fillId="0" borderId="1" xfId="3" applyNumberFormat="1" applyFont="1" applyBorder="1" applyAlignment="1" applyProtection="1">
      <alignment horizontal="center" vertical="center" wrapText="1"/>
      <protection hidden="1"/>
    </xf>
    <xf numFmtId="0" fontId="25" fillId="0" borderId="0" xfId="3" applyFont="1" applyBorder="1" applyAlignment="1" applyProtection="1">
      <alignment horizontal="center" vertical="center" wrapText="1"/>
      <protection hidden="1"/>
    </xf>
    <xf numFmtId="4" fontId="14" fillId="8" borderId="1" xfId="3" applyNumberFormat="1" applyFont="1" applyFill="1" applyBorder="1" applyAlignment="1" applyProtection="1">
      <alignment horizontal="center" vertical="center" wrapText="1"/>
      <protection hidden="1"/>
    </xf>
    <xf numFmtId="4" fontId="8" fillId="0" borderId="0" xfId="3" applyNumberFormat="1" applyBorder="1" applyAlignment="1" applyProtection="1">
      <alignment wrapText="1"/>
      <protection hidden="1"/>
    </xf>
    <xf numFmtId="4" fontId="14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3" applyFont="1" applyFill="1" applyBorder="1" applyAlignment="1" applyProtection="1">
      <alignment horizontal="center" vertical="center" wrapText="1"/>
      <protection hidden="1"/>
    </xf>
    <xf numFmtId="0" fontId="14" fillId="0" borderId="1" xfId="3" applyFont="1" applyFill="1" applyBorder="1" applyAlignment="1" applyProtection="1">
      <alignment horizontal="center" vertical="center" wrapText="1"/>
      <protection hidden="1"/>
    </xf>
    <xf numFmtId="0" fontId="25" fillId="0" borderId="1" xfId="3" applyFont="1" applyFill="1" applyBorder="1" applyAlignment="1" applyProtection="1">
      <alignment horizontal="center" vertical="center" wrapText="1"/>
      <protection hidden="1"/>
    </xf>
    <xf numFmtId="0" fontId="33" fillId="9" borderId="7" xfId="3" applyFont="1" applyFill="1" applyBorder="1" applyAlignment="1" applyProtection="1">
      <alignment horizontal="center" vertical="center" wrapText="1"/>
      <protection hidden="1"/>
    </xf>
    <xf numFmtId="0" fontId="22" fillId="9" borderId="7" xfId="3" applyFont="1" applyFill="1" applyBorder="1" applyAlignment="1" applyProtection="1">
      <alignment horizontal="center" vertical="center" wrapText="1"/>
      <protection hidden="1"/>
    </xf>
    <xf numFmtId="0" fontId="34" fillId="9" borderId="1" xfId="3" applyFont="1" applyFill="1" applyBorder="1" applyAlignment="1" applyProtection="1">
      <alignment vertical="top" wrapText="1"/>
      <protection hidden="1"/>
    </xf>
    <xf numFmtId="0" fontId="35" fillId="9" borderId="1" xfId="3" applyFont="1" applyFill="1" applyBorder="1" applyAlignment="1" applyProtection="1">
      <alignment horizontal="center" vertical="center" wrapText="1"/>
      <protection hidden="1"/>
    </xf>
    <xf numFmtId="1" fontId="35" fillId="9" borderId="1" xfId="3" applyNumberFormat="1" applyFont="1" applyFill="1" applyBorder="1" applyAlignment="1" applyProtection="1">
      <alignment horizontal="center" vertical="center" wrapText="1"/>
      <protection hidden="1"/>
    </xf>
    <xf numFmtId="0" fontId="34" fillId="9" borderId="0" xfId="3" applyFont="1" applyFill="1" applyAlignment="1" applyProtection="1">
      <alignment wrapText="1"/>
      <protection hidden="1"/>
    </xf>
    <xf numFmtId="4" fontId="19" fillId="9" borderId="1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" applyFont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5" fillId="0" borderId="0" xfId="3" applyFont="1" applyAlignment="1" applyProtection="1">
      <alignment horizontal="center" wrapText="1"/>
      <protection hidden="1"/>
    </xf>
    <xf numFmtId="0" fontId="25" fillId="0" borderId="0" xfId="3" applyFont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3" applyFont="1" applyAlignment="1" applyProtection="1">
      <alignment horizontal="center" wrapText="1"/>
      <protection hidden="1"/>
    </xf>
    <xf numFmtId="0" fontId="23" fillId="0" borderId="0" xfId="3" applyFont="1" applyAlignment="1" applyProtection="1">
      <alignment horizontal="center" vertical="center" wrapText="1"/>
      <protection hidden="1"/>
    </xf>
    <xf numFmtId="0" fontId="28" fillId="0" borderId="0" xfId="3" applyFont="1" applyBorder="1" applyAlignment="1" applyProtection="1">
      <alignment horizontal="left" vertical="center" wrapText="1"/>
      <protection hidden="1"/>
    </xf>
    <xf numFmtId="4" fontId="28" fillId="0" borderId="0" xfId="3" applyNumberFormat="1" applyFont="1" applyBorder="1" applyAlignment="1" applyProtection="1">
      <alignment horizontal="center" vertical="center" wrapText="1"/>
      <protection hidden="1"/>
    </xf>
    <xf numFmtId="0" fontId="14" fillId="0" borderId="0" xfId="3" applyFont="1" applyAlignment="1" applyProtection="1">
      <alignment horizontal="left" vertical="center" wrapText="1"/>
      <protection hidden="1"/>
    </xf>
    <xf numFmtId="0" fontId="32" fillId="0" borderId="1" xfId="3" applyFont="1" applyBorder="1" applyAlignment="1" applyProtection="1">
      <alignment vertical="center" wrapText="1"/>
      <protection hidden="1"/>
    </xf>
    <xf numFmtId="0" fontId="23" fillId="0" borderId="1" xfId="3" applyFont="1" applyBorder="1" applyAlignment="1" applyProtection="1">
      <alignment horizontal="center" vertical="center" textRotation="90" wrapText="1"/>
      <protection hidden="1"/>
    </xf>
    <xf numFmtId="0" fontId="23" fillId="0" borderId="1" xfId="3" applyFont="1" applyBorder="1" applyAlignment="1" applyProtection="1">
      <alignment horizontal="center" vertical="center" wrapText="1"/>
      <protection hidden="1"/>
    </xf>
    <xf numFmtId="0" fontId="23" fillId="0" borderId="5" xfId="3" applyFont="1" applyBorder="1" applyAlignment="1" applyProtection="1">
      <alignment horizontal="center" vertical="center" wrapText="1"/>
      <protection hidden="1"/>
    </xf>
    <xf numFmtId="0" fontId="23" fillId="0" borderId="6" xfId="3" applyFont="1" applyBorder="1" applyAlignment="1" applyProtection="1">
      <alignment horizontal="center" vertical="center" wrapText="1"/>
      <protection hidden="1"/>
    </xf>
    <xf numFmtId="0" fontId="23" fillId="0" borderId="7" xfId="3" applyFont="1" applyBorder="1" applyAlignment="1" applyProtection="1">
      <alignment horizontal="center" vertical="center" wrapText="1"/>
      <protection hidden="1"/>
    </xf>
    <xf numFmtId="0" fontId="19" fillId="0" borderId="8" xfId="3" applyFont="1" applyBorder="1" applyAlignment="1" applyProtection="1">
      <alignment horizontal="left" vertical="center" wrapText="1"/>
      <protection hidden="1"/>
    </xf>
    <xf numFmtId="0" fontId="19" fillId="0" borderId="9" xfId="3" applyFont="1" applyBorder="1" applyAlignment="1" applyProtection="1">
      <alignment horizontal="left" vertical="center" wrapText="1"/>
      <protection hidden="1"/>
    </xf>
    <xf numFmtId="0" fontId="19" fillId="0" borderId="2" xfId="3" applyFont="1" applyBorder="1" applyAlignment="1" applyProtection="1">
      <alignment horizontal="left" vertical="center" wrapText="1"/>
      <protection hidden="1"/>
    </xf>
    <xf numFmtId="0" fontId="28" fillId="0" borderId="0" xfId="3" applyFont="1" applyAlignment="1" applyProtection="1">
      <alignment horizontal="center" wrapText="1"/>
      <protection hidden="1"/>
    </xf>
    <xf numFmtId="0" fontId="28" fillId="0" borderId="0" xfId="0" applyFont="1" applyAlignment="1">
      <alignment horizontal="center" vertical="center" wrapText="1"/>
    </xf>
    <xf numFmtId="0" fontId="19" fillId="0" borderId="1" xfId="3" applyFont="1" applyBorder="1" applyAlignment="1" applyProtection="1">
      <alignment horizontal="left" vertical="center" wrapText="1"/>
      <protection hidden="1"/>
    </xf>
    <xf numFmtId="0" fontId="28" fillId="0" borderId="0" xfId="3" applyFont="1" applyAlignment="1" applyProtection="1">
      <alignment horizontal="center" vertical="center" wrapText="1"/>
      <protection hidden="1"/>
    </xf>
    <xf numFmtId="4" fontId="14" fillId="9" borderId="1" xfId="3" applyNumberFormat="1" applyFont="1" applyFill="1" applyBorder="1" applyAlignment="1" applyProtection="1">
      <alignment horizontal="center" vertical="center" wrapText="1"/>
      <protection hidden="1"/>
    </xf>
    <xf numFmtId="166" fontId="14" fillId="9" borderId="1" xfId="3" applyNumberFormat="1" applyFont="1" applyFill="1" applyBorder="1" applyAlignment="1" applyProtection="1">
      <alignment horizontal="center" vertical="center" wrapText="1"/>
      <protection hidden="1"/>
    </xf>
  </cellXfs>
  <cellStyles count="7">
    <cellStyle name="Обычный" xfId="0" builtinId="0"/>
    <cellStyle name="Обычный 2" xfId="2"/>
    <cellStyle name="Обычный 3" xfId="3"/>
    <cellStyle name="Процентный 2" xfId="6"/>
    <cellStyle name="Финансовый" xfId="1" builtinId="3"/>
    <cellStyle name="Финансовый 2" xfId="4"/>
    <cellStyle name="Финансовый 3" xfId="5"/>
  </cellStyles>
  <dxfs count="32"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  <border>
        <bottom style="thin">
          <color auto="1"/>
        </bottom>
        <vertical/>
        <horizontal/>
      </border>
    </dxf>
    <dxf>
      <font>
        <b/>
        <i val="0"/>
      </font>
    </dxf>
    <dxf>
      <font>
        <b val="0"/>
        <i val="0"/>
      </font>
      <fill>
        <patternFill patternType="solid">
          <bgColor theme="7" tint="0.79998168889431442"/>
        </patternFill>
      </fill>
      <border>
        <bottom style="thin">
          <color auto="1"/>
        </bottom>
        <vertical/>
        <horizontal/>
      </border>
    </dxf>
    <dxf>
      <font>
        <b/>
        <i val="0"/>
      </font>
      <fill>
        <patternFill patternType="solid">
          <bgColor theme="7" tint="0.79998168889431442"/>
        </patternFill>
      </fill>
      <border>
        <bottom style="thin">
          <color auto="1"/>
        </bottom>
        <vertical/>
        <horizontal/>
      </border>
    </dxf>
    <dxf>
      <font>
        <b/>
        <i val="0"/>
      </font>
      <fill>
        <patternFill>
          <bgColor theme="7" tint="0.79998168889431442"/>
        </patternFill>
      </fill>
      <border>
        <bottom style="thin">
          <color auto="1"/>
        </bottom>
        <vertical/>
        <horizontal/>
      </border>
    </dxf>
    <dxf>
      <font>
        <b/>
        <i val="0"/>
      </font>
      <fill>
        <patternFill>
          <bgColor theme="7" tint="0.79998168889431442"/>
        </patternFill>
      </fill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E1"/>
      <color rgb="FFEDFFCD"/>
      <color rgb="FF030EE7"/>
      <color rgb="FFF2E4F8"/>
      <color rgb="FFE1DCF4"/>
      <color rgb="FFEAD9F3"/>
      <color rgb="FFE8D5F7"/>
      <color rgb="FFF4E0F3"/>
      <color rgb="FFF2DAF1"/>
      <color rgb="FFF1D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50"/>
  <sheetViews>
    <sheetView workbookViewId="0">
      <selection activeCell="A12" sqref="A12"/>
    </sheetView>
  </sheetViews>
  <sheetFormatPr defaultRowHeight="15"/>
  <cols>
    <col min="1" max="1" width="52.5703125" customWidth="1"/>
    <col min="7" max="7" width="25.42578125" customWidth="1"/>
  </cols>
  <sheetData>
    <row r="1" spans="1:6">
      <c r="A1" t="s">
        <v>72</v>
      </c>
      <c r="B1">
        <v>20</v>
      </c>
      <c r="D1" t="s">
        <v>177</v>
      </c>
      <c r="F1" t="s">
        <v>238</v>
      </c>
    </row>
    <row r="2" spans="1:6">
      <c r="A2" t="s">
        <v>74</v>
      </c>
      <c r="B2">
        <v>18</v>
      </c>
      <c r="D2" t="s">
        <v>178</v>
      </c>
      <c r="F2" t="s">
        <v>239</v>
      </c>
    </row>
    <row r="3" spans="1:6">
      <c r="A3" t="s">
        <v>73</v>
      </c>
      <c r="B3">
        <v>19</v>
      </c>
    </row>
    <row r="4" spans="1:6">
      <c r="A4" t="s">
        <v>80</v>
      </c>
      <c r="B4" t="s">
        <v>71</v>
      </c>
      <c r="F4" t="s">
        <v>202</v>
      </c>
    </row>
    <row r="5" spans="1:6">
      <c r="A5" t="s">
        <v>79</v>
      </c>
      <c r="B5" t="s">
        <v>71</v>
      </c>
      <c r="F5" t="s">
        <v>71</v>
      </c>
    </row>
    <row r="6" spans="1:6">
      <c r="A6" t="s">
        <v>75</v>
      </c>
      <c r="B6" t="s">
        <v>71</v>
      </c>
    </row>
    <row r="7" spans="1:6">
      <c r="A7" t="s">
        <v>76</v>
      </c>
      <c r="B7" t="s">
        <v>71</v>
      </c>
    </row>
    <row r="10" spans="1:6">
      <c r="A10" t="s">
        <v>78</v>
      </c>
    </row>
    <row r="11" spans="1:6">
      <c r="A11" t="s">
        <v>309</v>
      </c>
    </row>
    <row r="12" spans="1:6">
      <c r="A12" t="s">
        <v>308</v>
      </c>
    </row>
    <row r="13" spans="1:6">
      <c r="A13" t="s">
        <v>71</v>
      </c>
    </row>
    <row r="17" spans="1:7">
      <c r="B17" s="45"/>
      <c r="G17" s="78" t="s">
        <v>295</v>
      </c>
    </row>
    <row r="18" spans="1:7" ht="25.5">
      <c r="A18" s="78" t="s">
        <v>192</v>
      </c>
      <c r="B18" s="80" t="s">
        <v>302</v>
      </c>
      <c r="G18" s="79" t="s">
        <v>296</v>
      </c>
    </row>
    <row r="19" spans="1:7">
      <c r="A19" s="79" t="s">
        <v>1</v>
      </c>
      <c r="B19" s="79" t="s">
        <v>179</v>
      </c>
      <c r="G19" s="79" t="s">
        <v>297</v>
      </c>
    </row>
    <row r="20" spans="1:7">
      <c r="A20" s="79" t="s">
        <v>2</v>
      </c>
      <c r="B20" s="79" t="s">
        <v>177</v>
      </c>
      <c r="G20" s="79" t="s">
        <v>298</v>
      </c>
    </row>
    <row r="21" spans="1:7">
      <c r="A21" s="79" t="s">
        <v>3</v>
      </c>
      <c r="B21" s="79" t="s">
        <v>177</v>
      </c>
      <c r="G21" s="79" t="s">
        <v>299</v>
      </c>
    </row>
    <row r="22" spans="1:7">
      <c r="A22" s="79" t="s">
        <v>4</v>
      </c>
      <c r="B22" s="79" t="s">
        <v>177</v>
      </c>
      <c r="G22" s="79" t="s">
        <v>23</v>
      </c>
    </row>
    <row r="23" spans="1:7">
      <c r="A23" s="79" t="s">
        <v>5</v>
      </c>
      <c r="B23" s="79" t="s">
        <v>180</v>
      </c>
      <c r="G23" s="79" t="s">
        <v>22</v>
      </c>
    </row>
    <row r="24" spans="1:7">
      <c r="A24" s="79" t="s">
        <v>234</v>
      </c>
      <c r="B24" s="79" t="s">
        <v>180</v>
      </c>
      <c r="G24" s="79" t="s">
        <v>19</v>
      </c>
    </row>
    <row r="25" spans="1:7">
      <c r="A25" s="79" t="s">
        <v>6</v>
      </c>
      <c r="B25" s="79" t="s">
        <v>181</v>
      </c>
      <c r="G25" s="79" t="s">
        <v>20</v>
      </c>
    </row>
    <row r="26" spans="1:7">
      <c r="A26" s="79" t="s">
        <v>7</v>
      </c>
      <c r="B26" s="79" t="s">
        <v>182</v>
      </c>
      <c r="G26" s="79" t="s">
        <v>18</v>
      </c>
    </row>
    <row r="27" spans="1:7">
      <c r="A27" s="79" t="s">
        <v>8</v>
      </c>
      <c r="B27" s="79" t="s">
        <v>182</v>
      </c>
      <c r="G27" s="79" t="s">
        <v>300</v>
      </c>
    </row>
    <row r="28" spans="1:7">
      <c r="A28" s="79" t="s">
        <v>9</v>
      </c>
      <c r="B28" s="79" t="s">
        <v>182</v>
      </c>
      <c r="G28" s="79" t="s">
        <v>301</v>
      </c>
    </row>
    <row r="29" spans="1:7">
      <c r="A29" s="79" t="s">
        <v>10</v>
      </c>
      <c r="B29" s="79" t="s">
        <v>182</v>
      </c>
    </row>
    <row r="30" spans="1:7">
      <c r="A30" s="79" t="s">
        <v>11</v>
      </c>
      <c r="B30" s="79" t="s">
        <v>182</v>
      </c>
    </row>
    <row r="31" spans="1:7">
      <c r="A31" s="79" t="s">
        <v>70</v>
      </c>
      <c r="B31" s="79" t="s">
        <v>176</v>
      </c>
    </row>
    <row r="38" spans="1:2">
      <c r="A38" t="s">
        <v>69</v>
      </c>
    </row>
    <row r="39" spans="1:2">
      <c r="A39" t="s">
        <v>16</v>
      </c>
      <c r="B39">
        <v>1</v>
      </c>
    </row>
    <row r="40" spans="1:2">
      <c r="A40" t="s">
        <v>17</v>
      </c>
      <c r="B40">
        <v>1</v>
      </c>
    </row>
    <row r="41" spans="1:2">
      <c r="A41" t="s">
        <v>14</v>
      </c>
      <c r="B41">
        <v>0</v>
      </c>
    </row>
    <row r="42" spans="1:2">
      <c r="A42">
        <v>0</v>
      </c>
      <c r="B42">
        <v>0</v>
      </c>
    </row>
    <row r="43" spans="1:2">
      <c r="A43" t="s">
        <v>15</v>
      </c>
      <c r="B43">
        <v>0</v>
      </c>
    </row>
    <row r="44" spans="1:2">
      <c r="A44" t="s">
        <v>23</v>
      </c>
      <c r="B44">
        <v>0</v>
      </c>
    </row>
    <row r="45" spans="1:2">
      <c r="A45" t="s">
        <v>13</v>
      </c>
      <c r="B45">
        <v>1</v>
      </c>
    </row>
    <row r="46" spans="1:2">
      <c r="A46" t="s">
        <v>22</v>
      </c>
      <c r="B46">
        <v>0</v>
      </c>
    </row>
    <row r="47" spans="1:2">
      <c r="A47" t="s">
        <v>20</v>
      </c>
      <c r="B47">
        <v>0</v>
      </c>
    </row>
    <row r="48" spans="1:2">
      <c r="A48" t="s">
        <v>18</v>
      </c>
      <c r="B48">
        <v>0</v>
      </c>
    </row>
    <row r="49" spans="1:2">
      <c r="A49" t="s">
        <v>27</v>
      </c>
      <c r="B49">
        <v>1</v>
      </c>
    </row>
    <row r="50" spans="1:2">
      <c r="A50" t="s">
        <v>19</v>
      </c>
      <c r="B50">
        <v>0</v>
      </c>
    </row>
  </sheetData>
  <conditionalFormatting sqref="A6:A7 A10:A13">
    <cfRule type="expression" dxfId="31" priority="12" stopIfTrue="1">
      <formula>EXACT($I4,"Итого")</formula>
    </cfRule>
  </conditionalFormatting>
  <conditionalFormatting sqref="A1:A3">
    <cfRule type="expression" dxfId="30" priority="21" stopIfTrue="1">
      <formula>EXACT($I1,"Итого")</formula>
    </cfRule>
  </conditionalFormatting>
  <conditionalFormatting sqref="B17:B18">
    <cfRule type="expression" dxfId="29" priority="7" stopIfTrue="1">
      <formula>EXACT($I17,"Итого")</formula>
    </cfRule>
  </conditionalFormatting>
  <conditionalFormatting sqref="B18">
    <cfRule type="expression" dxfId="28" priority="2" stopIfTrue="1">
      <formula>EXACT($I18,"Итого")</formula>
    </cfRule>
  </conditionalFormatting>
  <conditionalFormatting sqref="B18">
    <cfRule type="expression" dxfId="27" priority="1">
      <formula>EXACT($I18,"лимит на доме")</formula>
    </cfRule>
  </conditionalFormatting>
  <conditionalFormatting sqref="A4:A5">
    <cfRule type="expression" dxfId="26" priority="11" stopIfTrue="1">
      <formula>EXACT(#REF!,"Итого")</formula>
    </cfRule>
  </conditionalFormatting>
  <conditionalFormatting sqref="A4:A5">
    <cfRule type="expression" dxfId="25" priority="10">
      <formula>NOT(EXACT(#REF!,"Итого"))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B1:M355"/>
  <sheetViews>
    <sheetView tabSelected="1" view="pageBreakPreview" topLeftCell="A25" zoomScale="55" zoomScaleNormal="70" zoomScaleSheetLayoutView="55" workbookViewId="0">
      <selection activeCell="B7" sqref="B7:L7"/>
    </sheetView>
  </sheetViews>
  <sheetFormatPr defaultRowHeight="15"/>
  <cols>
    <col min="1" max="1" width="9.140625" style="50"/>
    <col min="2" max="2" width="7" style="50" customWidth="1"/>
    <col min="3" max="3" width="11.7109375" style="50" hidden="1" customWidth="1"/>
    <col min="4" max="4" width="30.140625" style="50" customWidth="1"/>
    <col min="5" max="5" width="16.7109375" style="50" customWidth="1"/>
    <col min="6" max="6" width="19.42578125" style="50" customWidth="1"/>
    <col min="7" max="7" width="15.28515625" style="50" customWidth="1"/>
    <col min="8" max="8" width="19.7109375" style="50" customWidth="1"/>
    <col min="9" max="9" width="16" style="50" customWidth="1"/>
    <col min="10" max="10" width="18.28515625" style="50" customWidth="1"/>
    <col min="11" max="11" width="17.28515625" style="50" customWidth="1"/>
    <col min="12" max="12" width="18.28515625" style="50" customWidth="1"/>
    <col min="13" max="13" width="17.7109375" style="50" customWidth="1"/>
    <col min="14" max="16384" width="9.140625" style="50"/>
  </cols>
  <sheetData>
    <row r="1" spans="2:13" ht="30" customHeight="1">
      <c r="B1" s="104"/>
      <c r="C1" s="104"/>
      <c r="D1" s="104"/>
      <c r="E1" s="104"/>
      <c r="F1" s="104"/>
      <c r="G1" s="104"/>
      <c r="H1" s="104"/>
      <c r="I1" s="104"/>
      <c r="J1" s="171" t="s">
        <v>394</v>
      </c>
      <c r="K1" s="171"/>
      <c r="L1" s="171"/>
    </row>
    <row r="2" spans="2:13" ht="135" customHeight="1">
      <c r="B2" s="104"/>
      <c r="C2" s="104"/>
      <c r="D2" s="104"/>
      <c r="E2" s="105" t="s">
        <v>269</v>
      </c>
      <c r="F2" s="104"/>
      <c r="G2" s="104"/>
      <c r="H2" s="104"/>
      <c r="I2" s="104"/>
      <c r="J2" s="172" t="s">
        <v>432</v>
      </c>
      <c r="K2" s="172"/>
      <c r="L2" s="172"/>
      <c r="M2" s="93"/>
    </row>
    <row r="3" spans="2:13" ht="37.5" customHeight="1">
      <c r="B3" s="104"/>
      <c r="C3" s="104"/>
      <c r="D3" s="104"/>
      <c r="E3" s="105"/>
      <c r="F3" s="104"/>
      <c r="G3" s="104"/>
      <c r="H3" s="104"/>
      <c r="I3" s="104"/>
      <c r="J3" s="171" t="s">
        <v>417</v>
      </c>
      <c r="K3" s="171"/>
      <c r="L3" s="171"/>
      <c r="M3" s="98"/>
    </row>
    <row r="4" spans="2:13" ht="222" customHeight="1">
      <c r="B4" s="104"/>
      <c r="C4" s="104"/>
      <c r="D4" s="104"/>
      <c r="E4" s="105"/>
      <c r="F4" s="104"/>
      <c r="G4" s="104"/>
      <c r="H4" s="104"/>
      <c r="I4" s="104"/>
      <c r="J4" s="172" t="s">
        <v>433</v>
      </c>
      <c r="K4" s="172"/>
      <c r="L4" s="172"/>
      <c r="M4" s="98"/>
    </row>
    <row r="5" spans="2:13" ht="23.25">
      <c r="B5" s="174" t="s">
        <v>399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2:13" ht="23.25">
      <c r="B6" s="174" t="s">
        <v>396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2:13" ht="120.75" customHeight="1">
      <c r="B7" s="174" t="s">
        <v>398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2:13" ht="18.75">
      <c r="B8" s="165" t="s">
        <v>77</v>
      </c>
      <c r="C8" s="111"/>
      <c r="D8" s="165" t="s">
        <v>203</v>
      </c>
      <c r="E8" s="165" t="s">
        <v>285</v>
      </c>
      <c r="F8" s="164" t="s">
        <v>286</v>
      </c>
      <c r="G8" s="164"/>
      <c r="H8" s="164"/>
      <c r="I8" s="164"/>
      <c r="J8" s="164"/>
      <c r="K8" s="164"/>
      <c r="L8" s="164"/>
    </row>
    <row r="9" spans="2:13" ht="74.25" customHeight="1">
      <c r="B9" s="166"/>
      <c r="C9" s="112"/>
      <c r="D9" s="166"/>
      <c r="E9" s="166"/>
      <c r="F9" s="164"/>
      <c r="G9" s="164"/>
      <c r="H9" s="164"/>
      <c r="I9" s="164"/>
      <c r="J9" s="164"/>
      <c r="K9" s="164"/>
      <c r="L9" s="164"/>
    </row>
    <row r="10" spans="2:13" ht="175.5" customHeight="1">
      <c r="B10" s="166"/>
      <c r="C10" s="112"/>
      <c r="D10" s="166"/>
      <c r="E10" s="167"/>
      <c r="F10" s="113" t="s">
        <v>287</v>
      </c>
      <c r="G10" s="113" t="s">
        <v>205</v>
      </c>
      <c r="H10" s="113" t="s">
        <v>206</v>
      </c>
      <c r="I10" s="113" t="s">
        <v>207</v>
      </c>
      <c r="J10" s="113" t="s">
        <v>208</v>
      </c>
      <c r="K10" s="113" t="s">
        <v>209</v>
      </c>
      <c r="L10" s="113" t="s">
        <v>288</v>
      </c>
    </row>
    <row r="11" spans="2:13" ht="18.75">
      <c r="B11" s="167"/>
      <c r="C11" s="114"/>
      <c r="D11" s="167"/>
      <c r="E11" s="113" t="s">
        <v>289</v>
      </c>
      <c r="F11" s="113" t="s">
        <v>211</v>
      </c>
      <c r="G11" s="113" t="s">
        <v>211</v>
      </c>
      <c r="H11" s="113" t="s">
        <v>211</v>
      </c>
      <c r="I11" s="113" t="s">
        <v>211</v>
      </c>
      <c r="J11" s="113" t="s">
        <v>211</v>
      </c>
      <c r="K11" s="113" t="s">
        <v>211</v>
      </c>
      <c r="L11" s="113" t="s">
        <v>211</v>
      </c>
    </row>
    <row r="12" spans="2:13" ht="15.75">
      <c r="B12" s="62">
        <v>1</v>
      </c>
      <c r="C12" s="62"/>
      <c r="D12" s="62">
        <v>2</v>
      </c>
      <c r="E12" s="62">
        <v>3</v>
      </c>
      <c r="F12" s="62">
        <v>4</v>
      </c>
      <c r="G12" s="62">
        <v>5</v>
      </c>
      <c r="H12" s="62">
        <v>6</v>
      </c>
      <c r="I12" s="62">
        <v>7</v>
      </c>
      <c r="J12" s="62">
        <v>8</v>
      </c>
      <c r="K12" s="62">
        <v>9</v>
      </c>
      <c r="L12" s="62">
        <v>10</v>
      </c>
    </row>
    <row r="13" spans="2:13" ht="58.5" customHeight="1">
      <c r="B13" s="173" t="s">
        <v>388</v>
      </c>
      <c r="C13" s="173"/>
      <c r="D13" s="173"/>
      <c r="E13" s="70">
        <f>E14+E15+E16+E18+E19+E20+E21+E22+E23+E24+E25+E26+E27+E29</f>
        <v>1589502.4100000001</v>
      </c>
      <c r="F13" s="70">
        <f t="shared" ref="F13:L13" si="0">F14+F15+F16+F18+F19+F20+F21+F22+F23+F24+F25+F26+F27+F29</f>
        <v>0</v>
      </c>
      <c r="G13" s="70">
        <f t="shared" si="0"/>
        <v>841212.28999999992</v>
      </c>
      <c r="H13" s="70">
        <f t="shared" si="0"/>
        <v>0</v>
      </c>
      <c r="I13" s="70">
        <f t="shared" si="0"/>
        <v>0</v>
      </c>
      <c r="J13" s="70">
        <f t="shared" si="0"/>
        <v>100000</v>
      </c>
      <c r="K13" s="70">
        <f t="shared" si="0"/>
        <v>0</v>
      </c>
      <c r="L13" s="70">
        <f t="shared" si="0"/>
        <v>648290.12</v>
      </c>
    </row>
    <row r="14" spans="2:13" ht="73.5" customHeight="1">
      <c r="B14" s="52">
        <v>1</v>
      </c>
      <c r="C14" s="52">
        <v>99990570</v>
      </c>
      <c r="D14" s="94" t="s">
        <v>407</v>
      </c>
      <c r="E14" s="72">
        <v>106069.19999999998</v>
      </c>
      <c r="F14" s="72">
        <v>0</v>
      </c>
      <c r="G14" s="72">
        <v>58867.59</v>
      </c>
      <c r="H14" s="72">
        <v>0</v>
      </c>
      <c r="I14" s="72">
        <v>0</v>
      </c>
      <c r="J14" s="72">
        <v>10000</v>
      </c>
      <c r="K14" s="72">
        <v>0</v>
      </c>
      <c r="L14" s="72">
        <v>37201.609999999993</v>
      </c>
      <c r="M14" s="53"/>
    </row>
    <row r="15" spans="2:13" ht="81.75" customHeight="1">
      <c r="B15" s="52">
        <v>2</v>
      </c>
      <c r="C15" s="52">
        <v>99990797</v>
      </c>
      <c r="D15" s="94" t="s">
        <v>338</v>
      </c>
      <c r="E15" s="72">
        <v>165992.28</v>
      </c>
      <c r="F15" s="72">
        <v>0</v>
      </c>
      <c r="G15" s="72">
        <v>103740.45</v>
      </c>
      <c r="H15" s="72">
        <v>0</v>
      </c>
      <c r="I15" s="72">
        <v>0</v>
      </c>
      <c r="J15" s="72">
        <v>10000</v>
      </c>
      <c r="K15" s="72">
        <v>0</v>
      </c>
      <c r="L15" s="72">
        <v>52251.83</v>
      </c>
      <c r="M15" s="53"/>
    </row>
    <row r="16" spans="2:13" ht="72" customHeight="1">
      <c r="B16" s="52">
        <v>3</v>
      </c>
      <c r="C16" s="52">
        <v>99990681</v>
      </c>
      <c r="D16" s="94" t="s">
        <v>409</v>
      </c>
      <c r="E16" s="72">
        <v>147780</v>
      </c>
      <c r="F16" s="72">
        <v>0</v>
      </c>
      <c r="G16" s="72">
        <v>80000</v>
      </c>
      <c r="H16" s="72">
        <v>0</v>
      </c>
      <c r="I16" s="72">
        <v>0</v>
      </c>
      <c r="J16" s="72">
        <v>10000</v>
      </c>
      <c r="K16" s="72">
        <v>0</v>
      </c>
      <c r="L16" s="72">
        <v>57780</v>
      </c>
      <c r="M16" s="53"/>
    </row>
    <row r="17" spans="2:13" ht="24" customHeight="1">
      <c r="B17" s="89">
        <v>1</v>
      </c>
      <c r="C17" s="89"/>
      <c r="D17" s="119">
        <v>2</v>
      </c>
      <c r="E17" s="89">
        <v>3</v>
      </c>
      <c r="F17" s="89">
        <v>4</v>
      </c>
      <c r="G17" s="89">
        <v>5</v>
      </c>
      <c r="H17" s="89">
        <v>6</v>
      </c>
      <c r="I17" s="89">
        <v>7</v>
      </c>
      <c r="J17" s="89">
        <v>8</v>
      </c>
      <c r="K17" s="89">
        <v>9</v>
      </c>
      <c r="L17" s="89">
        <v>10</v>
      </c>
      <c r="M17" s="53"/>
    </row>
    <row r="18" spans="2:13" ht="63" customHeight="1">
      <c r="B18" s="52">
        <v>4</v>
      </c>
      <c r="C18" s="52">
        <v>99989790</v>
      </c>
      <c r="D18" s="94" t="s">
        <v>418</v>
      </c>
      <c r="E18" s="72">
        <v>100959.6</v>
      </c>
      <c r="F18" s="72">
        <v>0</v>
      </c>
      <c r="G18" s="72">
        <v>50000</v>
      </c>
      <c r="H18" s="72">
        <v>0</v>
      </c>
      <c r="I18" s="72">
        <v>0</v>
      </c>
      <c r="J18" s="72">
        <v>10000</v>
      </c>
      <c r="K18" s="72">
        <v>0</v>
      </c>
      <c r="L18" s="72">
        <v>40959.599999999999</v>
      </c>
      <c r="M18" s="53"/>
    </row>
    <row r="19" spans="2:13" ht="63.75" customHeight="1">
      <c r="B19" s="52">
        <v>5</v>
      </c>
      <c r="C19" s="52">
        <v>99990751</v>
      </c>
      <c r="D19" s="94" t="s">
        <v>413</v>
      </c>
      <c r="E19" s="72">
        <v>172910.39</v>
      </c>
      <c r="F19" s="72">
        <v>0</v>
      </c>
      <c r="G19" s="72">
        <v>112327.42</v>
      </c>
      <c r="H19" s="72">
        <v>0</v>
      </c>
      <c r="I19" s="72">
        <v>0</v>
      </c>
      <c r="J19" s="72">
        <v>10000</v>
      </c>
      <c r="K19" s="72">
        <v>0</v>
      </c>
      <c r="L19" s="72">
        <v>50582.97</v>
      </c>
      <c r="M19" s="53"/>
    </row>
    <row r="20" spans="2:13" ht="63.75" customHeight="1">
      <c r="B20" s="52">
        <v>6</v>
      </c>
      <c r="C20" s="52">
        <v>99990655</v>
      </c>
      <c r="D20" s="94" t="s">
        <v>406</v>
      </c>
      <c r="E20" s="72">
        <v>154970.4</v>
      </c>
      <c r="F20" s="72">
        <v>0</v>
      </c>
      <c r="G20" s="72">
        <v>80000</v>
      </c>
      <c r="H20" s="72">
        <v>0</v>
      </c>
      <c r="I20" s="72">
        <v>0</v>
      </c>
      <c r="J20" s="72">
        <v>10000</v>
      </c>
      <c r="K20" s="72">
        <v>0</v>
      </c>
      <c r="L20" s="72">
        <v>64970.400000000001</v>
      </c>
      <c r="M20" s="53"/>
    </row>
    <row r="21" spans="2:13" ht="56.25">
      <c r="B21" s="52">
        <v>7</v>
      </c>
      <c r="C21" s="52">
        <v>99989756</v>
      </c>
      <c r="D21" s="94" t="s">
        <v>405</v>
      </c>
      <c r="E21" s="72">
        <v>84717</v>
      </c>
      <c r="F21" s="72">
        <v>0</v>
      </c>
      <c r="G21" s="72">
        <v>50000</v>
      </c>
      <c r="H21" s="72">
        <v>0</v>
      </c>
      <c r="I21" s="72">
        <v>0</v>
      </c>
      <c r="J21" s="72">
        <v>10000</v>
      </c>
      <c r="K21" s="72">
        <v>0</v>
      </c>
      <c r="L21" s="72">
        <v>24717</v>
      </c>
      <c r="M21" s="53"/>
    </row>
    <row r="22" spans="2:13" ht="82.5" customHeight="1">
      <c r="B22" s="52">
        <v>8</v>
      </c>
      <c r="C22" s="52">
        <v>99990676</v>
      </c>
      <c r="D22" s="94" t="s">
        <v>352</v>
      </c>
      <c r="E22" s="72">
        <v>187870.56</v>
      </c>
      <c r="F22" s="72">
        <v>0</v>
      </c>
      <c r="G22" s="72">
        <v>107738.35</v>
      </c>
      <c r="H22" s="72">
        <v>0</v>
      </c>
      <c r="I22" s="72">
        <v>0</v>
      </c>
      <c r="J22" s="72">
        <v>10000</v>
      </c>
      <c r="K22" s="72">
        <v>0</v>
      </c>
      <c r="L22" s="72">
        <v>70132.210000000006</v>
      </c>
      <c r="M22" s="53"/>
    </row>
    <row r="23" spans="2:13" ht="78.75" customHeight="1">
      <c r="B23" s="52">
        <v>9</v>
      </c>
      <c r="C23" s="52">
        <v>99990750</v>
      </c>
      <c r="D23" s="94" t="s">
        <v>355</v>
      </c>
      <c r="E23" s="72">
        <v>197861.81</v>
      </c>
      <c r="F23" s="72">
        <v>0</v>
      </c>
      <c r="G23" s="72">
        <v>118538.48000000001</v>
      </c>
      <c r="H23" s="72">
        <v>0</v>
      </c>
      <c r="I23" s="72">
        <v>0</v>
      </c>
      <c r="J23" s="72">
        <v>10000</v>
      </c>
      <c r="K23" s="72">
        <v>0</v>
      </c>
      <c r="L23" s="72">
        <v>69323.33</v>
      </c>
      <c r="M23" s="53"/>
    </row>
    <row r="24" spans="2:13" ht="75.75" customHeight="1">
      <c r="B24" s="52">
        <v>10</v>
      </c>
      <c r="C24" s="52">
        <v>99990782</v>
      </c>
      <c r="D24" s="94" t="s">
        <v>356</v>
      </c>
      <c r="E24" s="72">
        <v>118543.32</v>
      </c>
      <c r="F24" s="72">
        <v>0</v>
      </c>
      <c r="G24" s="72">
        <v>80000</v>
      </c>
      <c r="H24" s="72">
        <v>0</v>
      </c>
      <c r="I24" s="72">
        <v>0</v>
      </c>
      <c r="J24" s="72">
        <v>10000</v>
      </c>
      <c r="K24" s="72">
        <v>0</v>
      </c>
      <c r="L24" s="72">
        <v>28543.32</v>
      </c>
      <c r="M24" s="53"/>
    </row>
    <row r="25" spans="2:13" ht="63.75" customHeight="1">
      <c r="B25" s="52">
        <v>11</v>
      </c>
      <c r="C25" s="52">
        <v>99990782</v>
      </c>
      <c r="D25" s="94" t="s">
        <v>404</v>
      </c>
      <c r="E25" s="72">
        <f>J25+L25</f>
        <v>55662.34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55662.34</v>
      </c>
      <c r="M25" s="53"/>
    </row>
    <row r="26" spans="2:13" ht="63.75" customHeight="1">
      <c r="B26" s="99">
        <v>12</v>
      </c>
      <c r="C26" s="99"/>
      <c r="D26" s="94" t="s">
        <v>422</v>
      </c>
      <c r="E26" s="91">
        <f t="shared" ref="E26:E29" si="1">J26+L26</f>
        <v>71964.990000000005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71964.990000000005</v>
      </c>
      <c r="M26" s="53"/>
    </row>
    <row r="27" spans="2:13" ht="63.75" customHeight="1">
      <c r="B27" s="99">
        <v>13</v>
      </c>
      <c r="C27" s="99"/>
      <c r="D27" s="94" t="s">
        <v>423</v>
      </c>
      <c r="E27" s="91">
        <f t="shared" si="1"/>
        <v>7092.82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7092.82</v>
      </c>
      <c r="M27" s="53"/>
    </row>
    <row r="28" spans="2:13" ht="17.25" customHeight="1">
      <c r="B28" s="99">
        <v>1</v>
      </c>
      <c r="C28" s="99"/>
      <c r="D28" s="94">
        <v>2</v>
      </c>
      <c r="E28" s="89">
        <v>3</v>
      </c>
      <c r="F28" s="89">
        <v>4</v>
      </c>
      <c r="G28" s="89">
        <v>5</v>
      </c>
      <c r="H28" s="89">
        <v>6</v>
      </c>
      <c r="I28" s="89">
        <v>7</v>
      </c>
      <c r="J28" s="89">
        <v>8</v>
      </c>
      <c r="K28" s="89">
        <v>9</v>
      </c>
      <c r="L28" s="89">
        <v>10</v>
      </c>
      <c r="M28" s="53"/>
    </row>
    <row r="29" spans="2:13" ht="63.75" customHeight="1">
      <c r="B29" s="99">
        <v>14</v>
      </c>
      <c r="C29" s="99"/>
      <c r="D29" s="94" t="s">
        <v>424</v>
      </c>
      <c r="E29" s="91">
        <f t="shared" si="1"/>
        <v>17107.7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136">
        <v>17107.7</v>
      </c>
      <c r="M29" s="134"/>
    </row>
    <row r="30" spans="2:13" ht="81.75" customHeight="1">
      <c r="B30" s="159" t="str">
        <f>'прил 6 (КПКР)'!A25</f>
        <v>Заместитель главы муниципального образования Апшеронский район</v>
      </c>
      <c r="C30" s="159"/>
      <c r="D30" s="159"/>
      <c r="E30" s="159"/>
      <c r="F30" s="110"/>
      <c r="G30" s="110"/>
      <c r="H30" s="110"/>
      <c r="I30" s="110"/>
      <c r="J30" s="160" t="s">
        <v>427</v>
      </c>
      <c r="K30" s="160"/>
      <c r="L30" s="160"/>
      <c r="M30" s="53"/>
    </row>
    <row r="31" spans="2:13" ht="46.5" customHeight="1">
      <c r="B31" s="52"/>
      <c r="C31" s="52"/>
      <c r="D31" s="76"/>
      <c r="E31" s="72"/>
      <c r="F31" s="72"/>
      <c r="G31" s="72"/>
      <c r="H31" s="72"/>
      <c r="I31" s="72"/>
      <c r="J31" s="72"/>
      <c r="K31" s="72"/>
      <c r="L31" s="72"/>
      <c r="M31" s="53"/>
    </row>
    <row r="32" spans="2:13" ht="46.5" customHeight="1">
      <c r="B32" s="52"/>
      <c r="C32" s="52"/>
      <c r="D32" s="76"/>
      <c r="E32" s="72"/>
      <c r="F32" s="72"/>
      <c r="G32" s="72"/>
      <c r="H32" s="72"/>
      <c r="I32" s="72"/>
      <c r="J32" s="72"/>
      <c r="K32" s="72"/>
      <c r="L32" s="72"/>
      <c r="M32" s="53"/>
    </row>
    <row r="33" spans="2:13" ht="46.5" customHeight="1">
      <c r="B33" s="52"/>
      <c r="C33" s="52"/>
      <c r="D33" s="76"/>
      <c r="E33" s="72"/>
      <c r="F33" s="72"/>
      <c r="G33" s="72"/>
      <c r="H33" s="72"/>
      <c r="I33" s="72"/>
      <c r="J33" s="72"/>
      <c r="K33" s="72"/>
      <c r="L33" s="72"/>
      <c r="M33" s="53"/>
    </row>
    <row r="34" spans="2:13" ht="46.5" customHeight="1">
      <c r="B34" s="52"/>
      <c r="C34" s="52"/>
      <c r="D34" s="76"/>
      <c r="E34" s="72"/>
      <c r="F34" s="72"/>
      <c r="G34" s="72"/>
      <c r="H34" s="72"/>
      <c r="I34" s="72"/>
      <c r="J34" s="72"/>
      <c r="K34" s="72"/>
      <c r="L34" s="72"/>
      <c r="M34" s="53"/>
    </row>
    <row r="35" spans="2:13" ht="46.5" customHeight="1">
      <c r="B35" s="52"/>
      <c r="C35" s="52"/>
      <c r="D35" s="76"/>
      <c r="E35" s="72"/>
      <c r="F35" s="72"/>
      <c r="G35" s="72"/>
      <c r="H35" s="72"/>
      <c r="I35" s="72"/>
      <c r="J35" s="72"/>
      <c r="K35" s="72"/>
      <c r="L35" s="72"/>
      <c r="M35" s="53"/>
    </row>
    <row r="36" spans="2:13" ht="46.5" customHeight="1">
      <c r="B36" s="52"/>
      <c r="C36" s="52"/>
      <c r="D36" s="76"/>
      <c r="E36" s="72"/>
      <c r="F36" s="72"/>
      <c r="G36" s="72"/>
      <c r="H36" s="72"/>
      <c r="I36" s="72"/>
      <c r="J36" s="72"/>
      <c r="K36" s="72"/>
      <c r="L36" s="72"/>
      <c r="M36" s="53"/>
    </row>
    <row r="37" spans="2:13" ht="46.5" customHeight="1">
      <c r="B37" s="52"/>
      <c r="C37" s="52"/>
      <c r="D37" s="76"/>
      <c r="E37" s="72"/>
      <c r="F37" s="72"/>
      <c r="G37" s="72"/>
      <c r="H37" s="72"/>
      <c r="I37" s="72"/>
      <c r="J37" s="72"/>
      <c r="K37" s="72"/>
      <c r="L37" s="72"/>
      <c r="M37" s="53"/>
    </row>
    <row r="38" spans="2:13" ht="46.5" customHeight="1">
      <c r="B38" s="52"/>
      <c r="C38" s="52"/>
      <c r="D38" s="76"/>
      <c r="E38" s="72"/>
      <c r="F38" s="72"/>
      <c r="G38" s="72"/>
      <c r="H38" s="72"/>
      <c r="I38" s="72"/>
      <c r="J38" s="72"/>
      <c r="K38" s="72"/>
      <c r="L38" s="72"/>
      <c r="M38" s="53"/>
    </row>
    <row r="39" spans="2:13" ht="46.5" customHeight="1">
      <c r="B39" s="52"/>
      <c r="C39" s="52"/>
      <c r="D39" s="76"/>
      <c r="E39" s="72"/>
      <c r="F39" s="72"/>
      <c r="G39" s="72"/>
      <c r="H39" s="72"/>
      <c r="I39" s="72"/>
      <c r="J39" s="72"/>
      <c r="K39" s="72"/>
      <c r="L39" s="72"/>
      <c r="M39" s="53"/>
    </row>
    <row r="40" spans="2:13" ht="46.5" customHeight="1">
      <c r="B40" s="52"/>
      <c r="C40" s="52"/>
      <c r="D40" s="76"/>
      <c r="E40" s="72"/>
      <c r="F40" s="72"/>
      <c r="G40" s="72"/>
      <c r="H40" s="72"/>
      <c r="I40" s="72"/>
      <c r="J40" s="72"/>
      <c r="K40" s="72"/>
      <c r="L40" s="72"/>
      <c r="M40" s="53"/>
    </row>
    <row r="41" spans="2:13" ht="46.5" customHeight="1">
      <c r="B41" s="52"/>
      <c r="C41" s="52"/>
      <c r="D41" s="76"/>
      <c r="E41" s="72"/>
      <c r="F41" s="72"/>
      <c r="G41" s="72"/>
      <c r="H41" s="72"/>
      <c r="I41" s="72"/>
      <c r="J41" s="72"/>
      <c r="K41" s="72"/>
      <c r="L41" s="72"/>
      <c r="M41" s="53"/>
    </row>
    <row r="42" spans="2:13" ht="46.5" customHeight="1">
      <c r="B42" s="52"/>
      <c r="C42" s="52"/>
      <c r="D42" s="76"/>
      <c r="E42" s="72"/>
      <c r="F42" s="72"/>
      <c r="G42" s="72"/>
      <c r="H42" s="72"/>
      <c r="I42" s="72"/>
      <c r="J42" s="72"/>
      <c r="K42" s="72"/>
      <c r="L42" s="72"/>
      <c r="M42" s="53"/>
    </row>
    <row r="43" spans="2:13" ht="46.5" customHeight="1">
      <c r="B43" s="52"/>
      <c r="C43" s="52"/>
      <c r="D43" s="76"/>
      <c r="E43" s="72"/>
      <c r="F43" s="72"/>
      <c r="G43" s="72"/>
      <c r="H43" s="72"/>
      <c r="I43" s="72"/>
      <c r="J43" s="72"/>
      <c r="K43" s="72"/>
      <c r="L43" s="72"/>
      <c r="M43" s="53"/>
    </row>
    <row r="44" spans="2:13" ht="46.5" customHeight="1">
      <c r="B44" s="52"/>
      <c r="C44" s="52"/>
      <c r="D44" s="76"/>
      <c r="E44" s="72"/>
      <c r="F44" s="72"/>
      <c r="G44" s="72"/>
      <c r="H44" s="72"/>
      <c r="I44" s="72"/>
      <c r="J44" s="72"/>
      <c r="K44" s="72"/>
      <c r="L44" s="72"/>
      <c r="M44" s="53"/>
    </row>
    <row r="45" spans="2:13" ht="46.5" customHeight="1">
      <c r="B45" s="52"/>
      <c r="C45" s="52"/>
      <c r="D45" s="76"/>
      <c r="E45" s="72"/>
      <c r="F45" s="72"/>
      <c r="G45" s="72"/>
      <c r="H45" s="72"/>
      <c r="I45" s="72"/>
      <c r="J45" s="72"/>
      <c r="K45" s="72"/>
      <c r="L45" s="72"/>
      <c r="M45" s="53"/>
    </row>
    <row r="46" spans="2:13" ht="46.5" customHeight="1">
      <c r="B46" s="52"/>
      <c r="C46" s="52"/>
      <c r="D46" s="76"/>
      <c r="E46" s="72"/>
      <c r="F46" s="72"/>
      <c r="G46" s="72"/>
      <c r="H46" s="72"/>
      <c r="I46" s="72"/>
      <c r="J46" s="72"/>
      <c r="K46" s="72"/>
      <c r="L46" s="72"/>
      <c r="M46" s="53"/>
    </row>
    <row r="47" spans="2:13" ht="46.5" customHeight="1">
      <c r="B47" s="52"/>
      <c r="C47" s="52"/>
      <c r="D47" s="76"/>
      <c r="E47" s="72"/>
      <c r="F47" s="72"/>
      <c r="G47" s="72"/>
      <c r="H47" s="72"/>
      <c r="I47" s="72"/>
      <c r="J47" s="72"/>
      <c r="K47" s="72"/>
      <c r="L47" s="72"/>
      <c r="M47" s="53"/>
    </row>
    <row r="48" spans="2:13" ht="46.5" customHeight="1">
      <c r="B48" s="52"/>
      <c r="C48" s="52"/>
      <c r="D48" s="76"/>
      <c r="E48" s="72"/>
      <c r="F48" s="72"/>
      <c r="G48" s="72"/>
      <c r="H48" s="72"/>
      <c r="I48" s="72"/>
      <c r="J48" s="72"/>
      <c r="K48" s="72"/>
      <c r="L48" s="72"/>
      <c r="M48" s="53"/>
    </row>
    <row r="49" spans="2:13" ht="46.5" customHeight="1">
      <c r="B49" s="52"/>
      <c r="C49" s="52"/>
      <c r="D49" s="76"/>
      <c r="E49" s="72"/>
      <c r="F49" s="72"/>
      <c r="G49" s="72"/>
      <c r="H49" s="72"/>
      <c r="I49" s="72"/>
      <c r="J49" s="72"/>
      <c r="K49" s="72"/>
      <c r="L49" s="72"/>
      <c r="M49" s="53"/>
    </row>
    <row r="50" spans="2:13" ht="46.5" customHeight="1">
      <c r="B50" s="52"/>
      <c r="C50" s="52"/>
      <c r="D50" s="76"/>
      <c r="E50" s="72"/>
      <c r="F50" s="72"/>
      <c r="G50" s="72"/>
      <c r="H50" s="72"/>
      <c r="I50" s="72"/>
      <c r="J50" s="72"/>
      <c r="K50" s="72"/>
      <c r="L50" s="72"/>
      <c r="M50" s="53"/>
    </row>
    <row r="51" spans="2:13" ht="46.5" customHeight="1">
      <c r="B51" s="52"/>
      <c r="C51" s="52"/>
      <c r="D51" s="76"/>
      <c r="E51" s="72"/>
      <c r="F51" s="72"/>
      <c r="G51" s="72"/>
      <c r="H51" s="72"/>
      <c r="I51" s="72"/>
      <c r="J51" s="72"/>
      <c r="K51" s="72"/>
      <c r="L51" s="72"/>
      <c r="M51" s="53"/>
    </row>
    <row r="52" spans="2:13" ht="46.5" customHeight="1">
      <c r="B52" s="52"/>
      <c r="C52" s="52"/>
      <c r="D52" s="76"/>
      <c r="E52" s="72"/>
      <c r="F52" s="72"/>
      <c r="G52" s="72"/>
      <c r="H52" s="72"/>
      <c r="I52" s="72"/>
      <c r="J52" s="72"/>
      <c r="K52" s="72"/>
      <c r="L52" s="72"/>
      <c r="M52" s="53"/>
    </row>
    <row r="53" spans="2:13" ht="46.5" customHeight="1">
      <c r="B53" s="52"/>
      <c r="C53" s="52"/>
      <c r="D53" s="76"/>
      <c r="E53" s="72"/>
      <c r="F53" s="72"/>
      <c r="G53" s="72"/>
      <c r="H53" s="72"/>
      <c r="I53" s="72"/>
      <c r="J53" s="72"/>
      <c r="K53" s="72"/>
      <c r="L53" s="72"/>
      <c r="M53" s="53"/>
    </row>
    <row r="54" spans="2:13" ht="46.5" customHeight="1">
      <c r="B54" s="52"/>
      <c r="C54" s="52"/>
      <c r="D54" s="76"/>
      <c r="E54" s="72"/>
      <c r="F54" s="72"/>
      <c r="G54" s="72"/>
      <c r="H54" s="72"/>
      <c r="I54" s="72"/>
      <c r="J54" s="72"/>
      <c r="K54" s="72"/>
      <c r="L54" s="72"/>
      <c r="M54" s="53"/>
    </row>
    <row r="55" spans="2:13" ht="46.5" customHeight="1">
      <c r="B55" s="52"/>
      <c r="C55" s="52"/>
      <c r="D55" s="76"/>
      <c r="E55" s="72"/>
      <c r="F55" s="72"/>
      <c r="G55" s="72"/>
      <c r="H55" s="72"/>
      <c r="I55" s="72"/>
      <c r="J55" s="72"/>
      <c r="K55" s="72"/>
      <c r="L55" s="72"/>
      <c r="M55" s="53"/>
    </row>
    <row r="56" spans="2:13" ht="46.5" customHeight="1">
      <c r="B56" s="52"/>
      <c r="C56" s="52"/>
      <c r="D56" s="76"/>
      <c r="E56" s="72"/>
      <c r="F56" s="72"/>
      <c r="G56" s="72"/>
      <c r="H56" s="72"/>
      <c r="I56" s="72"/>
      <c r="J56" s="72"/>
      <c r="K56" s="72"/>
      <c r="L56" s="72"/>
      <c r="M56" s="53"/>
    </row>
    <row r="57" spans="2:13" ht="46.5" customHeight="1">
      <c r="B57" s="52"/>
      <c r="C57" s="52"/>
      <c r="D57" s="76"/>
      <c r="E57" s="72"/>
      <c r="F57" s="72"/>
      <c r="G57" s="72"/>
      <c r="H57" s="72"/>
      <c r="I57" s="72"/>
      <c r="J57" s="72"/>
      <c r="K57" s="72"/>
      <c r="L57" s="72"/>
      <c r="M57" s="53"/>
    </row>
    <row r="58" spans="2:13" ht="46.5" customHeight="1">
      <c r="B58" s="52"/>
      <c r="C58" s="52"/>
      <c r="D58" s="76"/>
      <c r="E58" s="72"/>
      <c r="F58" s="72"/>
      <c r="G58" s="72"/>
      <c r="H58" s="72"/>
      <c r="I58" s="72"/>
      <c r="J58" s="72"/>
      <c r="K58" s="72"/>
      <c r="L58" s="72"/>
      <c r="M58" s="53"/>
    </row>
    <row r="59" spans="2:13" ht="46.5" customHeight="1">
      <c r="B59" s="52"/>
      <c r="C59" s="52"/>
      <c r="D59" s="76"/>
      <c r="E59" s="72"/>
      <c r="F59" s="72"/>
      <c r="G59" s="72"/>
      <c r="H59" s="72"/>
      <c r="I59" s="72"/>
      <c r="J59" s="72"/>
      <c r="K59" s="72"/>
      <c r="L59" s="72"/>
      <c r="M59" s="53"/>
    </row>
    <row r="60" spans="2:13" ht="46.5" customHeight="1">
      <c r="B60" s="52"/>
      <c r="C60" s="52"/>
      <c r="D60" s="76"/>
      <c r="E60" s="72"/>
      <c r="F60" s="72"/>
      <c r="G60" s="72"/>
      <c r="H60" s="72"/>
      <c r="I60" s="72"/>
      <c r="J60" s="72"/>
      <c r="K60" s="72"/>
      <c r="L60" s="72"/>
      <c r="M60" s="53"/>
    </row>
    <row r="61" spans="2:13" ht="46.5" customHeight="1">
      <c r="B61" s="52"/>
      <c r="C61" s="52"/>
      <c r="D61" s="76"/>
      <c r="E61" s="72"/>
      <c r="F61" s="72"/>
      <c r="G61" s="72"/>
      <c r="H61" s="72"/>
      <c r="I61" s="72"/>
      <c r="J61" s="72"/>
      <c r="K61" s="72"/>
      <c r="L61" s="72"/>
      <c r="M61" s="53"/>
    </row>
    <row r="62" spans="2:13" ht="15.75">
      <c r="B62" s="52"/>
      <c r="C62" s="52"/>
      <c r="D62" s="76"/>
      <c r="E62" s="72"/>
      <c r="F62" s="72"/>
      <c r="G62" s="72"/>
      <c r="H62" s="72"/>
      <c r="I62" s="72"/>
      <c r="J62" s="72"/>
      <c r="K62" s="72"/>
      <c r="L62" s="72"/>
      <c r="M62" s="53"/>
    </row>
    <row r="63" spans="2:13" ht="15.75">
      <c r="B63" s="52"/>
      <c r="C63" s="52"/>
      <c r="D63" s="76"/>
      <c r="E63" s="72"/>
      <c r="F63" s="72"/>
      <c r="G63" s="72"/>
      <c r="H63" s="72"/>
      <c r="I63" s="72"/>
      <c r="J63" s="72"/>
      <c r="K63" s="72"/>
      <c r="L63" s="72"/>
      <c r="M63" s="53"/>
    </row>
    <row r="64" spans="2:13" ht="15.75">
      <c r="B64" s="52"/>
      <c r="C64" s="52"/>
      <c r="D64" s="76"/>
      <c r="E64" s="72"/>
      <c r="F64" s="72"/>
      <c r="G64" s="72"/>
      <c r="H64" s="72"/>
      <c r="I64" s="72"/>
      <c r="J64" s="72"/>
      <c r="K64" s="72"/>
      <c r="L64" s="72"/>
      <c r="M64" s="53"/>
    </row>
    <row r="65" spans="2:13" ht="15.75">
      <c r="B65" s="52"/>
      <c r="C65" s="52"/>
      <c r="D65" s="76"/>
      <c r="E65" s="72"/>
      <c r="F65" s="72"/>
      <c r="G65" s="72"/>
      <c r="H65" s="72"/>
      <c r="I65" s="72"/>
      <c r="J65" s="72"/>
      <c r="K65" s="72"/>
      <c r="L65" s="72"/>
      <c r="M65" s="53"/>
    </row>
    <row r="66" spans="2:13" ht="15.75">
      <c r="B66" s="52"/>
      <c r="C66" s="52"/>
      <c r="D66" s="76"/>
      <c r="E66" s="72"/>
      <c r="F66" s="72"/>
      <c r="G66" s="72"/>
      <c r="H66" s="72"/>
      <c r="I66" s="72"/>
      <c r="J66" s="72"/>
      <c r="K66" s="72"/>
      <c r="L66" s="72"/>
      <c r="M66" s="53"/>
    </row>
    <row r="67" spans="2:13" ht="15.75">
      <c r="B67" s="52"/>
      <c r="C67" s="52"/>
      <c r="D67" s="76"/>
      <c r="E67" s="72"/>
      <c r="F67" s="72"/>
      <c r="G67" s="72"/>
      <c r="H67" s="72"/>
      <c r="I67" s="72"/>
      <c r="J67" s="72"/>
      <c r="K67" s="72"/>
      <c r="L67" s="72"/>
      <c r="M67" s="53"/>
    </row>
    <row r="68" spans="2:13" ht="15.75">
      <c r="B68" s="52"/>
      <c r="C68" s="52"/>
      <c r="D68" s="76"/>
      <c r="E68" s="72"/>
      <c r="F68" s="72"/>
      <c r="G68" s="72"/>
      <c r="H68" s="72"/>
      <c r="I68" s="72"/>
      <c r="J68" s="72"/>
      <c r="K68" s="72"/>
      <c r="L68" s="72"/>
      <c r="M68" s="53"/>
    </row>
    <row r="69" spans="2:13" ht="15.75">
      <c r="B69" s="52"/>
      <c r="C69" s="52"/>
      <c r="D69" s="76"/>
      <c r="E69" s="72"/>
      <c r="F69" s="72"/>
      <c r="G69" s="72"/>
      <c r="H69" s="72"/>
      <c r="I69" s="72"/>
      <c r="J69" s="72"/>
      <c r="K69" s="72"/>
      <c r="L69" s="72"/>
      <c r="M69" s="53"/>
    </row>
    <row r="70" spans="2:13" ht="15.75">
      <c r="B70" s="52"/>
      <c r="C70" s="52"/>
      <c r="D70" s="76"/>
      <c r="E70" s="72"/>
      <c r="F70" s="72"/>
      <c r="G70" s="72"/>
      <c r="H70" s="72"/>
      <c r="I70" s="72"/>
      <c r="J70" s="72"/>
      <c r="K70" s="72"/>
      <c r="L70" s="72"/>
      <c r="M70" s="53"/>
    </row>
    <row r="71" spans="2:13" ht="15.75">
      <c r="B71" s="52"/>
      <c r="C71" s="52"/>
      <c r="D71" s="76"/>
      <c r="E71" s="72"/>
      <c r="F71" s="72"/>
      <c r="G71" s="72"/>
      <c r="H71" s="72"/>
      <c r="I71" s="72"/>
      <c r="J71" s="72"/>
      <c r="K71" s="72"/>
      <c r="L71" s="72"/>
      <c r="M71" s="53"/>
    </row>
    <row r="72" spans="2:13" ht="15.75">
      <c r="B72" s="52"/>
      <c r="C72" s="52"/>
      <c r="D72" s="76"/>
      <c r="E72" s="72"/>
      <c r="F72" s="72"/>
      <c r="G72" s="72"/>
      <c r="H72" s="72"/>
      <c r="I72" s="72"/>
      <c r="J72" s="72"/>
      <c r="K72" s="72"/>
      <c r="L72" s="72"/>
      <c r="M72" s="53"/>
    </row>
    <row r="73" spans="2:13" ht="15.75">
      <c r="B73" s="52"/>
      <c r="C73" s="52"/>
      <c r="D73" s="76"/>
      <c r="E73" s="72"/>
      <c r="F73" s="72"/>
      <c r="G73" s="72"/>
      <c r="H73" s="72"/>
      <c r="I73" s="72"/>
      <c r="J73" s="72"/>
      <c r="K73" s="72"/>
      <c r="L73" s="72"/>
      <c r="M73" s="53"/>
    </row>
    <row r="74" spans="2:13" ht="15.75">
      <c r="B74" s="52"/>
      <c r="C74" s="52"/>
      <c r="D74" s="76"/>
      <c r="E74" s="72"/>
      <c r="F74" s="72"/>
      <c r="G74" s="72"/>
      <c r="H74" s="72"/>
      <c r="I74" s="72"/>
      <c r="J74" s="72"/>
      <c r="K74" s="72"/>
      <c r="L74" s="72"/>
      <c r="M74" s="53"/>
    </row>
    <row r="75" spans="2:13" ht="15.75">
      <c r="B75" s="52"/>
      <c r="C75" s="52"/>
      <c r="D75" s="76"/>
      <c r="E75" s="72"/>
      <c r="F75" s="72"/>
      <c r="G75" s="72"/>
      <c r="H75" s="72"/>
      <c r="I75" s="72"/>
      <c r="J75" s="72"/>
      <c r="K75" s="72"/>
      <c r="L75" s="72"/>
      <c r="M75" s="53"/>
    </row>
    <row r="76" spans="2:13" ht="15.75">
      <c r="B76" s="52"/>
      <c r="C76" s="52"/>
      <c r="D76" s="76"/>
      <c r="E76" s="72"/>
      <c r="F76" s="72"/>
      <c r="G76" s="72"/>
      <c r="H76" s="72"/>
      <c r="I76" s="72"/>
      <c r="J76" s="72"/>
      <c r="K76" s="72"/>
      <c r="L76" s="72"/>
      <c r="M76" s="53"/>
    </row>
    <row r="77" spans="2:13" ht="15.75">
      <c r="B77" s="52"/>
      <c r="C77" s="52"/>
      <c r="D77" s="76"/>
      <c r="E77" s="72"/>
      <c r="F77" s="72"/>
      <c r="G77" s="72"/>
      <c r="H77" s="72"/>
      <c r="I77" s="72"/>
      <c r="J77" s="72"/>
      <c r="K77" s="72"/>
      <c r="L77" s="72"/>
      <c r="M77" s="53"/>
    </row>
    <row r="78" spans="2:13" ht="15.75">
      <c r="B78" s="52"/>
      <c r="C78" s="52"/>
      <c r="D78" s="76"/>
      <c r="E78" s="72"/>
      <c r="F78" s="72"/>
      <c r="G78" s="72"/>
      <c r="H78" s="72"/>
      <c r="I78" s="72"/>
      <c r="J78" s="72"/>
      <c r="K78" s="72"/>
      <c r="L78" s="72"/>
      <c r="M78" s="53"/>
    </row>
    <row r="79" spans="2:13" ht="15.75">
      <c r="B79" s="52"/>
      <c r="C79" s="52"/>
      <c r="D79" s="76"/>
      <c r="E79" s="72"/>
      <c r="F79" s="72"/>
      <c r="G79" s="72"/>
      <c r="H79" s="72"/>
      <c r="I79" s="72"/>
      <c r="J79" s="72"/>
      <c r="K79" s="72"/>
      <c r="L79" s="72"/>
      <c r="M79" s="53"/>
    </row>
    <row r="80" spans="2:13" ht="15.75">
      <c r="B80" s="52"/>
      <c r="C80" s="52"/>
      <c r="D80" s="76"/>
      <c r="E80" s="72"/>
      <c r="F80" s="72"/>
      <c r="G80" s="72"/>
      <c r="H80" s="72"/>
      <c r="I80" s="72"/>
      <c r="J80" s="72"/>
      <c r="K80" s="72"/>
      <c r="L80" s="72"/>
      <c r="M80" s="53"/>
    </row>
    <row r="81" spans="2:13" ht="15.75">
      <c r="B81" s="52"/>
      <c r="C81" s="52"/>
      <c r="D81" s="76"/>
      <c r="E81" s="72"/>
      <c r="F81" s="72"/>
      <c r="G81" s="72"/>
      <c r="H81" s="72"/>
      <c r="I81" s="72"/>
      <c r="J81" s="72"/>
      <c r="K81" s="72"/>
      <c r="L81" s="72"/>
      <c r="M81" s="53"/>
    </row>
    <row r="82" spans="2:13" ht="15.75">
      <c r="B82" s="52"/>
      <c r="C82" s="52"/>
      <c r="D82" s="76"/>
      <c r="E82" s="72"/>
      <c r="F82" s="72"/>
      <c r="G82" s="72"/>
      <c r="H82" s="72"/>
      <c r="I82" s="72"/>
      <c r="J82" s="72"/>
      <c r="K82" s="72"/>
      <c r="L82" s="72"/>
      <c r="M82" s="53"/>
    </row>
    <row r="83" spans="2:13" ht="15.75">
      <c r="B83" s="52"/>
      <c r="C83" s="52"/>
      <c r="D83" s="76"/>
      <c r="E83" s="72"/>
      <c r="F83" s="72"/>
      <c r="G83" s="72"/>
      <c r="H83" s="72"/>
      <c r="I83" s="72"/>
      <c r="J83" s="72"/>
      <c r="K83" s="72"/>
      <c r="L83" s="72"/>
      <c r="M83" s="53"/>
    </row>
    <row r="84" spans="2:13" ht="15.75">
      <c r="B84" s="52"/>
      <c r="C84" s="52"/>
      <c r="D84" s="76"/>
      <c r="E84" s="72"/>
      <c r="F84" s="72"/>
      <c r="G84" s="72"/>
      <c r="H84" s="72"/>
      <c r="I84" s="72"/>
      <c r="J84" s="72"/>
      <c r="K84" s="72"/>
      <c r="L84" s="72"/>
      <c r="M84" s="53"/>
    </row>
    <row r="85" spans="2:13" ht="15.75">
      <c r="B85" s="52"/>
      <c r="C85" s="52"/>
      <c r="D85" s="76"/>
      <c r="E85" s="72"/>
      <c r="F85" s="72"/>
      <c r="G85" s="72"/>
      <c r="H85" s="72"/>
      <c r="I85" s="72"/>
      <c r="J85" s="72"/>
      <c r="K85" s="72"/>
      <c r="L85" s="72"/>
      <c r="M85" s="53"/>
    </row>
    <row r="86" spans="2:13" ht="15.75">
      <c r="B86" s="52"/>
      <c r="C86" s="52"/>
      <c r="D86" s="76"/>
      <c r="E86" s="72"/>
      <c r="F86" s="72"/>
      <c r="G86" s="72"/>
      <c r="H86" s="72"/>
      <c r="I86" s="72"/>
      <c r="J86" s="72"/>
      <c r="K86" s="72"/>
      <c r="L86" s="72"/>
      <c r="M86" s="53"/>
    </row>
    <row r="87" spans="2:13" ht="15.75">
      <c r="B87" s="52"/>
      <c r="C87" s="52"/>
      <c r="D87" s="76"/>
      <c r="E87" s="72"/>
      <c r="F87" s="72"/>
      <c r="G87" s="72"/>
      <c r="H87" s="72"/>
      <c r="I87" s="72"/>
      <c r="J87" s="72"/>
      <c r="K87" s="72"/>
      <c r="L87" s="72"/>
      <c r="M87" s="53"/>
    </row>
    <row r="88" spans="2:13" ht="15.75">
      <c r="B88" s="52"/>
      <c r="C88" s="52"/>
      <c r="D88" s="76"/>
      <c r="E88" s="72"/>
      <c r="F88" s="72"/>
      <c r="G88" s="72"/>
      <c r="H88" s="72"/>
      <c r="I88" s="72"/>
      <c r="J88" s="72"/>
      <c r="K88" s="72"/>
      <c r="L88" s="72"/>
      <c r="M88" s="53"/>
    </row>
    <row r="89" spans="2:13" ht="15.75">
      <c r="B89" s="52"/>
      <c r="C89" s="52"/>
      <c r="D89" s="76"/>
      <c r="E89" s="72"/>
      <c r="F89" s="72"/>
      <c r="G89" s="72"/>
      <c r="H89" s="72"/>
      <c r="I89" s="72"/>
      <c r="J89" s="72"/>
      <c r="K89" s="72"/>
      <c r="L89" s="72"/>
      <c r="M89" s="53"/>
    </row>
    <row r="90" spans="2:13" ht="15.75">
      <c r="B90" s="52"/>
      <c r="C90" s="52"/>
      <c r="D90" s="76"/>
      <c r="E90" s="72"/>
      <c r="F90" s="72"/>
      <c r="G90" s="72"/>
      <c r="H90" s="72"/>
      <c r="I90" s="72"/>
      <c r="J90" s="72"/>
      <c r="K90" s="72"/>
      <c r="L90" s="72"/>
      <c r="M90" s="53"/>
    </row>
    <row r="91" spans="2:13" ht="15.75">
      <c r="B91" s="52"/>
      <c r="C91" s="52"/>
      <c r="D91" s="76"/>
      <c r="E91" s="72"/>
      <c r="F91" s="72"/>
      <c r="G91" s="72"/>
      <c r="H91" s="72"/>
      <c r="I91" s="72"/>
      <c r="J91" s="72"/>
      <c r="K91" s="72"/>
      <c r="L91" s="72"/>
      <c r="M91" s="53"/>
    </row>
    <row r="92" spans="2:13" ht="15.75">
      <c r="B92" s="52"/>
      <c r="C92" s="52"/>
      <c r="D92" s="52"/>
      <c r="E92" s="72"/>
      <c r="F92" s="72"/>
      <c r="G92" s="72"/>
      <c r="H92" s="72"/>
      <c r="I92" s="72"/>
      <c r="J92" s="72"/>
      <c r="K92" s="72"/>
      <c r="L92" s="72"/>
      <c r="M92" s="53"/>
    </row>
    <row r="93" spans="2:13" ht="15.75">
      <c r="B93" s="52"/>
      <c r="C93" s="52"/>
      <c r="D93" s="52"/>
      <c r="E93" s="72"/>
      <c r="F93" s="72"/>
      <c r="G93" s="72"/>
      <c r="H93" s="72"/>
      <c r="I93" s="72"/>
      <c r="J93" s="72"/>
      <c r="K93" s="72"/>
      <c r="L93" s="72"/>
      <c r="M93" s="53"/>
    </row>
    <row r="94" spans="2:13" ht="15.75">
      <c r="B94" s="52"/>
      <c r="C94" s="52"/>
      <c r="D94" s="52"/>
      <c r="E94" s="72"/>
      <c r="F94" s="72"/>
      <c r="G94" s="72"/>
      <c r="H94" s="72"/>
      <c r="I94" s="72"/>
      <c r="J94" s="72"/>
      <c r="K94" s="72"/>
      <c r="L94" s="72"/>
      <c r="M94" s="53"/>
    </row>
    <row r="95" spans="2:13" ht="15.75">
      <c r="B95" s="52"/>
      <c r="C95" s="52"/>
      <c r="D95" s="52"/>
      <c r="E95" s="72"/>
      <c r="F95" s="72"/>
      <c r="G95" s="72"/>
      <c r="H95" s="72"/>
      <c r="I95" s="72"/>
      <c r="J95" s="72"/>
      <c r="K95" s="72"/>
      <c r="L95" s="72"/>
      <c r="M95" s="53"/>
    </row>
    <row r="96" spans="2:13" ht="15.75">
      <c r="B96" s="52"/>
      <c r="C96" s="52"/>
      <c r="D96" s="52"/>
      <c r="E96" s="72"/>
      <c r="F96" s="72"/>
      <c r="G96" s="72"/>
      <c r="H96" s="72"/>
      <c r="I96" s="72"/>
      <c r="J96" s="72"/>
      <c r="K96" s="72"/>
      <c r="L96" s="72"/>
      <c r="M96" s="53"/>
    </row>
    <row r="97" spans="2:13" ht="15.75">
      <c r="B97" s="52"/>
      <c r="C97" s="52"/>
      <c r="D97" s="52"/>
      <c r="E97" s="72"/>
      <c r="F97" s="72"/>
      <c r="G97" s="72"/>
      <c r="H97" s="72"/>
      <c r="I97" s="72"/>
      <c r="J97" s="72"/>
      <c r="K97" s="72"/>
      <c r="L97" s="72"/>
      <c r="M97" s="53"/>
    </row>
    <row r="98" spans="2:13" ht="15.75">
      <c r="B98" s="52"/>
      <c r="C98" s="52"/>
      <c r="D98" s="52"/>
      <c r="E98" s="72"/>
      <c r="F98" s="72"/>
      <c r="G98" s="72"/>
      <c r="H98" s="72"/>
      <c r="I98" s="72"/>
      <c r="J98" s="72"/>
      <c r="K98" s="72"/>
      <c r="L98" s="72"/>
      <c r="M98" s="53"/>
    </row>
    <row r="99" spans="2:13" ht="15.75">
      <c r="B99" s="52"/>
      <c r="C99" s="52"/>
      <c r="D99" s="52"/>
      <c r="E99" s="72"/>
      <c r="F99" s="72"/>
      <c r="G99" s="72"/>
      <c r="H99" s="72"/>
      <c r="I99" s="72"/>
      <c r="J99" s="72"/>
      <c r="K99" s="72"/>
      <c r="L99" s="72"/>
      <c r="M99" s="53"/>
    </row>
    <row r="100" spans="2:13" ht="15.75">
      <c r="B100" s="52"/>
      <c r="C100" s="52"/>
      <c r="D100" s="52"/>
      <c r="E100" s="72"/>
      <c r="F100" s="72"/>
      <c r="G100" s="72"/>
      <c r="H100" s="72"/>
      <c r="I100" s="72"/>
      <c r="J100" s="72"/>
      <c r="K100" s="72"/>
      <c r="L100" s="72"/>
      <c r="M100" s="53"/>
    </row>
    <row r="101" spans="2:13" ht="15.75">
      <c r="B101" s="52"/>
      <c r="C101" s="52"/>
      <c r="D101" s="52"/>
      <c r="E101" s="72"/>
      <c r="F101" s="72"/>
      <c r="G101" s="72"/>
      <c r="H101" s="72"/>
      <c r="I101" s="72"/>
      <c r="J101" s="72"/>
      <c r="K101" s="72"/>
      <c r="L101" s="72"/>
      <c r="M101" s="53"/>
    </row>
    <row r="102" spans="2:13" ht="15.75">
      <c r="B102" s="52"/>
      <c r="C102" s="52"/>
      <c r="D102" s="52"/>
      <c r="E102" s="72"/>
      <c r="F102" s="72"/>
      <c r="G102" s="72"/>
      <c r="H102" s="72"/>
      <c r="I102" s="72"/>
      <c r="J102" s="72"/>
      <c r="K102" s="72"/>
      <c r="L102" s="72"/>
      <c r="M102" s="53"/>
    </row>
    <row r="103" spans="2:13" ht="15.75">
      <c r="B103" s="52"/>
      <c r="C103" s="52"/>
      <c r="D103" s="52"/>
      <c r="E103" s="72"/>
      <c r="F103" s="72"/>
      <c r="G103" s="72"/>
      <c r="H103" s="72"/>
      <c r="I103" s="72"/>
      <c r="J103" s="72"/>
      <c r="K103" s="72"/>
      <c r="L103" s="72"/>
      <c r="M103" s="53"/>
    </row>
    <row r="104" spans="2:13" ht="15.75">
      <c r="B104" s="52"/>
      <c r="C104" s="52"/>
      <c r="D104" s="52"/>
      <c r="E104" s="72"/>
      <c r="F104" s="72"/>
      <c r="G104" s="72"/>
      <c r="H104" s="72"/>
      <c r="I104" s="72"/>
      <c r="J104" s="72"/>
      <c r="K104" s="72"/>
      <c r="L104" s="72"/>
      <c r="M104" s="53"/>
    </row>
    <row r="105" spans="2:13" ht="15.75">
      <c r="B105" s="52"/>
      <c r="C105" s="52"/>
      <c r="D105" s="52"/>
      <c r="E105" s="72"/>
      <c r="F105" s="72"/>
      <c r="G105" s="72"/>
      <c r="H105" s="72"/>
      <c r="I105" s="72"/>
      <c r="J105" s="72"/>
      <c r="K105" s="72"/>
      <c r="L105" s="72"/>
      <c r="M105" s="53"/>
    </row>
    <row r="106" spans="2:13" ht="15.75">
      <c r="B106" s="52"/>
      <c r="C106" s="52"/>
      <c r="D106" s="52"/>
      <c r="E106" s="72"/>
      <c r="F106" s="72"/>
      <c r="G106" s="72"/>
      <c r="H106" s="72"/>
      <c r="I106" s="72"/>
      <c r="J106" s="72"/>
      <c r="K106" s="72"/>
      <c r="L106" s="72"/>
      <c r="M106" s="53"/>
    </row>
    <row r="107" spans="2:13" ht="15.75">
      <c r="B107" s="52"/>
      <c r="C107" s="52"/>
      <c r="D107" s="52"/>
      <c r="E107" s="72"/>
      <c r="F107" s="72"/>
      <c r="G107" s="72"/>
      <c r="H107" s="72"/>
      <c r="I107" s="72"/>
      <c r="J107" s="72"/>
      <c r="K107" s="72"/>
      <c r="L107" s="72"/>
      <c r="M107" s="53"/>
    </row>
    <row r="108" spans="2:13" ht="15.75">
      <c r="B108" s="52"/>
      <c r="C108" s="52"/>
      <c r="D108" s="52"/>
      <c r="E108" s="72"/>
      <c r="F108" s="72"/>
      <c r="G108" s="72"/>
      <c r="H108" s="72"/>
      <c r="I108" s="72"/>
      <c r="J108" s="72"/>
      <c r="K108" s="72"/>
      <c r="L108" s="72"/>
      <c r="M108" s="53"/>
    </row>
    <row r="109" spans="2:13" ht="15.75">
      <c r="B109" s="52"/>
      <c r="C109" s="52"/>
      <c r="D109" s="52"/>
      <c r="E109" s="72"/>
      <c r="F109" s="72"/>
      <c r="G109" s="72"/>
      <c r="H109" s="72"/>
      <c r="I109" s="72"/>
      <c r="J109" s="72"/>
      <c r="K109" s="72"/>
      <c r="L109" s="72"/>
      <c r="M109" s="53"/>
    </row>
    <row r="110" spans="2:13" ht="15.75">
      <c r="B110" s="52"/>
      <c r="C110" s="52"/>
      <c r="D110" s="52"/>
      <c r="E110" s="72"/>
      <c r="F110" s="72"/>
      <c r="G110" s="72"/>
      <c r="H110" s="72"/>
      <c r="I110" s="72"/>
      <c r="J110" s="72"/>
      <c r="K110" s="72"/>
      <c r="L110" s="72"/>
      <c r="M110" s="53"/>
    </row>
    <row r="111" spans="2:13" ht="15.75">
      <c r="B111" s="52"/>
      <c r="C111" s="52"/>
      <c r="D111" s="52"/>
      <c r="E111" s="72"/>
      <c r="F111" s="72"/>
      <c r="G111" s="72"/>
      <c r="H111" s="72"/>
      <c r="I111" s="72"/>
      <c r="J111" s="72"/>
      <c r="K111" s="72"/>
      <c r="L111" s="72"/>
      <c r="M111" s="53"/>
    </row>
    <row r="112" spans="2:13" ht="15.75">
      <c r="B112" s="52"/>
      <c r="C112" s="52"/>
      <c r="D112" s="52"/>
      <c r="E112" s="72"/>
      <c r="F112" s="72"/>
      <c r="G112" s="72"/>
      <c r="H112" s="72"/>
      <c r="I112" s="72"/>
      <c r="J112" s="72"/>
      <c r="K112" s="72"/>
      <c r="L112" s="72"/>
      <c r="M112" s="53"/>
    </row>
    <row r="113" spans="2:13" ht="15.75">
      <c r="B113" s="52"/>
      <c r="C113" s="52"/>
      <c r="D113" s="52"/>
      <c r="E113" s="72"/>
      <c r="F113" s="72"/>
      <c r="G113" s="72"/>
      <c r="H113" s="72"/>
      <c r="I113" s="72"/>
      <c r="J113" s="72"/>
      <c r="K113" s="72"/>
      <c r="L113" s="72"/>
      <c r="M113" s="53"/>
    </row>
    <row r="114" spans="2:13" ht="15.75">
      <c r="B114" s="52"/>
      <c r="C114" s="52"/>
      <c r="D114" s="52"/>
      <c r="E114" s="72"/>
      <c r="F114" s="72"/>
      <c r="G114" s="72"/>
      <c r="H114" s="72"/>
      <c r="I114" s="72"/>
      <c r="J114" s="72"/>
      <c r="K114" s="72"/>
      <c r="L114" s="72"/>
      <c r="M114" s="53"/>
    </row>
    <row r="115" spans="2:13" ht="15.75">
      <c r="B115" s="52"/>
      <c r="C115" s="52"/>
      <c r="D115" s="52"/>
      <c r="E115" s="72"/>
      <c r="F115" s="72"/>
      <c r="G115" s="72"/>
      <c r="H115" s="72"/>
      <c r="I115" s="72"/>
      <c r="J115" s="72"/>
      <c r="K115" s="72"/>
      <c r="L115" s="72"/>
      <c r="M115" s="53"/>
    </row>
    <row r="116" spans="2:13" ht="15.75">
      <c r="B116" s="52"/>
      <c r="C116" s="52"/>
      <c r="D116" s="52"/>
      <c r="E116" s="72"/>
      <c r="F116" s="72"/>
      <c r="G116" s="72"/>
      <c r="H116" s="72"/>
      <c r="I116" s="72"/>
      <c r="J116" s="72"/>
      <c r="K116" s="72"/>
      <c r="L116" s="72"/>
      <c r="M116" s="53"/>
    </row>
    <row r="117" spans="2:13" ht="15.75">
      <c r="B117" s="52"/>
      <c r="C117" s="52"/>
      <c r="D117" s="52"/>
      <c r="E117" s="72"/>
      <c r="F117" s="72"/>
      <c r="G117" s="72"/>
      <c r="H117" s="72"/>
      <c r="I117" s="72"/>
      <c r="J117" s="72"/>
      <c r="K117" s="72"/>
      <c r="L117" s="72"/>
      <c r="M117" s="53"/>
    </row>
    <row r="118" spans="2:13" ht="15.75">
      <c r="B118" s="52"/>
      <c r="C118" s="52"/>
      <c r="D118" s="52"/>
      <c r="E118" s="72"/>
      <c r="F118" s="72"/>
      <c r="G118" s="72"/>
      <c r="H118" s="72"/>
      <c r="I118" s="72"/>
      <c r="J118" s="72"/>
      <c r="K118" s="72"/>
      <c r="L118" s="72"/>
      <c r="M118" s="53"/>
    </row>
    <row r="119" spans="2:13" ht="15.75">
      <c r="B119" s="52"/>
      <c r="C119" s="52"/>
      <c r="D119" s="52"/>
      <c r="E119" s="72"/>
      <c r="F119" s="72"/>
      <c r="G119" s="72"/>
      <c r="H119" s="72"/>
      <c r="I119" s="72"/>
      <c r="J119" s="72"/>
      <c r="K119" s="72"/>
      <c r="L119" s="72"/>
      <c r="M119" s="53"/>
    </row>
    <row r="120" spans="2:13" ht="15.75">
      <c r="B120" s="52"/>
      <c r="C120" s="52"/>
      <c r="D120" s="52"/>
      <c r="E120" s="72"/>
      <c r="F120" s="72"/>
      <c r="G120" s="72"/>
      <c r="H120" s="72"/>
      <c r="I120" s="72"/>
      <c r="J120" s="72"/>
      <c r="K120" s="72"/>
      <c r="L120" s="72"/>
      <c r="M120" s="53"/>
    </row>
    <row r="121" spans="2:13" ht="15.75">
      <c r="B121" s="52"/>
      <c r="C121" s="52"/>
      <c r="D121" s="52"/>
      <c r="E121" s="72"/>
      <c r="F121" s="72"/>
      <c r="G121" s="72"/>
      <c r="H121" s="72"/>
      <c r="I121" s="72"/>
      <c r="J121" s="72"/>
      <c r="K121" s="72"/>
      <c r="L121" s="72"/>
      <c r="M121" s="53"/>
    </row>
    <row r="122" spans="2:13" ht="15.75">
      <c r="B122" s="52"/>
      <c r="C122" s="52"/>
      <c r="D122" s="52"/>
      <c r="E122" s="72"/>
      <c r="F122" s="72"/>
      <c r="G122" s="72"/>
      <c r="H122" s="72"/>
      <c r="I122" s="72"/>
      <c r="J122" s="72"/>
      <c r="K122" s="72"/>
      <c r="L122" s="72"/>
      <c r="M122" s="53"/>
    </row>
    <row r="123" spans="2:13" ht="15.75">
      <c r="B123" s="52"/>
      <c r="C123" s="52"/>
      <c r="D123" s="52"/>
      <c r="E123" s="72"/>
      <c r="F123" s="72"/>
      <c r="G123" s="72"/>
      <c r="H123" s="72"/>
      <c r="I123" s="72"/>
      <c r="J123" s="72"/>
      <c r="K123" s="72"/>
      <c r="L123" s="72"/>
      <c r="M123" s="53"/>
    </row>
    <row r="124" spans="2:13" ht="15.75">
      <c r="B124" s="52"/>
      <c r="C124" s="52"/>
      <c r="D124" s="52"/>
      <c r="E124" s="72"/>
      <c r="F124" s="72"/>
      <c r="G124" s="72"/>
      <c r="H124" s="72"/>
      <c r="I124" s="72"/>
      <c r="J124" s="72"/>
      <c r="K124" s="72"/>
      <c r="L124" s="72"/>
      <c r="M124" s="53"/>
    </row>
    <row r="125" spans="2:13" ht="15.75">
      <c r="B125" s="52"/>
      <c r="C125" s="52"/>
      <c r="D125" s="52"/>
      <c r="E125" s="72"/>
      <c r="F125" s="72"/>
      <c r="G125" s="72"/>
      <c r="H125" s="72"/>
      <c r="I125" s="72"/>
      <c r="J125" s="72"/>
      <c r="K125" s="72"/>
      <c r="L125" s="72"/>
      <c r="M125" s="53"/>
    </row>
    <row r="126" spans="2:13" ht="15.75">
      <c r="B126" s="52"/>
      <c r="C126" s="52"/>
      <c r="D126" s="52"/>
      <c r="E126" s="72"/>
      <c r="F126" s="72"/>
      <c r="G126" s="72"/>
      <c r="H126" s="72"/>
      <c r="I126" s="72"/>
      <c r="J126" s="72"/>
      <c r="K126" s="72"/>
      <c r="L126" s="72"/>
      <c r="M126" s="53"/>
    </row>
    <row r="127" spans="2:13" ht="15.75">
      <c r="B127" s="52"/>
      <c r="C127" s="52"/>
      <c r="D127" s="52"/>
      <c r="E127" s="72"/>
      <c r="F127" s="72"/>
      <c r="G127" s="72"/>
      <c r="H127" s="72"/>
      <c r="I127" s="72"/>
      <c r="J127" s="72"/>
      <c r="K127" s="72"/>
      <c r="L127" s="72"/>
      <c r="M127" s="53"/>
    </row>
    <row r="128" spans="2:13" ht="15.75">
      <c r="B128" s="52"/>
      <c r="C128" s="52"/>
      <c r="D128" s="52"/>
      <c r="E128" s="72"/>
      <c r="F128" s="72"/>
      <c r="G128" s="72"/>
      <c r="H128" s="72"/>
      <c r="I128" s="72"/>
      <c r="J128" s="72"/>
      <c r="K128" s="72"/>
      <c r="L128" s="72"/>
      <c r="M128" s="53"/>
    </row>
    <row r="129" spans="2:13" ht="15.75">
      <c r="B129" s="52"/>
      <c r="C129" s="52"/>
      <c r="D129" s="52"/>
      <c r="E129" s="72"/>
      <c r="F129" s="72"/>
      <c r="G129" s="72"/>
      <c r="H129" s="72"/>
      <c r="I129" s="72"/>
      <c r="J129" s="72"/>
      <c r="K129" s="72"/>
      <c r="L129" s="72"/>
      <c r="M129" s="53"/>
    </row>
    <row r="130" spans="2:13" ht="15.75">
      <c r="B130" s="52"/>
      <c r="C130" s="52"/>
      <c r="D130" s="52"/>
      <c r="E130" s="72"/>
      <c r="F130" s="72"/>
      <c r="G130" s="72"/>
      <c r="H130" s="72"/>
      <c r="I130" s="72"/>
      <c r="J130" s="72"/>
      <c r="K130" s="72"/>
      <c r="L130" s="72"/>
      <c r="M130" s="53"/>
    </row>
    <row r="131" spans="2:13" ht="15.75">
      <c r="B131" s="52"/>
      <c r="C131" s="52"/>
      <c r="D131" s="52"/>
      <c r="E131" s="72"/>
      <c r="F131" s="72"/>
      <c r="G131" s="72"/>
      <c r="H131" s="72"/>
      <c r="I131" s="72"/>
      <c r="J131" s="72"/>
      <c r="K131" s="72"/>
      <c r="L131" s="72"/>
      <c r="M131" s="53"/>
    </row>
    <row r="132" spans="2:13" ht="15.75">
      <c r="B132" s="52"/>
      <c r="C132" s="52"/>
      <c r="D132" s="52"/>
      <c r="E132" s="72"/>
      <c r="F132" s="72"/>
      <c r="G132" s="72"/>
      <c r="H132" s="72"/>
      <c r="I132" s="72"/>
      <c r="J132" s="72"/>
      <c r="K132" s="72"/>
      <c r="L132" s="72"/>
      <c r="M132" s="53"/>
    </row>
    <row r="133" spans="2:13" ht="15.75">
      <c r="B133" s="52"/>
      <c r="C133" s="52"/>
      <c r="D133" s="52"/>
      <c r="E133" s="72"/>
      <c r="F133" s="72"/>
      <c r="G133" s="72"/>
      <c r="H133" s="72"/>
      <c r="I133" s="72"/>
      <c r="J133" s="72"/>
      <c r="K133" s="72"/>
      <c r="L133" s="72"/>
      <c r="M133" s="53"/>
    </row>
    <row r="134" spans="2:13" ht="15.75">
      <c r="B134" s="52"/>
      <c r="C134" s="52"/>
      <c r="D134" s="52"/>
      <c r="E134" s="72"/>
      <c r="F134" s="72"/>
      <c r="G134" s="72"/>
      <c r="H134" s="72"/>
      <c r="I134" s="72"/>
      <c r="J134" s="72"/>
      <c r="K134" s="72"/>
      <c r="L134" s="72"/>
      <c r="M134" s="53"/>
    </row>
    <row r="135" spans="2:13" ht="15.75">
      <c r="B135" s="52"/>
      <c r="C135" s="52"/>
      <c r="D135" s="52"/>
      <c r="E135" s="72"/>
      <c r="F135" s="72"/>
      <c r="G135" s="72"/>
      <c r="H135" s="72"/>
      <c r="I135" s="72"/>
      <c r="J135" s="72"/>
      <c r="K135" s="72"/>
      <c r="L135" s="72"/>
      <c r="M135" s="53"/>
    </row>
    <row r="136" spans="2:13" ht="15.75">
      <c r="B136" s="52"/>
      <c r="C136" s="52"/>
      <c r="D136" s="52"/>
      <c r="E136" s="72"/>
      <c r="F136" s="72"/>
      <c r="G136" s="72"/>
      <c r="H136" s="72"/>
      <c r="I136" s="72"/>
      <c r="J136" s="72"/>
      <c r="K136" s="72"/>
      <c r="L136" s="72"/>
      <c r="M136" s="53"/>
    </row>
    <row r="137" spans="2:13" ht="15.75">
      <c r="B137" s="52"/>
      <c r="C137" s="52"/>
      <c r="D137" s="52"/>
      <c r="E137" s="72"/>
      <c r="F137" s="72"/>
      <c r="G137" s="72"/>
      <c r="H137" s="72"/>
      <c r="I137" s="72"/>
      <c r="J137" s="72"/>
      <c r="K137" s="72"/>
      <c r="L137" s="72"/>
      <c r="M137" s="53"/>
    </row>
    <row r="138" spans="2:13" ht="15.75">
      <c r="B138" s="52"/>
      <c r="C138" s="52"/>
      <c r="D138" s="52"/>
      <c r="E138" s="72"/>
      <c r="F138" s="72"/>
      <c r="G138" s="72"/>
      <c r="H138" s="72"/>
      <c r="I138" s="72"/>
      <c r="J138" s="72"/>
      <c r="K138" s="72"/>
      <c r="L138" s="72"/>
      <c r="M138" s="53"/>
    </row>
    <row r="139" spans="2:13" ht="15.75">
      <c r="B139" s="52"/>
      <c r="C139" s="52"/>
      <c r="D139" s="52"/>
      <c r="E139" s="72"/>
      <c r="F139" s="72"/>
      <c r="G139" s="72"/>
      <c r="H139" s="72"/>
      <c r="I139" s="72"/>
      <c r="J139" s="72"/>
      <c r="K139" s="72"/>
      <c r="L139" s="72"/>
      <c r="M139" s="53"/>
    </row>
    <row r="140" spans="2:13" ht="15.75">
      <c r="B140" s="52"/>
      <c r="C140" s="52"/>
      <c r="D140" s="52"/>
      <c r="E140" s="72"/>
      <c r="F140" s="72"/>
      <c r="G140" s="72"/>
      <c r="H140" s="72"/>
      <c r="I140" s="72"/>
      <c r="J140" s="72"/>
      <c r="K140" s="72"/>
      <c r="L140" s="72"/>
      <c r="M140" s="53"/>
    </row>
    <row r="141" spans="2:13" ht="15.75">
      <c r="B141" s="52"/>
      <c r="C141" s="52"/>
      <c r="D141" s="52"/>
      <c r="E141" s="72"/>
      <c r="F141" s="72"/>
      <c r="G141" s="72"/>
      <c r="H141" s="72"/>
      <c r="I141" s="72"/>
      <c r="J141" s="72"/>
      <c r="K141" s="72"/>
      <c r="L141" s="72"/>
      <c r="M141" s="53"/>
    </row>
    <row r="142" spans="2:13" ht="15.75">
      <c r="B142" s="52"/>
      <c r="C142" s="52"/>
      <c r="D142" s="52"/>
      <c r="E142" s="72"/>
      <c r="F142" s="72"/>
      <c r="G142" s="72"/>
      <c r="H142" s="72"/>
      <c r="I142" s="72"/>
      <c r="J142" s="72"/>
      <c r="K142" s="72"/>
      <c r="L142" s="72"/>
      <c r="M142" s="53"/>
    </row>
    <row r="143" spans="2:13" ht="15.75">
      <c r="B143" s="52"/>
      <c r="C143" s="52"/>
      <c r="D143" s="52"/>
      <c r="E143" s="72"/>
      <c r="F143" s="72"/>
      <c r="G143" s="72"/>
      <c r="H143" s="72"/>
      <c r="I143" s="72"/>
      <c r="J143" s="72"/>
      <c r="K143" s="72"/>
      <c r="L143" s="72"/>
      <c r="M143" s="53"/>
    </row>
    <row r="144" spans="2:13" ht="15.75">
      <c r="B144" s="52"/>
      <c r="C144" s="52"/>
      <c r="D144" s="52"/>
      <c r="E144" s="72"/>
      <c r="F144" s="72"/>
      <c r="G144" s="72"/>
      <c r="H144" s="72"/>
      <c r="I144" s="72"/>
      <c r="J144" s="72"/>
      <c r="K144" s="72"/>
      <c r="L144" s="72"/>
      <c r="M144" s="53"/>
    </row>
    <row r="145" spans="2:13" ht="15.75">
      <c r="B145" s="52"/>
      <c r="C145" s="52"/>
      <c r="D145" s="52"/>
      <c r="E145" s="72"/>
      <c r="F145" s="72"/>
      <c r="G145" s="72"/>
      <c r="H145" s="72"/>
      <c r="I145" s="72"/>
      <c r="J145" s="72"/>
      <c r="K145" s="72"/>
      <c r="L145" s="72"/>
      <c r="M145" s="53"/>
    </row>
    <row r="146" spans="2:13" ht="15.75">
      <c r="B146" s="52"/>
      <c r="C146" s="52"/>
      <c r="D146" s="52"/>
      <c r="E146" s="72"/>
      <c r="F146" s="72"/>
      <c r="G146" s="72"/>
      <c r="H146" s="72"/>
      <c r="I146" s="72"/>
      <c r="J146" s="72"/>
      <c r="K146" s="72"/>
      <c r="L146" s="72"/>
      <c r="M146" s="53"/>
    </row>
    <row r="147" spans="2:13" ht="15.75">
      <c r="B147" s="52"/>
      <c r="C147" s="52"/>
      <c r="D147" s="52"/>
      <c r="E147" s="72"/>
      <c r="F147" s="72"/>
      <c r="G147" s="72"/>
      <c r="H147" s="72"/>
      <c r="I147" s="72"/>
      <c r="J147" s="72"/>
      <c r="K147" s="72"/>
      <c r="L147" s="72"/>
      <c r="M147" s="53"/>
    </row>
    <row r="148" spans="2:13" ht="15.75">
      <c r="B148" s="52"/>
      <c r="C148" s="52"/>
      <c r="D148" s="52"/>
      <c r="E148" s="72"/>
      <c r="F148" s="72"/>
      <c r="G148" s="72"/>
      <c r="H148" s="72"/>
      <c r="I148" s="72"/>
      <c r="J148" s="72"/>
      <c r="K148" s="72"/>
      <c r="L148" s="72"/>
      <c r="M148" s="53"/>
    </row>
    <row r="149" spans="2:13" ht="15.75">
      <c r="B149" s="52"/>
      <c r="C149" s="52"/>
      <c r="D149" s="52"/>
      <c r="E149" s="72"/>
      <c r="F149" s="72"/>
      <c r="G149" s="72"/>
      <c r="H149" s="72"/>
      <c r="I149" s="72"/>
      <c r="J149" s="72"/>
      <c r="K149" s="72"/>
      <c r="L149" s="72"/>
      <c r="M149" s="53"/>
    </row>
    <row r="150" spans="2:13" ht="15.75">
      <c r="B150" s="52"/>
      <c r="C150" s="52"/>
      <c r="D150" s="52"/>
      <c r="E150" s="72"/>
      <c r="F150" s="72"/>
      <c r="G150" s="72"/>
      <c r="H150" s="72"/>
      <c r="I150" s="72"/>
      <c r="J150" s="72"/>
      <c r="K150" s="72"/>
      <c r="L150" s="72"/>
      <c r="M150" s="53"/>
    </row>
    <row r="151" spans="2:13" ht="15.75">
      <c r="B151" s="52"/>
      <c r="C151" s="52"/>
      <c r="D151" s="52"/>
      <c r="E151" s="72"/>
      <c r="F151" s="72"/>
      <c r="G151" s="72"/>
      <c r="H151" s="72"/>
      <c r="I151" s="72"/>
      <c r="J151" s="72"/>
      <c r="K151" s="72"/>
      <c r="L151" s="72"/>
      <c r="M151" s="53"/>
    </row>
    <row r="152" spans="2:13" ht="15.75">
      <c r="B152" s="52"/>
      <c r="C152" s="52"/>
      <c r="D152" s="52"/>
      <c r="E152" s="72"/>
      <c r="F152" s="72"/>
      <c r="G152" s="72"/>
      <c r="H152" s="72"/>
      <c r="I152" s="72"/>
      <c r="J152" s="72"/>
      <c r="K152" s="72"/>
      <c r="L152" s="72"/>
      <c r="M152" s="53"/>
    </row>
    <row r="153" spans="2:13" ht="15.75">
      <c r="B153" s="52"/>
      <c r="C153" s="52"/>
      <c r="D153" s="52"/>
      <c r="E153" s="72"/>
      <c r="F153" s="72"/>
      <c r="G153" s="72"/>
      <c r="H153" s="72"/>
      <c r="I153" s="72"/>
      <c r="J153" s="72"/>
      <c r="K153" s="72"/>
      <c r="L153" s="72"/>
      <c r="M153" s="53"/>
    </row>
    <row r="154" spans="2:13" ht="15.75">
      <c r="B154" s="52"/>
      <c r="C154" s="52"/>
      <c r="D154" s="52"/>
      <c r="E154" s="72"/>
      <c r="F154" s="72"/>
      <c r="G154" s="72"/>
      <c r="H154" s="72"/>
      <c r="I154" s="72"/>
      <c r="J154" s="72"/>
      <c r="K154" s="72"/>
      <c r="L154" s="72"/>
      <c r="M154" s="53"/>
    </row>
    <row r="155" spans="2:13" ht="15.75">
      <c r="B155" s="52"/>
      <c r="C155" s="52"/>
      <c r="D155" s="52"/>
      <c r="E155" s="72"/>
      <c r="F155" s="72"/>
      <c r="G155" s="72"/>
      <c r="H155" s="72"/>
      <c r="I155" s="72"/>
      <c r="J155" s="72"/>
      <c r="K155" s="72"/>
      <c r="L155" s="72"/>
      <c r="M155" s="53"/>
    </row>
    <row r="156" spans="2:13" ht="15.75">
      <c r="B156" s="52"/>
      <c r="C156" s="52"/>
      <c r="D156" s="52"/>
      <c r="E156" s="72"/>
      <c r="F156" s="72"/>
      <c r="G156" s="72"/>
      <c r="H156" s="72"/>
      <c r="I156" s="72"/>
      <c r="J156" s="72"/>
      <c r="K156" s="72"/>
      <c r="L156" s="72"/>
      <c r="M156" s="53"/>
    </row>
    <row r="157" spans="2:13" ht="15.75">
      <c r="B157" s="52"/>
      <c r="C157" s="52"/>
      <c r="D157" s="52"/>
      <c r="E157" s="72"/>
      <c r="F157" s="72"/>
      <c r="G157" s="72"/>
      <c r="H157" s="72"/>
      <c r="I157" s="72"/>
      <c r="J157" s="72"/>
      <c r="K157" s="72"/>
      <c r="L157" s="72"/>
      <c r="M157" s="53"/>
    </row>
    <row r="158" spans="2:13" ht="15.75">
      <c r="B158" s="52"/>
      <c r="C158" s="52"/>
      <c r="D158" s="52"/>
      <c r="E158" s="72"/>
      <c r="F158" s="72"/>
      <c r="G158" s="72"/>
      <c r="H158" s="72"/>
      <c r="I158" s="72"/>
      <c r="J158" s="72"/>
      <c r="K158" s="72"/>
      <c r="L158" s="72"/>
      <c r="M158" s="53"/>
    </row>
    <row r="159" spans="2:13" ht="15.75">
      <c r="B159" s="52"/>
      <c r="C159" s="52"/>
      <c r="D159" s="52"/>
      <c r="E159" s="72"/>
      <c r="F159" s="72"/>
      <c r="G159" s="72"/>
      <c r="H159" s="72"/>
      <c r="I159" s="72"/>
      <c r="J159" s="72"/>
      <c r="K159" s="72"/>
      <c r="L159" s="72"/>
      <c r="M159" s="53"/>
    </row>
    <row r="160" spans="2:13" ht="15.75">
      <c r="B160" s="52"/>
      <c r="C160" s="52"/>
      <c r="D160" s="52"/>
      <c r="E160" s="72"/>
      <c r="F160" s="72"/>
      <c r="G160" s="72"/>
      <c r="H160" s="72"/>
      <c r="I160" s="72"/>
      <c r="J160" s="72"/>
      <c r="K160" s="72"/>
      <c r="L160" s="72"/>
      <c r="M160" s="53"/>
    </row>
    <row r="161" spans="2:13" ht="15.75">
      <c r="B161" s="52"/>
      <c r="C161" s="52"/>
      <c r="D161" s="52"/>
      <c r="E161" s="72"/>
      <c r="F161" s="72"/>
      <c r="G161" s="72"/>
      <c r="H161" s="72"/>
      <c r="I161" s="72"/>
      <c r="J161" s="72"/>
      <c r="K161" s="72"/>
      <c r="L161" s="72"/>
      <c r="M161" s="53"/>
    </row>
    <row r="162" spans="2:13" ht="15.75">
      <c r="B162" s="52"/>
      <c r="C162" s="52"/>
      <c r="D162" s="52"/>
      <c r="E162" s="72"/>
      <c r="F162" s="72"/>
      <c r="G162" s="72"/>
      <c r="H162" s="72"/>
      <c r="I162" s="72"/>
      <c r="J162" s="72"/>
      <c r="K162" s="72"/>
      <c r="L162" s="72"/>
      <c r="M162" s="53"/>
    </row>
    <row r="163" spans="2:13" ht="15.75">
      <c r="B163" s="52"/>
      <c r="C163" s="52"/>
      <c r="D163" s="52"/>
      <c r="E163" s="72"/>
      <c r="F163" s="72"/>
      <c r="G163" s="72"/>
      <c r="H163" s="72"/>
      <c r="I163" s="72"/>
      <c r="J163" s="72"/>
      <c r="K163" s="72"/>
      <c r="L163" s="72"/>
      <c r="M163" s="53"/>
    </row>
    <row r="164" spans="2:13" ht="15.75">
      <c r="B164" s="52"/>
      <c r="C164" s="52"/>
      <c r="D164" s="52"/>
      <c r="E164" s="72"/>
      <c r="F164" s="72"/>
      <c r="G164" s="72"/>
      <c r="H164" s="72"/>
      <c r="I164" s="72"/>
      <c r="J164" s="72"/>
      <c r="K164" s="72"/>
      <c r="L164" s="72"/>
      <c r="M164" s="53"/>
    </row>
    <row r="165" spans="2:13" ht="15.75">
      <c r="B165" s="52"/>
      <c r="C165" s="52"/>
      <c r="D165" s="52"/>
      <c r="E165" s="72"/>
      <c r="F165" s="72"/>
      <c r="G165" s="72"/>
      <c r="H165" s="72"/>
      <c r="I165" s="72"/>
      <c r="J165" s="72"/>
      <c r="K165" s="72"/>
      <c r="L165" s="72"/>
      <c r="M165" s="53"/>
    </row>
    <row r="166" spans="2:13" ht="15.75">
      <c r="B166" s="52"/>
      <c r="C166" s="52"/>
      <c r="D166" s="52"/>
      <c r="E166" s="72"/>
      <c r="F166" s="72"/>
      <c r="G166" s="72"/>
      <c r="H166" s="72"/>
      <c r="I166" s="72"/>
      <c r="J166" s="72"/>
      <c r="K166" s="72"/>
      <c r="L166" s="72"/>
      <c r="M166" s="53"/>
    </row>
    <row r="167" spans="2:13" ht="15.75">
      <c r="B167" s="52"/>
      <c r="C167" s="52"/>
      <c r="D167" s="52"/>
      <c r="E167" s="72"/>
      <c r="F167" s="72"/>
      <c r="G167" s="72"/>
      <c r="H167" s="72"/>
      <c r="I167" s="72"/>
      <c r="J167" s="72"/>
      <c r="K167" s="72"/>
      <c r="L167" s="72"/>
      <c r="M167" s="53"/>
    </row>
    <row r="168" spans="2:13" ht="15.75">
      <c r="B168" s="52"/>
      <c r="C168" s="52"/>
      <c r="D168" s="52"/>
      <c r="E168" s="72"/>
      <c r="F168" s="72"/>
      <c r="G168" s="72"/>
      <c r="H168" s="72"/>
      <c r="I168" s="72"/>
      <c r="J168" s="72"/>
      <c r="K168" s="72"/>
      <c r="L168" s="72"/>
      <c r="M168" s="53"/>
    </row>
    <row r="169" spans="2:13" ht="15.75">
      <c r="B169" s="52"/>
      <c r="C169" s="52"/>
      <c r="D169" s="52"/>
      <c r="E169" s="72"/>
      <c r="F169" s="72"/>
      <c r="G169" s="72"/>
      <c r="H169" s="72"/>
      <c r="I169" s="72"/>
      <c r="J169" s="72"/>
      <c r="K169" s="72"/>
      <c r="L169" s="72"/>
      <c r="M169" s="53"/>
    </row>
    <row r="170" spans="2:13" ht="15.75">
      <c r="B170" s="52"/>
      <c r="C170" s="52"/>
      <c r="D170" s="52"/>
      <c r="E170" s="72"/>
      <c r="F170" s="72"/>
      <c r="G170" s="72"/>
      <c r="H170" s="72"/>
      <c r="I170" s="72"/>
      <c r="J170" s="72"/>
      <c r="K170" s="72"/>
      <c r="L170" s="72"/>
      <c r="M170" s="53"/>
    </row>
    <row r="171" spans="2:13" ht="15.75">
      <c r="B171" s="52"/>
      <c r="C171" s="52"/>
      <c r="D171" s="52"/>
      <c r="E171" s="72"/>
      <c r="F171" s="72"/>
      <c r="G171" s="72"/>
      <c r="H171" s="72"/>
      <c r="I171" s="72"/>
      <c r="J171" s="72"/>
      <c r="K171" s="72"/>
      <c r="L171" s="72"/>
      <c r="M171" s="53"/>
    </row>
    <row r="172" spans="2:13" ht="15.75">
      <c r="B172" s="52"/>
      <c r="C172" s="52"/>
      <c r="D172" s="52"/>
      <c r="E172" s="72"/>
      <c r="F172" s="72"/>
      <c r="G172" s="72"/>
      <c r="H172" s="72"/>
      <c r="I172" s="72"/>
      <c r="J172" s="72"/>
      <c r="K172" s="72"/>
      <c r="L172" s="72"/>
      <c r="M172" s="53"/>
    </row>
    <row r="173" spans="2:13" ht="15.75">
      <c r="B173" s="52"/>
      <c r="C173" s="52"/>
      <c r="D173" s="52"/>
      <c r="E173" s="72"/>
      <c r="F173" s="72"/>
      <c r="G173" s="72"/>
      <c r="H173" s="72"/>
      <c r="I173" s="72"/>
      <c r="J173" s="72"/>
      <c r="K173" s="72"/>
      <c r="L173" s="72"/>
      <c r="M173" s="53"/>
    </row>
    <row r="174" spans="2:13" ht="15.75">
      <c r="B174" s="52"/>
      <c r="C174" s="52"/>
      <c r="D174" s="52"/>
      <c r="E174" s="72"/>
      <c r="F174" s="72"/>
      <c r="G174" s="72"/>
      <c r="H174" s="72"/>
      <c r="I174" s="72"/>
      <c r="J174" s="72"/>
      <c r="K174" s="72"/>
      <c r="L174" s="72"/>
      <c r="M174" s="53"/>
    </row>
    <row r="175" spans="2:13" ht="15.75">
      <c r="B175" s="52"/>
      <c r="C175" s="52"/>
      <c r="D175" s="52"/>
      <c r="E175" s="72"/>
      <c r="F175" s="72"/>
      <c r="G175" s="72"/>
      <c r="H175" s="72"/>
      <c r="I175" s="72"/>
      <c r="J175" s="72"/>
      <c r="K175" s="72"/>
      <c r="L175" s="72"/>
      <c r="M175" s="53"/>
    </row>
    <row r="176" spans="2:13" ht="15.75">
      <c r="B176" s="52"/>
      <c r="C176" s="52"/>
      <c r="D176" s="52"/>
      <c r="E176" s="72"/>
      <c r="F176" s="72"/>
      <c r="G176" s="72"/>
      <c r="H176" s="72"/>
      <c r="I176" s="72"/>
      <c r="J176" s="72"/>
      <c r="K176" s="72"/>
      <c r="L176" s="72"/>
      <c r="M176" s="53"/>
    </row>
    <row r="177" spans="2:13" ht="15.75">
      <c r="B177" s="52"/>
      <c r="C177" s="52"/>
      <c r="D177" s="52"/>
      <c r="E177" s="72"/>
      <c r="F177" s="72"/>
      <c r="G177" s="72"/>
      <c r="H177" s="72"/>
      <c r="I177" s="72"/>
      <c r="J177" s="72"/>
      <c r="K177" s="72"/>
      <c r="L177" s="72"/>
      <c r="M177" s="53"/>
    </row>
    <row r="178" spans="2:13" ht="15.75">
      <c r="B178" s="52"/>
      <c r="C178" s="52"/>
      <c r="D178" s="52"/>
      <c r="E178" s="72"/>
      <c r="F178" s="72"/>
      <c r="G178" s="72"/>
      <c r="H178" s="72"/>
      <c r="I178" s="72"/>
      <c r="J178" s="72"/>
      <c r="K178" s="72"/>
      <c r="L178" s="72"/>
      <c r="M178" s="53"/>
    </row>
    <row r="179" spans="2:13" ht="15.75">
      <c r="B179" s="52"/>
      <c r="C179" s="52"/>
      <c r="D179" s="52"/>
      <c r="E179" s="72"/>
      <c r="F179" s="72"/>
      <c r="G179" s="72"/>
      <c r="H179" s="72"/>
      <c r="I179" s="72"/>
      <c r="J179" s="72"/>
      <c r="K179" s="72"/>
      <c r="L179" s="72"/>
      <c r="M179" s="53"/>
    </row>
    <row r="180" spans="2:13" ht="15.75">
      <c r="B180" s="52"/>
      <c r="C180" s="52"/>
      <c r="D180" s="52"/>
      <c r="E180" s="72"/>
      <c r="F180" s="72"/>
      <c r="G180" s="72"/>
      <c r="H180" s="72"/>
      <c r="I180" s="72"/>
      <c r="J180" s="72"/>
      <c r="K180" s="72"/>
      <c r="L180" s="72"/>
      <c r="M180" s="53"/>
    </row>
    <row r="181" spans="2:13" ht="15.75">
      <c r="B181" s="52"/>
      <c r="C181" s="52"/>
      <c r="D181" s="52"/>
      <c r="E181" s="72"/>
      <c r="F181" s="72"/>
      <c r="G181" s="72"/>
      <c r="H181" s="72"/>
      <c r="I181" s="72"/>
      <c r="J181" s="72"/>
      <c r="K181" s="72"/>
      <c r="L181" s="72"/>
      <c r="M181" s="53"/>
    </row>
    <row r="182" spans="2:13" ht="15.75">
      <c r="B182" s="52"/>
      <c r="C182" s="52"/>
      <c r="D182" s="52"/>
      <c r="E182" s="72"/>
      <c r="F182" s="72"/>
      <c r="G182" s="72"/>
      <c r="H182" s="72"/>
      <c r="I182" s="72"/>
      <c r="J182" s="72"/>
      <c r="K182" s="72"/>
      <c r="L182" s="72"/>
      <c r="M182" s="53"/>
    </row>
    <row r="183" spans="2:13" ht="15.75">
      <c r="B183" s="52"/>
      <c r="C183" s="52"/>
      <c r="D183" s="52"/>
      <c r="E183" s="72"/>
      <c r="F183" s="72"/>
      <c r="G183" s="72"/>
      <c r="H183" s="72"/>
      <c r="I183" s="72"/>
      <c r="J183" s="72"/>
      <c r="K183" s="72"/>
      <c r="L183" s="72"/>
      <c r="M183" s="53"/>
    </row>
    <row r="184" spans="2:13" ht="15.75">
      <c r="B184" s="52"/>
      <c r="C184" s="52"/>
      <c r="D184" s="52"/>
      <c r="E184" s="72"/>
      <c r="F184" s="72"/>
      <c r="G184" s="72"/>
      <c r="H184" s="72"/>
      <c r="I184" s="72"/>
      <c r="J184" s="72"/>
      <c r="K184" s="72"/>
      <c r="L184" s="72"/>
      <c r="M184" s="53"/>
    </row>
    <row r="185" spans="2:13" ht="15.75">
      <c r="B185" s="52"/>
      <c r="C185" s="52"/>
      <c r="D185" s="52"/>
      <c r="E185" s="72"/>
      <c r="F185" s="72"/>
      <c r="G185" s="72"/>
      <c r="H185" s="72"/>
      <c r="I185" s="72"/>
      <c r="J185" s="72"/>
      <c r="K185" s="72"/>
      <c r="L185" s="72"/>
      <c r="M185" s="53"/>
    </row>
    <row r="186" spans="2:13" ht="15.75">
      <c r="B186" s="52"/>
      <c r="C186" s="52"/>
      <c r="D186" s="52"/>
      <c r="E186" s="72"/>
      <c r="F186" s="72"/>
      <c r="G186" s="72"/>
      <c r="H186" s="72"/>
      <c r="I186" s="72"/>
      <c r="J186" s="72"/>
      <c r="K186" s="72"/>
      <c r="L186" s="72"/>
      <c r="M186" s="53"/>
    </row>
    <row r="187" spans="2:13" ht="15.75">
      <c r="B187" s="52"/>
      <c r="C187" s="52"/>
      <c r="D187" s="52"/>
      <c r="E187" s="72"/>
      <c r="F187" s="72"/>
      <c r="G187" s="72"/>
      <c r="H187" s="72"/>
      <c r="I187" s="72"/>
      <c r="J187" s="72"/>
      <c r="K187" s="72"/>
      <c r="L187" s="72"/>
      <c r="M187" s="53"/>
    </row>
    <row r="188" spans="2:13" ht="15.75">
      <c r="B188" s="52"/>
      <c r="C188" s="52"/>
      <c r="D188" s="52"/>
      <c r="E188" s="72"/>
      <c r="F188" s="72"/>
      <c r="G188" s="72"/>
      <c r="H188" s="72"/>
      <c r="I188" s="72"/>
      <c r="J188" s="72"/>
      <c r="K188" s="72"/>
      <c r="L188" s="72"/>
      <c r="M188" s="53"/>
    </row>
    <row r="189" spans="2:13" ht="15.75">
      <c r="B189" s="52"/>
      <c r="C189" s="52"/>
      <c r="D189" s="52"/>
      <c r="E189" s="72"/>
      <c r="F189" s="72"/>
      <c r="G189" s="72"/>
      <c r="H189" s="72"/>
      <c r="I189" s="72"/>
      <c r="J189" s="72"/>
      <c r="K189" s="72"/>
      <c r="L189" s="72"/>
      <c r="M189" s="53"/>
    </row>
    <row r="190" spans="2:13" ht="15.75">
      <c r="B190" s="52"/>
      <c r="C190" s="52"/>
      <c r="D190" s="52"/>
      <c r="E190" s="72"/>
      <c r="F190" s="72"/>
      <c r="G190" s="72"/>
      <c r="H190" s="72"/>
      <c r="I190" s="72"/>
      <c r="J190" s="72"/>
      <c r="K190" s="72"/>
      <c r="L190" s="72"/>
      <c r="M190" s="53"/>
    </row>
    <row r="191" spans="2:13" ht="15.75">
      <c r="B191" s="52"/>
      <c r="C191" s="52"/>
      <c r="D191" s="52"/>
      <c r="E191" s="72"/>
      <c r="F191" s="72"/>
      <c r="G191" s="72"/>
      <c r="H191" s="72"/>
      <c r="I191" s="72"/>
      <c r="J191" s="72"/>
      <c r="K191" s="72"/>
      <c r="L191" s="72"/>
      <c r="M191" s="53"/>
    </row>
    <row r="192" spans="2:13" ht="15.75">
      <c r="B192" s="52"/>
      <c r="C192" s="52"/>
      <c r="D192" s="52"/>
      <c r="E192" s="72"/>
      <c r="F192" s="72"/>
      <c r="G192" s="72"/>
      <c r="H192" s="72"/>
      <c r="I192" s="72"/>
      <c r="J192" s="72"/>
      <c r="K192" s="72"/>
      <c r="L192" s="72"/>
      <c r="M192" s="53"/>
    </row>
    <row r="193" spans="2:13" ht="15.75">
      <c r="B193" s="52"/>
      <c r="C193" s="52"/>
      <c r="D193" s="52"/>
      <c r="E193" s="72"/>
      <c r="F193" s="72"/>
      <c r="G193" s="72"/>
      <c r="H193" s="72"/>
      <c r="I193" s="72"/>
      <c r="J193" s="72"/>
      <c r="K193" s="72"/>
      <c r="L193" s="72"/>
      <c r="M193" s="53"/>
    </row>
    <row r="194" spans="2:13" ht="15.75">
      <c r="B194" s="52"/>
      <c r="C194" s="52"/>
      <c r="D194" s="52"/>
      <c r="E194" s="72"/>
      <c r="F194" s="72"/>
      <c r="G194" s="72"/>
      <c r="H194" s="72"/>
      <c r="I194" s="72"/>
      <c r="J194" s="72"/>
      <c r="K194" s="72"/>
      <c r="L194" s="72"/>
      <c r="M194" s="53"/>
    </row>
    <row r="195" spans="2:13" ht="15.75">
      <c r="B195" s="52"/>
      <c r="C195" s="52"/>
      <c r="D195" s="52"/>
      <c r="E195" s="72"/>
      <c r="F195" s="72"/>
      <c r="G195" s="72"/>
      <c r="H195" s="72"/>
      <c r="I195" s="72"/>
      <c r="J195" s="72"/>
      <c r="K195" s="72"/>
      <c r="L195" s="72"/>
      <c r="M195" s="53"/>
    </row>
    <row r="196" spans="2:13" ht="15.75">
      <c r="B196" s="52"/>
      <c r="C196" s="52"/>
      <c r="D196" s="52"/>
      <c r="E196" s="72"/>
      <c r="F196" s="72"/>
      <c r="G196" s="72"/>
      <c r="H196" s="72"/>
      <c r="I196" s="72"/>
      <c r="J196" s="72"/>
      <c r="K196" s="72"/>
      <c r="L196" s="72"/>
      <c r="M196" s="53"/>
    </row>
    <row r="197" spans="2:13" ht="15.75">
      <c r="B197" s="52"/>
      <c r="C197" s="52"/>
      <c r="D197" s="52"/>
      <c r="E197" s="72"/>
      <c r="F197" s="72"/>
      <c r="G197" s="72"/>
      <c r="H197" s="72"/>
      <c r="I197" s="72"/>
      <c r="J197" s="72"/>
      <c r="K197" s="72"/>
      <c r="L197" s="72"/>
      <c r="M197" s="53"/>
    </row>
    <row r="198" spans="2:13" ht="15.75">
      <c r="B198" s="52"/>
      <c r="C198" s="52"/>
      <c r="D198" s="52"/>
      <c r="E198" s="72"/>
      <c r="F198" s="72"/>
      <c r="G198" s="72"/>
      <c r="H198" s="72"/>
      <c r="I198" s="72"/>
      <c r="J198" s="72"/>
      <c r="K198" s="72"/>
      <c r="L198" s="72"/>
      <c r="M198" s="53"/>
    </row>
    <row r="199" spans="2:13" ht="15.75">
      <c r="B199" s="52"/>
      <c r="C199" s="52"/>
      <c r="D199" s="52"/>
      <c r="E199" s="72"/>
      <c r="F199" s="72"/>
      <c r="G199" s="72"/>
      <c r="H199" s="72"/>
      <c r="I199" s="72"/>
      <c r="J199" s="72"/>
      <c r="K199" s="72"/>
      <c r="L199" s="72"/>
      <c r="M199" s="53"/>
    </row>
    <row r="200" spans="2:13" ht="15.75">
      <c r="B200" s="52"/>
      <c r="C200" s="52"/>
      <c r="D200" s="52"/>
      <c r="E200" s="72"/>
      <c r="F200" s="72"/>
      <c r="G200" s="72"/>
      <c r="H200" s="72"/>
      <c r="I200" s="72"/>
      <c r="J200" s="72"/>
      <c r="K200" s="72"/>
      <c r="L200" s="72"/>
      <c r="M200" s="53"/>
    </row>
    <row r="201" spans="2:13" ht="15.75">
      <c r="B201" s="52"/>
      <c r="C201" s="52"/>
      <c r="D201" s="52"/>
      <c r="E201" s="72"/>
      <c r="F201" s="72"/>
      <c r="G201" s="72"/>
      <c r="H201" s="72"/>
      <c r="I201" s="72"/>
      <c r="J201" s="72"/>
      <c r="K201" s="72"/>
      <c r="L201" s="72"/>
      <c r="M201" s="53"/>
    </row>
    <row r="202" spans="2:13" ht="15.75">
      <c r="B202" s="52"/>
      <c r="C202" s="52"/>
      <c r="D202" s="52"/>
      <c r="E202" s="72"/>
      <c r="F202" s="72"/>
      <c r="G202" s="72"/>
      <c r="H202" s="72"/>
      <c r="I202" s="72"/>
      <c r="J202" s="72"/>
      <c r="K202" s="72"/>
      <c r="L202" s="72"/>
      <c r="M202" s="53"/>
    </row>
    <row r="203" spans="2:13" ht="15.75">
      <c r="B203" s="52"/>
      <c r="C203" s="52"/>
      <c r="D203" s="52"/>
      <c r="E203" s="72"/>
      <c r="F203" s="72"/>
      <c r="G203" s="72"/>
      <c r="H203" s="72"/>
      <c r="I203" s="72"/>
      <c r="J203" s="72"/>
      <c r="K203" s="72"/>
      <c r="L203" s="72"/>
      <c r="M203" s="53"/>
    </row>
    <row r="204" spans="2:13" ht="15.75">
      <c r="B204" s="52"/>
      <c r="C204" s="52"/>
      <c r="D204" s="52"/>
      <c r="E204" s="72"/>
      <c r="F204" s="72"/>
      <c r="G204" s="72"/>
      <c r="H204" s="72"/>
      <c r="I204" s="72"/>
      <c r="J204" s="72"/>
      <c r="K204" s="72"/>
      <c r="L204" s="72"/>
      <c r="M204" s="53"/>
    </row>
    <row r="205" spans="2:13" ht="15.75">
      <c r="B205" s="52"/>
      <c r="C205" s="52"/>
      <c r="D205" s="52"/>
      <c r="E205" s="72"/>
      <c r="F205" s="72"/>
      <c r="G205" s="72"/>
      <c r="H205" s="72"/>
      <c r="I205" s="72"/>
      <c r="J205" s="72"/>
      <c r="K205" s="72"/>
      <c r="L205" s="72"/>
      <c r="M205" s="53"/>
    </row>
    <row r="206" spans="2:13" ht="15.75">
      <c r="B206" s="52"/>
      <c r="C206" s="52"/>
      <c r="D206" s="52"/>
      <c r="E206" s="72"/>
      <c r="F206" s="72"/>
      <c r="G206" s="72"/>
      <c r="H206" s="72"/>
      <c r="I206" s="72"/>
      <c r="J206" s="72"/>
      <c r="K206" s="72"/>
      <c r="L206" s="72"/>
      <c r="M206" s="53"/>
    </row>
    <row r="207" spans="2:13" ht="15.75">
      <c r="B207" s="52"/>
      <c r="C207" s="52"/>
      <c r="D207" s="52"/>
      <c r="E207" s="72"/>
      <c r="F207" s="72"/>
      <c r="G207" s="72"/>
      <c r="H207" s="72"/>
      <c r="I207" s="72"/>
      <c r="J207" s="72"/>
      <c r="K207" s="72"/>
      <c r="L207" s="72"/>
      <c r="M207" s="53"/>
    </row>
    <row r="208" spans="2:13" ht="15.75">
      <c r="B208" s="52"/>
      <c r="C208" s="52"/>
      <c r="D208" s="52"/>
      <c r="E208" s="72"/>
      <c r="F208" s="72"/>
      <c r="G208" s="72"/>
      <c r="H208" s="72"/>
      <c r="I208" s="72"/>
      <c r="J208" s="72"/>
      <c r="K208" s="72"/>
      <c r="L208" s="72"/>
      <c r="M208" s="53"/>
    </row>
    <row r="209" spans="2:13" ht="15.75">
      <c r="B209" s="52"/>
      <c r="C209" s="52"/>
      <c r="D209" s="52"/>
      <c r="E209" s="72"/>
      <c r="F209" s="72"/>
      <c r="G209" s="72"/>
      <c r="H209" s="72"/>
      <c r="I209" s="72"/>
      <c r="J209" s="72"/>
      <c r="K209" s="72"/>
      <c r="L209" s="72"/>
      <c r="M209" s="53"/>
    </row>
    <row r="210" spans="2:13" ht="15.75">
      <c r="B210" s="52"/>
      <c r="C210" s="52"/>
      <c r="D210" s="52"/>
      <c r="E210" s="72"/>
      <c r="F210" s="72"/>
      <c r="G210" s="72"/>
      <c r="H210" s="72"/>
      <c r="I210" s="72"/>
      <c r="J210" s="72"/>
      <c r="K210" s="72"/>
      <c r="L210" s="72"/>
      <c r="M210" s="53"/>
    </row>
    <row r="211" spans="2:13" ht="15.75">
      <c r="B211" s="52"/>
      <c r="C211" s="52"/>
      <c r="D211" s="52"/>
      <c r="E211" s="72"/>
      <c r="F211" s="72"/>
      <c r="G211" s="72"/>
      <c r="H211" s="72"/>
      <c r="I211" s="72"/>
      <c r="J211" s="72"/>
      <c r="K211" s="72"/>
      <c r="L211" s="72"/>
      <c r="M211" s="53"/>
    </row>
    <row r="212" spans="2:13" ht="15.75">
      <c r="B212" s="52"/>
      <c r="C212" s="52"/>
      <c r="D212" s="52"/>
      <c r="E212" s="72"/>
      <c r="F212" s="72"/>
      <c r="G212" s="72"/>
      <c r="H212" s="72"/>
      <c r="I212" s="72"/>
      <c r="J212" s="72"/>
      <c r="K212" s="72"/>
      <c r="L212" s="72"/>
      <c r="M212" s="53"/>
    </row>
    <row r="213" spans="2:13" ht="15.75">
      <c r="B213" s="52"/>
      <c r="C213" s="52"/>
      <c r="D213" s="52"/>
      <c r="E213" s="72"/>
      <c r="F213" s="72"/>
      <c r="G213" s="72"/>
      <c r="H213" s="72"/>
      <c r="I213" s="72"/>
      <c r="J213" s="72"/>
      <c r="K213" s="72"/>
      <c r="L213" s="72"/>
      <c r="M213" s="53"/>
    </row>
    <row r="214" spans="2:13" ht="15.75">
      <c r="B214" s="52"/>
      <c r="C214" s="52"/>
      <c r="D214" s="52"/>
      <c r="E214" s="72"/>
      <c r="F214" s="72"/>
      <c r="G214" s="72"/>
      <c r="H214" s="72"/>
      <c r="I214" s="72"/>
      <c r="J214" s="72"/>
      <c r="K214" s="72"/>
      <c r="L214" s="72"/>
      <c r="M214" s="53"/>
    </row>
    <row r="215" spans="2:13" ht="15.75">
      <c r="B215" s="52"/>
      <c r="C215" s="52"/>
      <c r="D215" s="52"/>
      <c r="E215" s="72"/>
      <c r="F215" s="72"/>
      <c r="G215" s="72"/>
      <c r="H215" s="72"/>
      <c r="I215" s="72"/>
      <c r="J215" s="72"/>
      <c r="K215" s="72"/>
      <c r="L215" s="72"/>
      <c r="M215" s="53"/>
    </row>
    <row r="216" spans="2:13" ht="15.75">
      <c r="B216" s="52"/>
      <c r="C216" s="52"/>
      <c r="D216" s="52"/>
      <c r="E216" s="72"/>
      <c r="F216" s="72"/>
      <c r="G216" s="72"/>
      <c r="H216" s="72"/>
      <c r="I216" s="72"/>
      <c r="J216" s="72"/>
      <c r="K216" s="72"/>
      <c r="L216" s="72"/>
      <c r="M216" s="53"/>
    </row>
    <row r="217" spans="2:13" ht="15.75">
      <c r="B217" s="52"/>
      <c r="C217" s="52"/>
      <c r="D217" s="52"/>
      <c r="E217" s="72"/>
      <c r="F217" s="72"/>
      <c r="G217" s="72"/>
      <c r="H217" s="72"/>
      <c r="I217" s="72"/>
      <c r="J217" s="72"/>
      <c r="K217" s="72"/>
      <c r="L217" s="72"/>
      <c r="M217" s="53"/>
    </row>
    <row r="218" spans="2:13" ht="15.75">
      <c r="B218" s="52"/>
      <c r="C218" s="52"/>
      <c r="D218" s="52"/>
      <c r="E218" s="72"/>
      <c r="F218" s="72"/>
      <c r="G218" s="72"/>
      <c r="H218" s="72"/>
      <c r="I218" s="72"/>
      <c r="J218" s="72"/>
      <c r="K218" s="72"/>
      <c r="L218" s="72"/>
      <c r="M218" s="53"/>
    </row>
    <row r="219" spans="2:13" ht="15.75">
      <c r="B219" s="52"/>
      <c r="C219" s="52"/>
      <c r="D219" s="52"/>
      <c r="E219" s="72"/>
      <c r="F219" s="72"/>
      <c r="G219" s="72"/>
      <c r="H219" s="72"/>
      <c r="I219" s="72"/>
      <c r="J219" s="72"/>
      <c r="K219" s="72"/>
      <c r="L219" s="72"/>
      <c r="M219" s="53"/>
    </row>
    <row r="220" spans="2:13" ht="15.75">
      <c r="B220" s="52"/>
      <c r="C220" s="52"/>
      <c r="D220" s="52"/>
      <c r="E220" s="72"/>
      <c r="F220" s="72"/>
      <c r="G220" s="72"/>
      <c r="H220" s="72"/>
      <c r="I220" s="72"/>
      <c r="J220" s="72"/>
      <c r="K220" s="72"/>
      <c r="L220" s="72"/>
      <c r="M220" s="53"/>
    </row>
    <row r="221" spans="2:13" ht="15.75">
      <c r="B221" s="52"/>
      <c r="C221" s="52"/>
      <c r="D221" s="52"/>
      <c r="E221" s="72"/>
      <c r="F221" s="72"/>
      <c r="G221" s="72"/>
      <c r="H221" s="72"/>
      <c r="I221" s="72"/>
      <c r="J221" s="72"/>
      <c r="K221" s="72"/>
      <c r="L221" s="72"/>
      <c r="M221" s="53"/>
    </row>
    <row r="222" spans="2:13" ht="15.75">
      <c r="B222" s="52"/>
      <c r="C222" s="52"/>
      <c r="D222" s="52"/>
      <c r="E222" s="72"/>
      <c r="F222" s="72"/>
      <c r="G222" s="72"/>
      <c r="H222" s="72"/>
      <c r="I222" s="72"/>
      <c r="J222" s="72"/>
      <c r="K222" s="72"/>
      <c r="L222" s="72"/>
      <c r="M222" s="53"/>
    </row>
    <row r="223" spans="2:13" ht="15.75">
      <c r="B223" s="52"/>
      <c r="C223" s="52"/>
      <c r="D223" s="52"/>
      <c r="E223" s="72"/>
      <c r="F223" s="72"/>
      <c r="G223" s="72"/>
      <c r="H223" s="72"/>
      <c r="I223" s="72"/>
      <c r="J223" s="72"/>
      <c r="K223" s="72"/>
      <c r="L223" s="72"/>
      <c r="M223" s="53"/>
    </row>
    <row r="224" spans="2:13" ht="15.75">
      <c r="B224" s="52"/>
      <c r="C224" s="52"/>
      <c r="D224" s="52"/>
      <c r="E224" s="72"/>
      <c r="F224" s="72"/>
      <c r="G224" s="72"/>
      <c r="H224" s="72"/>
      <c r="I224" s="72"/>
      <c r="J224" s="72"/>
      <c r="K224" s="72"/>
      <c r="L224" s="72"/>
      <c r="M224" s="53"/>
    </row>
    <row r="225" spans="2:13" ht="15.75">
      <c r="B225" s="52"/>
      <c r="C225" s="52"/>
      <c r="D225" s="52"/>
      <c r="E225" s="72"/>
      <c r="F225" s="72"/>
      <c r="G225" s="72"/>
      <c r="H225" s="72"/>
      <c r="I225" s="72"/>
      <c r="J225" s="72"/>
      <c r="K225" s="72"/>
      <c r="L225" s="72"/>
      <c r="M225" s="53"/>
    </row>
    <row r="226" spans="2:13" ht="15.75">
      <c r="B226" s="52"/>
      <c r="C226" s="52"/>
      <c r="D226" s="52"/>
      <c r="E226" s="72"/>
      <c r="F226" s="72"/>
      <c r="G226" s="72"/>
      <c r="H226" s="72"/>
      <c r="I226" s="72"/>
      <c r="J226" s="72"/>
      <c r="K226" s="72"/>
      <c r="L226" s="72"/>
      <c r="M226" s="53"/>
    </row>
    <row r="227" spans="2:13" ht="15.75">
      <c r="B227" s="52"/>
      <c r="C227" s="52"/>
      <c r="D227" s="52"/>
      <c r="E227" s="72"/>
      <c r="F227" s="72"/>
      <c r="G227" s="72"/>
      <c r="H227" s="72"/>
      <c r="I227" s="72"/>
      <c r="J227" s="72"/>
      <c r="K227" s="72"/>
      <c r="L227" s="72"/>
      <c r="M227" s="53"/>
    </row>
    <row r="228" spans="2:13" ht="15.75">
      <c r="B228" s="52"/>
      <c r="C228" s="52"/>
      <c r="D228" s="52"/>
      <c r="E228" s="72"/>
      <c r="F228" s="72"/>
      <c r="G228" s="72"/>
      <c r="H228" s="72"/>
      <c r="I228" s="72"/>
      <c r="J228" s="72"/>
      <c r="K228" s="72"/>
      <c r="L228" s="72"/>
      <c r="M228" s="53"/>
    </row>
    <row r="229" spans="2:13" ht="15.75">
      <c r="B229" s="52"/>
      <c r="C229" s="52"/>
      <c r="D229" s="52"/>
      <c r="E229" s="72"/>
      <c r="F229" s="72"/>
      <c r="G229" s="72"/>
      <c r="H229" s="72"/>
      <c r="I229" s="72"/>
      <c r="J229" s="72"/>
      <c r="K229" s="72"/>
      <c r="L229" s="72"/>
      <c r="M229" s="53"/>
    </row>
    <row r="230" spans="2:13" ht="15.75">
      <c r="B230" s="52"/>
      <c r="C230" s="52"/>
      <c r="D230" s="52"/>
      <c r="E230" s="72"/>
      <c r="F230" s="72"/>
      <c r="G230" s="72"/>
      <c r="H230" s="72"/>
      <c r="I230" s="72"/>
      <c r="J230" s="72"/>
      <c r="K230" s="72"/>
      <c r="L230" s="72"/>
      <c r="M230" s="53"/>
    </row>
    <row r="231" spans="2:13" ht="15.75">
      <c r="B231" s="52"/>
      <c r="C231" s="52"/>
      <c r="D231" s="52"/>
      <c r="E231" s="72"/>
      <c r="F231" s="72"/>
      <c r="G231" s="72"/>
      <c r="H231" s="72"/>
      <c r="I231" s="72"/>
      <c r="J231" s="72"/>
      <c r="K231" s="72"/>
      <c r="L231" s="72"/>
      <c r="M231" s="53"/>
    </row>
    <row r="232" spans="2:13" ht="15.75">
      <c r="B232" s="52"/>
      <c r="C232" s="52"/>
      <c r="D232" s="52"/>
      <c r="E232" s="72"/>
      <c r="F232" s="72"/>
      <c r="G232" s="72"/>
      <c r="H232" s="72"/>
      <c r="I232" s="72"/>
      <c r="J232" s="72"/>
      <c r="K232" s="72"/>
      <c r="L232" s="72"/>
      <c r="M232" s="53"/>
    </row>
    <row r="233" spans="2:13" ht="15.75">
      <c r="B233" s="52"/>
      <c r="C233" s="52"/>
      <c r="D233" s="52"/>
      <c r="E233" s="72"/>
      <c r="F233" s="72"/>
      <c r="G233" s="72"/>
      <c r="H233" s="72"/>
      <c r="I233" s="72"/>
      <c r="J233" s="72"/>
      <c r="K233" s="72"/>
      <c r="L233" s="72"/>
      <c r="M233" s="53"/>
    </row>
    <row r="234" spans="2:13" ht="15.75">
      <c r="B234" s="52"/>
      <c r="C234" s="52"/>
      <c r="D234" s="52"/>
      <c r="E234" s="72"/>
      <c r="F234" s="72"/>
      <c r="G234" s="72"/>
      <c r="H234" s="72"/>
      <c r="I234" s="72"/>
      <c r="J234" s="72"/>
      <c r="K234" s="72"/>
      <c r="L234" s="72"/>
      <c r="M234" s="53"/>
    </row>
    <row r="235" spans="2:13" ht="15.75">
      <c r="B235" s="52"/>
      <c r="C235" s="52"/>
      <c r="D235" s="52"/>
      <c r="E235" s="72"/>
      <c r="F235" s="72"/>
      <c r="G235" s="72"/>
      <c r="H235" s="72"/>
      <c r="I235" s="72"/>
      <c r="J235" s="72"/>
      <c r="K235" s="72"/>
      <c r="L235" s="72"/>
      <c r="M235" s="53"/>
    </row>
    <row r="236" spans="2:13" ht="15.75">
      <c r="B236" s="52"/>
      <c r="C236" s="52"/>
      <c r="D236" s="52"/>
      <c r="E236" s="72"/>
      <c r="F236" s="72"/>
      <c r="G236" s="72"/>
      <c r="H236" s="72"/>
      <c r="I236" s="72"/>
      <c r="J236" s="72"/>
      <c r="K236" s="72"/>
      <c r="L236" s="72"/>
      <c r="M236" s="53"/>
    </row>
    <row r="237" spans="2:13" ht="15.75">
      <c r="B237" s="52"/>
      <c r="C237" s="52"/>
      <c r="D237" s="52"/>
      <c r="E237" s="72"/>
      <c r="F237" s="72"/>
      <c r="G237" s="72"/>
      <c r="H237" s="72"/>
      <c r="I237" s="72"/>
      <c r="J237" s="72"/>
      <c r="K237" s="72"/>
      <c r="L237" s="72"/>
      <c r="M237" s="53"/>
    </row>
    <row r="238" spans="2:13" ht="15.75">
      <c r="B238" s="52"/>
      <c r="C238" s="52"/>
      <c r="D238" s="52"/>
      <c r="E238" s="72"/>
      <c r="F238" s="72"/>
      <c r="G238" s="72"/>
      <c r="H238" s="72"/>
      <c r="I238" s="72"/>
      <c r="J238" s="72"/>
      <c r="K238" s="72"/>
      <c r="L238" s="72"/>
      <c r="M238" s="53"/>
    </row>
    <row r="239" spans="2:13" ht="15.75">
      <c r="B239" s="52"/>
      <c r="C239" s="52"/>
      <c r="D239" s="52"/>
      <c r="E239" s="72"/>
      <c r="F239" s="72"/>
      <c r="G239" s="72"/>
      <c r="H239" s="72"/>
      <c r="I239" s="72"/>
      <c r="J239" s="72"/>
      <c r="K239" s="72"/>
      <c r="L239" s="72"/>
      <c r="M239" s="53"/>
    </row>
    <row r="240" spans="2:13" ht="15.75">
      <c r="B240" s="52"/>
      <c r="C240" s="52"/>
      <c r="D240" s="52"/>
      <c r="E240" s="72"/>
      <c r="F240" s="72"/>
      <c r="G240" s="72"/>
      <c r="H240" s="72"/>
      <c r="I240" s="72"/>
      <c r="J240" s="72"/>
      <c r="K240" s="72"/>
      <c r="L240" s="72"/>
      <c r="M240" s="53"/>
    </row>
    <row r="241" spans="2:13" ht="15.75">
      <c r="B241" s="52"/>
      <c r="C241" s="52"/>
      <c r="D241" s="52"/>
      <c r="E241" s="72"/>
      <c r="F241" s="72"/>
      <c r="G241" s="72"/>
      <c r="H241" s="72"/>
      <c r="I241" s="72"/>
      <c r="J241" s="72"/>
      <c r="K241" s="72"/>
      <c r="L241" s="72"/>
      <c r="M241" s="53"/>
    </row>
    <row r="242" spans="2:13" ht="15.75">
      <c r="B242" s="52"/>
      <c r="C242" s="52"/>
      <c r="D242" s="52"/>
      <c r="E242" s="72"/>
      <c r="F242" s="72"/>
      <c r="G242" s="72"/>
      <c r="H242" s="72"/>
      <c r="I242" s="72"/>
      <c r="J242" s="72"/>
      <c r="K242" s="72"/>
      <c r="L242" s="72"/>
      <c r="M242" s="53"/>
    </row>
    <row r="243" spans="2:13" ht="15.75">
      <c r="B243" s="52"/>
      <c r="C243" s="52"/>
      <c r="D243" s="52"/>
      <c r="E243" s="72"/>
      <c r="F243" s="72"/>
      <c r="G243" s="72"/>
      <c r="H243" s="72"/>
      <c r="I243" s="72"/>
      <c r="J243" s="72"/>
      <c r="K243" s="72"/>
      <c r="L243" s="72"/>
      <c r="M243" s="53"/>
    </row>
    <row r="244" spans="2:13" ht="15.75">
      <c r="B244" s="52"/>
      <c r="C244" s="52"/>
      <c r="D244" s="52"/>
      <c r="E244" s="72"/>
      <c r="F244" s="72"/>
      <c r="G244" s="72"/>
      <c r="H244" s="72"/>
      <c r="I244" s="72"/>
      <c r="J244" s="72"/>
      <c r="K244" s="72"/>
      <c r="L244" s="72"/>
      <c r="M244" s="53"/>
    </row>
    <row r="245" spans="2:13" ht="15.75">
      <c r="B245" s="52"/>
      <c r="C245" s="52"/>
      <c r="D245" s="52"/>
      <c r="E245" s="72"/>
      <c r="F245" s="72"/>
      <c r="G245" s="72"/>
      <c r="H245" s="72"/>
      <c r="I245" s="72"/>
      <c r="J245" s="72"/>
      <c r="K245" s="72"/>
      <c r="L245" s="72"/>
      <c r="M245" s="53"/>
    </row>
    <row r="246" spans="2:13" ht="15.75">
      <c r="B246" s="52"/>
      <c r="C246" s="52"/>
      <c r="D246" s="52"/>
      <c r="E246" s="72"/>
      <c r="F246" s="72"/>
      <c r="G246" s="72"/>
      <c r="H246" s="72"/>
      <c r="I246" s="72"/>
      <c r="J246" s="72"/>
      <c r="K246" s="72"/>
      <c r="L246" s="72"/>
      <c r="M246" s="53"/>
    </row>
    <row r="247" spans="2:13" ht="15.75">
      <c r="B247" s="52"/>
      <c r="C247" s="52"/>
      <c r="D247" s="52"/>
      <c r="E247" s="72"/>
      <c r="F247" s="72"/>
      <c r="G247" s="72"/>
      <c r="H247" s="72"/>
      <c r="I247" s="72"/>
      <c r="J247" s="72"/>
      <c r="K247" s="72"/>
      <c r="L247" s="72"/>
      <c r="M247" s="53"/>
    </row>
    <row r="248" spans="2:13" ht="15.75">
      <c r="B248" s="52"/>
      <c r="C248" s="52"/>
      <c r="D248" s="52"/>
      <c r="E248" s="72"/>
      <c r="F248" s="72"/>
      <c r="G248" s="72"/>
      <c r="H248" s="72"/>
      <c r="I248" s="72"/>
      <c r="J248" s="72"/>
      <c r="K248" s="72"/>
      <c r="L248" s="72"/>
      <c r="M248" s="53"/>
    </row>
    <row r="249" spans="2:13" ht="15.75">
      <c r="B249" s="52"/>
      <c r="C249" s="52"/>
      <c r="D249" s="52"/>
      <c r="E249" s="72"/>
      <c r="F249" s="72"/>
      <c r="G249" s="72"/>
      <c r="H249" s="72"/>
      <c r="I249" s="72"/>
      <c r="J249" s="72"/>
      <c r="K249" s="72"/>
      <c r="L249" s="72"/>
      <c r="M249" s="53"/>
    </row>
    <row r="250" spans="2:13" ht="15.75">
      <c r="B250" s="52"/>
      <c r="C250" s="52"/>
      <c r="D250" s="52"/>
      <c r="E250" s="72"/>
      <c r="F250" s="72"/>
      <c r="G250" s="72"/>
      <c r="H250" s="72"/>
      <c r="I250" s="72"/>
      <c r="J250" s="72"/>
      <c r="K250" s="72"/>
      <c r="L250" s="72"/>
      <c r="M250" s="53"/>
    </row>
    <row r="251" spans="2:13" ht="15.75">
      <c r="B251" s="52"/>
      <c r="C251" s="52"/>
      <c r="D251" s="52"/>
      <c r="E251" s="72"/>
      <c r="F251" s="72"/>
      <c r="G251" s="72"/>
      <c r="H251" s="72"/>
      <c r="I251" s="72"/>
      <c r="J251" s="72"/>
      <c r="K251" s="72"/>
      <c r="L251" s="72"/>
      <c r="M251" s="53"/>
    </row>
    <row r="252" spans="2:13" ht="15.75">
      <c r="B252" s="52"/>
      <c r="C252" s="52"/>
      <c r="D252" s="52"/>
      <c r="E252" s="72"/>
      <c r="F252" s="72"/>
      <c r="G252" s="72"/>
      <c r="H252" s="72"/>
      <c r="I252" s="72"/>
      <c r="J252" s="72"/>
      <c r="K252" s="72"/>
      <c r="L252" s="72"/>
      <c r="M252" s="53"/>
    </row>
    <row r="253" spans="2:13" ht="15.75">
      <c r="B253" s="52"/>
      <c r="C253" s="52"/>
      <c r="D253" s="52"/>
      <c r="E253" s="72"/>
      <c r="F253" s="72"/>
      <c r="G253" s="72"/>
      <c r="H253" s="72"/>
      <c r="I253" s="72"/>
      <c r="J253" s="72"/>
      <c r="K253" s="72"/>
      <c r="L253" s="72"/>
      <c r="M253" s="53"/>
    </row>
    <row r="254" spans="2:13" ht="15.75">
      <c r="B254" s="52"/>
      <c r="C254" s="52"/>
      <c r="D254" s="52"/>
      <c r="E254" s="72"/>
      <c r="F254" s="72"/>
      <c r="G254" s="72"/>
      <c r="H254" s="72"/>
      <c r="I254" s="72"/>
      <c r="J254" s="72"/>
      <c r="K254" s="72"/>
      <c r="L254" s="72"/>
      <c r="M254" s="53"/>
    </row>
    <row r="255" spans="2:13" ht="15.75">
      <c r="B255" s="52"/>
      <c r="C255" s="52"/>
      <c r="D255" s="52"/>
      <c r="E255" s="72"/>
      <c r="F255" s="72"/>
      <c r="G255" s="72"/>
      <c r="H255" s="72"/>
      <c r="I255" s="72"/>
      <c r="J255" s="72"/>
      <c r="K255" s="72"/>
      <c r="L255" s="72"/>
      <c r="M255" s="53"/>
    </row>
    <row r="256" spans="2:13" ht="15.75">
      <c r="B256" s="52"/>
      <c r="C256" s="52"/>
      <c r="D256" s="52"/>
      <c r="E256" s="72"/>
      <c r="F256" s="72"/>
      <c r="G256" s="72"/>
      <c r="H256" s="72"/>
      <c r="I256" s="72"/>
      <c r="J256" s="72"/>
      <c r="K256" s="72"/>
      <c r="L256" s="72"/>
      <c r="M256" s="53"/>
    </row>
    <row r="257" spans="2:13" ht="15.75">
      <c r="B257" s="52"/>
      <c r="C257" s="52"/>
      <c r="D257" s="52"/>
      <c r="E257" s="72"/>
      <c r="F257" s="72"/>
      <c r="G257" s="72"/>
      <c r="H257" s="72"/>
      <c r="I257" s="72"/>
      <c r="J257" s="72"/>
      <c r="K257" s="72"/>
      <c r="L257" s="72"/>
      <c r="M257" s="53"/>
    </row>
    <row r="258" spans="2:13" ht="15.75">
      <c r="B258" s="52"/>
      <c r="C258" s="52"/>
      <c r="D258" s="52"/>
      <c r="E258" s="72"/>
      <c r="F258" s="72"/>
      <c r="G258" s="72"/>
      <c r="H258" s="72"/>
      <c r="I258" s="72"/>
      <c r="J258" s="72"/>
      <c r="K258" s="72"/>
      <c r="L258" s="72"/>
      <c r="M258" s="53"/>
    </row>
    <row r="259" spans="2:13" ht="15.75">
      <c r="B259" s="52"/>
      <c r="C259" s="52"/>
      <c r="D259" s="52"/>
      <c r="E259" s="72"/>
      <c r="F259" s="72"/>
      <c r="G259" s="72"/>
      <c r="H259" s="72"/>
      <c r="I259" s="72"/>
      <c r="J259" s="72"/>
      <c r="K259" s="72"/>
      <c r="L259" s="72"/>
      <c r="M259" s="53"/>
    </row>
    <row r="260" spans="2:13" ht="15.75">
      <c r="B260" s="52"/>
      <c r="C260" s="52"/>
      <c r="D260" s="52"/>
      <c r="E260" s="72"/>
      <c r="F260" s="72"/>
      <c r="G260" s="72"/>
      <c r="H260" s="72"/>
      <c r="I260" s="72"/>
      <c r="J260" s="72"/>
      <c r="K260" s="72"/>
      <c r="L260" s="72"/>
      <c r="M260" s="53"/>
    </row>
    <row r="261" spans="2:13" ht="15.75">
      <c r="B261" s="52"/>
      <c r="C261" s="52"/>
      <c r="D261" s="52"/>
      <c r="E261" s="72"/>
      <c r="F261" s="72"/>
      <c r="G261" s="72"/>
      <c r="H261" s="72"/>
      <c r="I261" s="72"/>
      <c r="J261" s="72"/>
      <c r="K261" s="72"/>
      <c r="L261" s="72"/>
      <c r="M261" s="53"/>
    </row>
    <row r="262" spans="2:13" ht="15.75">
      <c r="B262" s="52"/>
      <c r="C262" s="52"/>
      <c r="D262" s="52"/>
      <c r="E262" s="72"/>
      <c r="F262" s="72"/>
      <c r="G262" s="72"/>
      <c r="H262" s="72"/>
      <c r="I262" s="72"/>
      <c r="J262" s="72"/>
      <c r="K262" s="72"/>
      <c r="L262" s="72"/>
      <c r="M262" s="53"/>
    </row>
    <row r="263" spans="2:13" ht="15.75">
      <c r="B263" s="52"/>
      <c r="C263" s="52"/>
      <c r="D263" s="52"/>
      <c r="E263" s="72"/>
      <c r="F263" s="72"/>
      <c r="G263" s="72"/>
      <c r="H263" s="72"/>
      <c r="I263" s="72"/>
      <c r="J263" s="72"/>
      <c r="K263" s="72"/>
      <c r="L263" s="72"/>
      <c r="M263" s="53"/>
    </row>
    <row r="264" spans="2:13" ht="15.75">
      <c r="B264" s="52"/>
      <c r="C264" s="52"/>
      <c r="D264" s="52"/>
      <c r="E264" s="72"/>
      <c r="F264" s="72"/>
      <c r="G264" s="72"/>
      <c r="H264" s="72"/>
      <c r="I264" s="72"/>
      <c r="J264" s="72"/>
      <c r="K264" s="72"/>
      <c r="L264" s="72"/>
      <c r="M264" s="53"/>
    </row>
    <row r="265" spans="2:13" ht="15.75">
      <c r="B265" s="52"/>
      <c r="C265" s="52"/>
      <c r="D265" s="52"/>
      <c r="E265" s="72"/>
      <c r="F265" s="72"/>
      <c r="G265" s="72"/>
      <c r="H265" s="72"/>
      <c r="I265" s="72"/>
      <c r="J265" s="72"/>
      <c r="K265" s="72"/>
      <c r="L265" s="72"/>
      <c r="M265" s="53"/>
    </row>
    <row r="266" spans="2:13" ht="15.75">
      <c r="B266" s="52"/>
      <c r="C266" s="52"/>
      <c r="D266" s="52"/>
      <c r="E266" s="72"/>
      <c r="F266" s="72"/>
      <c r="G266" s="72"/>
      <c r="H266" s="72"/>
      <c r="I266" s="72"/>
      <c r="J266" s="72"/>
      <c r="K266" s="72"/>
      <c r="L266" s="72"/>
      <c r="M266" s="53"/>
    </row>
    <row r="267" spans="2:13" ht="15.75">
      <c r="B267" s="52"/>
      <c r="C267" s="52"/>
      <c r="D267" s="52"/>
      <c r="E267" s="72"/>
      <c r="F267" s="72"/>
      <c r="G267" s="72"/>
      <c r="H267" s="72"/>
      <c r="I267" s="72"/>
      <c r="J267" s="72"/>
      <c r="K267" s="72"/>
      <c r="L267" s="72"/>
      <c r="M267" s="53"/>
    </row>
    <row r="268" spans="2:13" ht="15.75">
      <c r="B268" s="52"/>
      <c r="C268" s="52"/>
      <c r="D268" s="52"/>
      <c r="E268" s="72"/>
      <c r="F268" s="72"/>
      <c r="G268" s="72"/>
      <c r="H268" s="72"/>
      <c r="I268" s="72"/>
      <c r="J268" s="72"/>
      <c r="K268" s="72"/>
      <c r="L268" s="72"/>
      <c r="M268" s="53"/>
    </row>
    <row r="269" spans="2:13" ht="15.75">
      <c r="B269" s="52"/>
      <c r="C269" s="52"/>
      <c r="D269" s="52"/>
      <c r="E269" s="72"/>
      <c r="F269" s="72"/>
      <c r="G269" s="72"/>
      <c r="H269" s="72"/>
      <c r="I269" s="72"/>
      <c r="J269" s="72"/>
      <c r="K269" s="72"/>
      <c r="L269" s="72"/>
      <c r="M269" s="53"/>
    </row>
    <row r="270" spans="2:13" ht="15.75">
      <c r="B270" s="52"/>
      <c r="C270" s="52"/>
      <c r="D270" s="52"/>
      <c r="E270" s="72"/>
      <c r="F270" s="72"/>
      <c r="G270" s="72"/>
      <c r="H270" s="72"/>
      <c r="I270" s="72"/>
      <c r="J270" s="72"/>
      <c r="K270" s="72"/>
      <c r="L270" s="72"/>
      <c r="M270" s="53"/>
    </row>
    <row r="271" spans="2:13" ht="15.75">
      <c r="B271" s="52"/>
      <c r="C271" s="52"/>
      <c r="D271" s="52"/>
      <c r="E271" s="72"/>
      <c r="F271" s="72"/>
      <c r="G271" s="72"/>
      <c r="H271" s="72"/>
      <c r="I271" s="72"/>
      <c r="J271" s="72"/>
      <c r="K271" s="72"/>
      <c r="L271" s="72"/>
      <c r="M271" s="53"/>
    </row>
    <row r="272" spans="2:13" ht="15.75">
      <c r="B272" s="52"/>
      <c r="C272" s="52"/>
      <c r="D272" s="52"/>
      <c r="E272" s="72"/>
      <c r="F272" s="72"/>
      <c r="G272" s="72"/>
      <c r="H272" s="72"/>
      <c r="I272" s="72"/>
      <c r="J272" s="72"/>
      <c r="K272" s="72"/>
      <c r="L272" s="72"/>
      <c r="M272" s="53"/>
    </row>
    <row r="273" spans="2:13" ht="15.75">
      <c r="B273" s="52"/>
      <c r="C273" s="52"/>
      <c r="D273" s="52"/>
      <c r="E273" s="72"/>
      <c r="F273" s="72"/>
      <c r="G273" s="72"/>
      <c r="H273" s="72"/>
      <c r="I273" s="72"/>
      <c r="J273" s="72"/>
      <c r="K273" s="72"/>
      <c r="L273" s="72"/>
      <c r="M273" s="53"/>
    </row>
    <row r="274" spans="2:13" ht="15.75">
      <c r="B274" s="52"/>
      <c r="C274" s="52"/>
      <c r="D274" s="52"/>
      <c r="E274" s="72"/>
      <c r="F274" s="72"/>
      <c r="G274" s="72"/>
      <c r="H274" s="72"/>
      <c r="I274" s="72"/>
      <c r="J274" s="72"/>
      <c r="K274" s="72"/>
      <c r="L274" s="72"/>
      <c r="M274" s="53"/>
    </row>
    <row r="275" spans="2:13" ht="15.75">
      <c r="B275" s="52"/>
      <c r="C275" s="52"/>
      <c r="D275" s="52"/>
      <c r="E275" s="72"/>
      <c r="F275" s="72"/>
      <c r="G275" s="72"/>
      <c r="H275" s="72"/>
      <c r="I275" s="72"/>
      <c r="J275" s="72"/>
      <c r="K275" s="72"/>
      <c r="L275" s="72"/>
      <c r="M275" s="53"/>
    </row>
    <row r="276" spans="2:13" ht="15.75">
      <c r="B276" s="52"/>
      <c r="C276" s="52"/>
      <c r="D276" s="52"/>
      <c r="E276" s="72"/>
      <c r="F276" s="72"/>
      <c r="G276" s="72"/>
      <c r="H276" s="72"/>
      <c r="I276" s="72"/>
      <c r="J276" s="72"/>
      <c r="K276" s="72"/>
      <c r="L276" s="72"/>
      <c r="M276" s="53"/>
    </row>
    <row r="277" spans="2:13" ht="15.75">
      <c r="B277" s="52"/>
      <c r="C277" s="52"/>
      <c r="D277" s="52"/>
      <c r="E277" s="72"/>
      <c r="F277" s="72"/>
      <c r="G277" s="72"/>
      <c r="H277" s="72"/>
      <c r="I277" s="72"/>
      <c r="J277" s="72"/>
      <c r="K277" s="72"/>
      <c r="L277" s="72"/>
      <c r="M277" s="53"/>
    </row>
    <row r="278" spans="2:13" ht="15.75">
      <c r="B278" s="52"/>
      <c r="C278" s="52"/>
      <c r="D278" s="52"/>
      <c r="E278" s="72"/>
      <c r="F278" s="72"/>
      <c r="G278" s="72"/>
      <c r="H278" s="72"/>
      <c r="I278" s="72"/>
      <c r="J278" s="72"/>
      <c r="K278" s="72"/>
      <c r="L278" s="72"/>
      <c r="M278" s="53"/>
    </row>
    <row r="279" spans="2:13" ht="15.75">
      <c r="B279" s="52"/>
      <c r="C279" s="52"/>
      <c r="D279" s="52"/>
      <c r="E279" s="72"/>
      <c r="F279" s="72"/>
      <c r="G279" s="72"/>
      <c r="H279" s="72"/>
      <c r="I279" s="72"/>
      <c r="J279" s="72"/>
      <c r="K279" s="72"/>
      <c r="L279" s="72"/>
      <c r="M279" s="53"/>
    </row>
    <row r="280" spans="2:13" ht="15.75">
      <c r="B280" s="52"/>
      <c r="C280" s="52"/>
      <c r="D280" s="52"/>
      <c r="E280" s="72"/>
      <c r="F280" s="72"/>
      <c r="G280" s="72"/>
      <c r="H280" s="72"/>
      <c r="I280" s="72"/>
      <c r="J280" s="72"/>
      <c r="K280" s="72"/>
      <c r="L280" s="72"/>
      <c r="M280" s="53"/>
    </row>
    <row r="281" spans="2:13" ht="15.75">
      <c r="B281" s="52"/>
      <c r="C281" s="52"/>
      <c r="D281" s="52"/>
      <c r="E281" s="72"/>
      <c r="F281" s="72"/>
      <c r="G281" s="72"/>
      <c r="H281" s="72"/>
      <c r="I281" s="72"/>
      <c r="J281" s="72"/>
      <c r="K281" s="72"/>
      <c r="L281" s="72"/>
      <c r="M281" s="53"/>
    </row>
    <row r="282" spans="2:13" ht="15.75">
      <c r="B282" s="52"/>
      <c r="C282" s="52"/>
      <c r="D282" s="52"/>
      <c r="E282" s="72"/>
      <c r="F282" s="72"/>
      <c r="G282" s="72"/>
      <c r="H282" s="72"/>
      <c r="I282" s="72"/>
      <c r="J282" s="72"/>
      <c r="K282" s="72"/>
      <c r="L282" s="72"/>
      <c r="M282" s="53"/>
    </row>
    <row r="283" spans="2:13" ht="15.75">
      <c r="B283" s="52"/>
      <c r="C283" s="52"/>
      <c r="D283" s="52"/>
      <c r="E283" s="72"/>
      <c r="F283" s="72"/>
      <c r="G283" s="72"/>
      <c r="H283" s="72"/>
      <c r="I283" s="72"/>
      <c r="J283" s="72"/>
      <c r="K283" s="72"/>
      <c r="L283" s="72"/>
      <c r="M283" s="53"/>
    </row>
    <row r="284" spans="2:13" ht="15.75">
      <c r="B284" s="52"/>
      <c r="C284" s="52"/>
      <c r="D284" s="52"/>
      <c r="E284" s="72"/>
      <c r="F284" s="72"/>
      <c r="G284" s="72"/>
      <c r="H284" s="72"/>
      <c r="I284" s="72"/>
      <c r="J284" s="72"/>
      <c r="K284" s="72"/>
      <c r="L284" s="72"/>
      <c r="M284" s="53"/>
    </row>
    <row r="285" spans="2:13" ht="15.75">
      <c r="B285" s="52"/>
      <c r="C285" s="52"/>
      <c r="D285" s="52"/>
      <c r="E285" s="72"/>
      <c r="F285" s="72"/>
      <c r="G285" s="72"/>
      <c r="H285" s="72"/>
      <c r="I285" s="72"/>
      <c r="J285" s="72"/>
      <c r="K285" s="72"/>
      <c r="L285" s="72"/>
      <c r="M285" s="53"/>
    </row>
    <row r="286" spans="2:13" ht="15.75">
      <c r="B286" s="52"/>
      <c r="C286" s="52"/>
      <c r="D286" s="52"/>
      <c r="E286" s="72"/>
      <c r="F286" s="72"/>
      <c r="G286" s="72"/>
      <c r="H286" s="72"/>
      <c r="I286" s="72"/>
      <c r="J286" s="72"/>
      <c r="K286" s="72"/>
      <c r="L286" s="72"/>
      <c r="M286" s="53"/>
    </row>
    <row r="287" spans="2:13" ht="15.75">
      <c r="B287" s="52"/>
      <c r="C287" s="52"/>
      <c r="D287" s="52"/>
      <c r="E287" s="72"/>
      <c r="F287" s="72"/>
      <c r="G287" s="72"/>
      <c r="H287" s="72"/>
      <c r="I287" s="72"/>
      <c r="J287" s="72"/>
      <c r="K287" s="72"/>
      <c r="L287" s="72"/>
      <c r="M287" s="53"/>
    </row>
    <row r="288" spans="2:13" ht="15.75">
      <c r="B288" s="52"/>
      <c r="C288" s="52"/>
      <c r="D288" s="52"/>
      <c r="E288" s="72"/>
      <c r="F288" s="72"/>
      <c r="G288" s="72"/>
      <c r="H288" s="72"/>
      <c r="I288" s="72"/>
      <c r="J288" s="72"/>
      <c r="K288" s="72"/>
      <c r="L288" s="72"/>
      <c r="M288" s="53"/>
    </row>
    <row r="289" spans="2:13" ht="15.75">
      <c r="B289" s="52"/>
      <c r="C289" s="52"/>
      <c r="D289" s="52"/>
      <c r="E289" s="72"/>
      <c r="F289" s="72"/>
      <c r="G289" s="72"/>
      <c r="H289" s="72"/>
      <c r="I289" s="72"/>
      <c r="J289" s="72"/>
      <c r="K289" s="72"/>
      <c r="L289" s="72"/>
      <c r="M289" s="53"/>
    </row>
    <row r="290" spans="2:13" ht="15.75">
      <c r="B290" s="52"/>
      <c r="C290" s="52"/>
      <c r="D290" s="52"/>
      <c r="E290" s="72"/>
      <c r="F290" s="72"/>
      <c r="G290" s="72"/>
      <c r="H290" s="72"/>
      <c r="I290" s="72"/>
      <c r="J290" s="72"/>
      <c r="K290" s="72"/>
      <c r="L290" s="72"/>
      <c r="M290" s="53"/>
    </row>
    <row r="291" spans="2:13" ht="15.75">
      <c r="B291" s="52"/>
      <c r="C291" s="52"/>
      <c r="D291" s="52"/>
      <c r="E291" s="72"/>
      <c r="F291" s="72"/>
      <c r="G291" s="72"/>
      <c r="H291" s="72"/>
      <c r="I291" s="72"/>
      <c r="J291" s="72"/>
      <c r="K291" s="72"/>
      <c r="L291" s="72"/>
      <c r="M291" s="53"/>
    </row>
    <row r="292" spans="2:13" ht="15.75">
      <c r="B292" s="52"/>
      <c r="C292" s="52"/>
      <c r="D292" s="52"/>
      <c r="E292" s="72"/>
      <c r="F292" s="72"/>
      <c r="G292" s="72"/>
      <c r="H292" s="72"/>
      <c r="I292" s="72"/>
      <c r="J292" s="72"/>
      <c r="K292" s="72"/>
      <c r="L292" s="72"/>
      <c r="M292" s="53"/>
    </row>
    <row r="293" spans="2:13" ht="15.75">
      <c r="B293" s="52"/>
      <c r="C293" s="52"/>
      <c r="D293" s="52"/>
      <c r="E293" s="72"/>
      <c r="F293" s="72"/>
      <c r="G293" s="72"/>
      <c r="H293" s="72"/>
      <c r="I293" s="72"/>
      <c r="J293" s="72"/>
      <c r="K293" s="72"/>
      <c r="L293" s="72"/>
      <c r="M293" s="53"/>
    </row>
    <row r="294" spans="2:13" ht="15.75">
      <c r="B294" s="52"/>
      <c r="C294" s="52"/>
      <c r="D294" s="52"/>
      <c r="E294" s="72"/>
      <c r="F294" s="72"/>
      <c r="G294" s="72"/>
      <c r="H294" s="72"/>
      <c r="I294" s="72"/>
      <c r="J294" s="72"/>
      <c r="K294" s="72"/>
      <c r="L294" s="72"/>
      <c r="M294" s="53"/>
    </row>
    <row r="295" spans="2:13" ht="15.75">
      <c r="B295" s="52"/>
      <c r="C295" s="52"/>
      <c r="D295" s="52"/>
      <c r="E295" s="72"/>
      <c r="F295" s="72"/>
      <c r="G295" s="72"/>
      <c r="H295" s="72"/>
      <c r="I295" s="72"/>
      <c r="J295" s="72"/>
      <c r="K295" s="72"/>
      <c r="L295" s="72"/>
      <c r="M295" s="53"/>
    </row>
    <row r="296" spans="2:13" ht="15.75">
      <c r="B296" s="52"/>
      <c r="C296" s="52"/>
      <c r="D296" s="52"/>
      <c r="E296" s="72"/>
      <c r="F296" s="72"/>
      <c r="G296" s="72"/>
      <c r="H296" s="72"/>
      <c r="I296" s="72"/>
      <c r="J296" s="72"/>
      <c r="K296" s="72"/>
      <c r="L296" s="72"/>
      <c r="M296" s="53"/>
    </row>
    <row r="297" spans="2:13" ht="15.75">
      <c r="B297" s="52"/>
      <c r="C297" s="52"/>
      <c r="D297" s="52"/>
      <c r="E297" s="72"/>
      <c r="F297" s="72"/>
      <c r="G297" s="72"/>
      <c r="H297" s="72"/>
      <c r="I297" s="72"/>
      <c r="J297" s="72"/>
      <c r="K297" s="72"/>
      <c r="L297" s="72"/>
      <c r="M297" s="53"/>
    </row>
    <row r="298" spans="2:13" ht="15.75">
      <c r="B298" s="52"/>
      <c r="C298" s="52"/>
      <c r="D298" s="52"/>
      <c r="E298" s="72"/>
      <c r="F298" s="72"/>
      <c r="G298" s="72"/>
      <c r="H298" s="72"/>
      <c r="I298" s="72"/>
      <c r="J298" s="72"/>
      <c r="K298" s="72"/>
      <c r="L298" s="72"/>
      <c r="M298" s="53"/>
    </row>
    <row r="299" spans="2:13" ht="15.75">
      <c r="B299" s="52"/>
      <c r="C299" s="52"/>
      <c r="D299" s="52"/>
      <c r="E299" s="72"/>
      <c r="F299" s="72"/>
      <c r="G299" s="72"/>
      <c r="H299" s="72"/>
      <c r="I299" s="72"/>
      <c r="J299" s="72"/>
      <c r="K299" s="72"/>
      <c r="L299" s="72"/>
      <c r="M299" s="53"/>
    </row>
    <row r="300" spans="2:13" ht="15.75">
      <c r="B300" s="52"/>
      <c r="C300" s="52"/>
      <c r="D300" s="52"/>
      <c r="E300" s="72"/>
      <c r="F300" s="72"/>
      <c r="G300" s="72"/>
      <c r="H300" s="72"/>
      <c r="I300" s="72"/>
      <c r="J300" s="72"/>
      <c r="K300" s="72"/>
      <c r="L300" s="72"/>
      <c r="M300" s="53"/>
    </row>
    <row r="301" spans="2:13" ht="15.75">
      <c r="B301" s="52"/>
      <c r="C301" s="52"/>
      <c r="D301" s="52"/>
      <c r="E301" s="72"/>
      <c r="F301" s="72"/>
      <c r="G301" s="72"/>
      <c r="H301" s="72"/>
      <c r="I301" s="72"/>
      <c r="J301" s="72"/>
      <c r="K301" s="72"/>
      <c r="L301" s="72"/>
      <c r="M301" s="53"/>
    </row>
    <row r="302" spans="2:13" ht="15.75">
      <c r="B302" s="52"/>
      <c r="C302" s="52"/>
      <c r="D302" s="52"/>
      <c r="E302" s="72"/>
      <c r="F302" s="72"/>
      <c r="G302" s="72"/>
      <c r="H302" s="72"/>
      <c r="I302" s="72"/>
      <c r="J302" s="72"/>
      <c r="K302" s="72"/>
      <c r="L302" s="72"/>
      <c r="M302" s="53"/>
    </row>
    <row r="303" spans="2:13" ht="15.75">
      <c r="B303" s="52"/>
      <c r="C303" s="52"/>
      <c r="D303" s="52"/>
      <c r="E303" s="72"/>
      <c r="F303" s="72"/>
      <c r="G303" s="72"/>
      <c r="H303" s="72"/>
      <c r="I303" s="72"/>
      <c r="J303" s="72"/>
      <c r="K303" s="72"/>
      <c r="L303" s="72"/>
      <c r="M303" s="53"/>
    </row>
    <row r="304" spans="2:13" ht="15.75">
      <c r="B304" s="52"/>
      <c r="C304" s="52"/>
      <c r="D304" s="52"/>
      <c r="E304" s="72"/>
      <c r="F304" s="72"/>
      <c r="G304" s="72"/>
      <c r="H304" s="72"/>
      <c r="I304" s="72"/>
      <c r="J304" s="72"/>
      <c r="K304" s="72"/>
      <c r="L304" s="72"/>
      <c r="M304" s="53"/>
    </row>
    <row r="305" spans="2:13" ht="15.75">
      <c r="B305" s="52"/>
      <c r="C305" s="52"/>
      <c r="D305" s="52"/>
      <c r="E305" s="72"/>
      <c r="F305" s="72"/>
      <c r="G305" s="72"/>
      <c r="H305" s="72"/>
      <c r="I305" s="72"/>
      <c r="J305" s="72"/>
      <c r="K305" s="72"/>
      <c r="L305" s="72"/>
      <c r="M305" s="53"/>
    </row>
    <row r="306" spans="2:13" ht="15.75">
      <c r="B306" s="52"/>
      <c r="C306" s="52"/>
      <c r="D306" s="52"/>
      <c r="E306" s="72"/>
      <c r="F306" s="72"/>
      <c r="G306" s="72"/>
      <c r="H306" s="72"/>
      <c r="I306" s="72"/>
      <c r="J306" s="72"/>
      <c r="K306" s="72"/>
      <c r="L306" s="72"/>
      <c r="M306" s="53"/>
    </row>
    <row r="307" spans="2:13" ht="15.75">
      <c r="B307" s="52"/>
      <c r="C307" s="52"/>
      <c r="D307" s="52"/>
      <c r="E307" s="72"/>
      <c r="F307" s="72"/>
      <c r="G307" s="72"/>
      <c r="H307" s="72"/>
      <c r="I307" s="72"/>
      <c r="J307" s="72"/>
      <c r="K307" s="72"/>
      <c r="L307" s="72"/>
      <c r="M307" s="53"/>
    </row>
    <row r="308" spans="2:13" ht="15.75">
      <c r="B308" s="52"/>
      <c r="C308" s="52"/>
      <c r="D308" s="52"/>
      <c r="E308" s="72"/>
      <c r="F308" s="72"/>
      <c r="G308" s="72"/>
      <c r="H308" s="72"/>
      <c r="I308" s="72"/>
      <c r="J308" s="72"/>
      <c r="K308" s="72"/>
      <c r="L308" s="72"/>
      <c r="M308" s="53"/>
    </row>
    <row r="309" spans="2:13" ht="15.75">
      <c r="B309" s="52"/>
      <c r="C309" s="52"/>
      <c r="D309" s="52"/>
      <c r="E309" s="72"/>
      <c r="F309" s="72"/>
      <c r="G309" s="72"/>
      <c r="H309" s="72"/>
      <c r="I309" s="72"/>
      <c r="J309" s="72"/>
      <c r="K309" s="72"/>
      <c r="L309" s="72"/>
      <c r="M309" s="53"/>
    </row>
    <row r="310" spans="2:13" ht="15.75">
      <c r="B310" s="52"/>
      <c r="C310" s="52"/>
      <c r="D310" s="52"/>
      <c r="E310" s="72"/>
      <c r="F310" s="72"/>
      <c r="G310" s="72"/>
      <c r="H310" s="72"/>
      <c r="I310" s="72"/>
      <c r="J310" s="72"/>
      <c r="K310" s="72"/>
      <c r="L310" s="72"/>
      <c r="M310" s="53"/>
    </row>
    <row r="311" spans="2:13" ht="15.75">
      <c r="B311" s="52"/>
      <c r="C311" s="52"/>
      <c r="D311" s="52"/>
      <c r="E311" s="72"/>
      <c r="F311" s="72"/>
      <c r="G311" s="72"/>
      <c r="H311" s="72"/>
      <c r="I311" s="72"/>
      <c r="J311" s="72"/>
      <c r="K311" s="72"/>
      <c r="L311" s="72"/>
      <c r="M311" s="53"/>
    </row>
    <row r="312" spans="2:13" ht="15.75">
      <c r="B312" s="52"/>
      <c r="C312" s="52"/>
      <c r="D312" s="52"/>
      <c r="E312" s="72"/>
      <c r="F312" s="72"/>
      <c r="G312" s="72"/>
      <c r="H312" s="72"/>
      <c r="I312" s="72"/>
      <c r="J312" s="72"/>
      <c r="K312" s="72"/>
      <c r="L312" s="72"/>
      <c r="M312" s="53"/>
    </row>
    <row r="313" spans="2:13" ht="15.75">
      <c r="B313" s="52"/>
      <c r="C313" s="52"/>
      <c r="D313" s="52"/>
      <c r="E313" s="72"/>
      <c r="F313" s="72"/>
      <c r="G313" s="72"/>
      <c r="H313" s="72"/>
      <c r="I313" s="72"/>
      <c r="J313" s="72"/>
      <c r="K313" s="72"/>
      <c r="L313" s="72"/>
      <c r="M313" s="53"/>
    </row>
    <row r="314" spans="2:13" ht="15.75">
      <c r="B314" s="52"/>
      <c r="C314" s="52"/>
      <c r="D314" s="52"/>
      <c r="E314" s="72"/>
      <c r="F314" s="72"/>
      <c r="G314" s="72"/>
      <c r="H314" s="72"/>
      <c r="I314" s="72"/>
      <c r="J314" s="72"/>
      <c r="K314" s="72"/>
      <c r="L314" s="72"/>
      <c r="M314" s="53"/>
    </row>
    <row r="315" spans="2:13" ht="15.75">
      <c r="B315" s="52"/>
      <c r="C315" s="52"/>
      <c r="D315" s="52"/>
      <c r="E315" s="72"/>
      <c r="F315" s="72"/>
      <c r="G315" s="72"/>
      <c r="H315" s="72"/>
      <c r="I315" s="72"/>
      <c r="J315" s="72"/>
      <c r="K315" s="72"/>
      <c r="L315" s="72"/>
      <c r="M315" s="53"/>
    </row>
    <row r="316" spans="2:13" ht="15.75">
      <c r="B316" s="52"/>
      <c r="C316" s="52"/>
      <c r="D316" s="52"/>
      <c r="E316" s="72"/>
      <c r="F316" s="72"/>
      <c r="G316" s="72"/>
      <c r="H316" s="72"/>
      <c r="I316" s="72"/>
      <c r="J316" s="72"/>
      <c r="K316" s="72"/>
      <c r="L316" s="72"/>
      <c r="M316" s="53"/>
    </row>
    <row r="317" spans="2:13" ht="15.75">
      <c r="B317" s="52"/>
      <c r="C317" s="52"/>
      <c r="D317" s="52"/>
      <c r="E317" s="72"/>
      <c r="F317" s="72"/>
      <c r="G317" s="72"/>
      <c r="H317" s="72"/>
      <c r="I317" s="72"/>
      <c r="J317" s="72"/>
      <c r="K317" s="72"/>
      <c r="L317" s="72"/>
      <c r="M317" s="53"/>
    </row>
    <row r="318" spans="2:13" ht="15.75">
      <c r="B318" s="52"/>
      <c r="C318" s="52"/>
      <c r="D318" s="52"/>
      <c r="E318" s="72"/>
      <c r="F318" s="72"/>
      <c r="G318" s="72"/>
      <c r="H318" s="72"/>
      <c r="I318" s="72"/>
      <c r="J318" s="72"/>
      <c r="K318" s="72"/>
      <c r="L318" s="72"/>
      <c r="M318" s="53"/>
    </row>
    <row r="319" spans="2:13" ht="15.75">
      <c r="B319" s="52"/>
      <c r="C319" s="52"/>
      <c r="D319" s="52"/>
      <c r="E319" s="72"/>
      <c r="F319" s="72"/>
      <c r="G319" s="72"/>
      <c r="H319" s="72"/>
      <c r="I319" s="72"/>
      <c r="J319" s="72"/>
      <c r="K319" s="72"/>
      <c r="L319" s="72"/>
      <c r="M319" s="53"/>
    </row>
    <row r="320" spans="2:13" ht="15.75">
      <c r="B320" s="52"/>
      <c r="C320" s="52"/>
      <c r="D320" s="52"/>
      <c r="E320" s="72"/>
      <c r="F320" s="72"/>
      <c r="G320" s="72"/>
      <c r="H320" s="72"/>
      <c r="I320" s="72"/>
      <c r="J320" s="72"/>
      <c r="K320" s="72"/>
      <c r="L320" s="72"/>
      <c r="M320" s="53"/>
    </row>
    <row r="321" spans="2:13" ht="15.75">
      <c r="B321" s="52"/>
      <c r="C321" s="52"/>
      <c r="D321" s="52"/>
      <c r="E321" s="72"/>
      <c r="F321" s="72"/>
      <c r="G321" s="72"/>
      <c r="H321" s="72"/>
      <c r="I321" s="72"/>
      <c r="J321" s="72"/>
      <c r="K321" s="72"/>
      <c r="L321" s="72"/>
      <c r="M321" s="53"/>
    </row>
    <row r="322" spans="2:13" ht="15.75">
      <c r="B322" s="52"/>
      <c r="C322" s="52"/>
      <c r="D322" s="52"/>
      <c r="E322" s="72"/>
      <c r="F322" s="72"/>
      <c r="G322" s="72"/>
      <c r="H322" s="72"/>
      <c r="I322" s="72"/>
      <c r="J322" s="72"/>
      <c r="K322" s="72"/>
      <c r="L322" s="72"/>
      <c r="M322" s="53"/>
    </row>
    <row r="323" spans="2:13" ht="15.75">
      <c r="B323" s="52"/>
      <c r="C323" s="52"/>
      <c r="D323" s="52"/>
      <c r="E323" s="72"/>
      <c r="F323" s="72"/>
      <c r="G323" s="72"/>
      <c r="H323" s="72"/>
      <c r="I323" s="72"/>
      <c r="J323" s="72"/>
      <c r="K323" s="72"/>
      <c r="L323" s="72"/>
      <c r="M323" s="53"/>
    </row>
    <row r="324" spans="2:13" ht="15.75">
      <c r="B324" s="52"/>
      <c r="C324" s="52"/>
      <c r="D324" s="52"/>
      <c r="E324" s="72"/>
      <c r="F324" s="72"/>
      <c r="G324" s="72"/>
      <c r="H324" s="72"/>
      <c r="I324" s="72"/>
      <c r="J324" s="72"/>
      <c r="K324" s="72"/>
      <c r="L324" s="72"/>
      <c r="M324" s="53"/>
    </row>
    <row r="325" spans="2:13" ht="15.75">
      <c r="B325" s="52"/>
      <c r="C325" s="52"/>
      <c r="D325" s="52"/>
      <c r="E325" s="72"/>
      <c r="F325" s="72"/>
      <c r="G325" s="72"/>
      <c r="H325" s="72"/>
      <c r="I325" s="72"/>
      <c r="J325" s="72"/>
      <c r="K325" s="72"/>
      <c r="L325" s="72"/>
      <c r="M325" s="53"/>
    </row>
    <row r="326" spans="2:13" ht="15.75">
      <c r="B326" s="52"/>
      <c r="C326" s="52"/>
      <c r="D326" s="52"/>
      <c r="E326" s="72"/>
      <c r="F326" s="72"/>
      <c r="G326" s="72"/>
      <c r="H326" s="72"/>
      <c r="I326" s="72"/>
      <c r="J326" s="72"/>
      <c r="K326" s="72"/>
      <c r="L326" s="72"/>
      <c r="M326" s="53"/>
    </row>
    <row r="327" spans="2:13" ht="15.75">
      <c r="B327" s="52"/>
      <c r="C327" s="52"/>
      <c r="D327" s="52"/>
      <c r="E327" s="72"/>
      <c r="F327" s="72"/>
      <c r="G327" s="72"/>
      <c r="H327" s="72"/>
      <c r="I327" s="72"/>
      <c r="J327" s="72"/>
      <c r="K327" s="72"/>
      <c r="L327" s="72"/>
      <c r="M327" s="53"/>
    </row>
    <row r="328" spans="2:13" ht="15.75">
      <c r="B328" s="52"/>
      <c r="C328" s="52"/>
      <c r="D328" s="52"/>
      <c r="E328" s="72"/>
      <c r="F328" s="72"/>
      <c r="G328" s="72"/>
      <c r="H328" s="72"/>
      <c r="I328" s="72"/>
      <c r="J328" s="72"/>
      <c r="K328" s="72"/>
      <c r="L328" s="72"/>
      <c r="M328" s="53"/>
    </row>
    <row r="329" spans="2:13" ht="15.75">
      <c r="B329" s="52"/>
      <c r="C329" s="52"/>
      <c r="D329" s="52"/>
      <c r="E329" s="72"/>
      <c r="F329" s="72"/>
      <c r="G329" s="72"/>
      <c r="H329" s="72"/>
      <c r="I329" s="72"/>
      <c r="J329" s="72"/>
      <c r="K329" s="72"/>
      <c r="L329" s="72"/>
      <c r="M329" s="53"/>
    </row>
    <row r="330" spans="2:13" ht="15.75">
      <c r="B330" s="52"/>
      <c r="C330" s="52"/>
      <c r="D330" s="52"/>
      <c r="E330" s="72"/>
      <c r="F330" s="72"/>
      <c r="G330" s="72"/>
      <c r="H330" s="72"/>
      <c r="I330" s="72"/>
      <c r="J330" s="72"/>
      <c r="K330" s="72"/>
      <c r="L330" s="72"/>
      <c r="M330" s="53"/>
    </row>
    <row r="331" spans="2:13" ht="15.75">
      <c r="B331" s="52"/>
      <c r="C331" s="52"/>
      <c r="D331" s="52"/>
      <c r="E331" s="72"/>
      <c r="F331" s="72"/>
      <c r="G331" s="72"/>
      <c r="H331" s="72"/>
      <c r="I331" s="72"/>
      <c r="J331" s="72"/>
      <c r="K331" s="72"/>
      <c r="L331" s="72"/>
      <c r="M331" s="53"/>
    </row>
    <row r="332" spans="2:13" ht="15.75">
      <c r="B332" s="52"/>
      <c r="C332" s="52"/>
      <c r="D332" s="52"/>
      <c r="E332" s="72"/>
      <c r="F332" s="72"/>
      <c r="G332" s="72"/>
      <c r="H332" s="72"/>
      <c r="I332" s="72"/>
      <c r="J332" s="72"/>
      <c r="K332" s="72"/>
      <c r="L332" s="72"/>
      <c r="M332" s="53"/>
    </row>
    <row r="333" spans="2:13" ht="15.75">
      <c r="B333" s="52"/>
      <c r="C333" s="52"/>
      <c r="D333" s="52"/>
      <c r="E333" s="72"/>
      <c r="F333" s="72"/>
      <c r="G333" s="72"/>
      <c r="H333" s="72"/>
      <c r="I333" s="72"/>
      <c r="J333" s="72"/>
      <c r="K333" s="72"/>
      <c r="L333" s="72"/>
      <c r="M333" s="53"/>
    </row>
    <row r="334" spans="2:13" ht="15.75">
      <c r="B334" s="52"/>
      <c r="C334" s="52"/>
      <c r="D334" s="52"/>
      <c r="E334" s="72"/>
      <c r="F334" s="72"/>
      <c r="G334" s="72"/>
      <c r="H334" s="72"/>
      <c r="I334" s="72"/>
      <c r="J334" s="72"/>
      <c r="K334" s="72"/>
      <c r="L334" s="72"/>
      <c r="M334" s="53"/>
    </row>
    <row r="335" spans="2:13" ht="15.75">
      <c r="B335" s="52"/>
      <c r="C335" s="52"/>
      <c r="D335" s="52"/>
      <c r="E335" s="72"/>
      <c r="F335" s="72"/>
      <c r="G335" s="72"/>
      <c r="H335" s="72"/>
      <c r="I335" s="72"/>
      <c r="J335" s="72"/>
      <c r="K335" s="72"/>
      <c r="L335" s="72"/>
      <c r="M335" s="53"/>
    </row>
    <row r="336" spans="2:13" ht="15.75">
      <c r="B336" s="52"/>
      <c r="C336" s="52"/>
      <c r="D336" s="52"/>
      <c r="E336" s="72"/>
      <c r="F336" s="72"/>
      <c r="G336" s="72"/>
      <c r="H336" s="72"/>
      <c r="I336" s="72"/>
      <c r="J336" s="72"/>
      <c r="K336" s="72"/>
      <c r="L336" s="72"/>
      <c r="M336" s="53"/>
    </row>
    <row r="337" spans="2:13" ht="15.75">
      <c r="B337" s="52"/>
      <c r="C337" s="52"/>
      <c r="D337" s="52"/>
      <c r="E337" s="72"/>
      <c r="F337" s="72"/>
      <c r="G337" s="72"/>
      <c r="H337" s="72"/>
      <c r="I337" s="72"/>
      <c r="J337" s="72"/>
      <c r="K337" s="72"/>
      <c r="L337" s="72"/>
      <c r="M337" s="53"/>
    </row>
    <row r="338" spans="2:13" ht="15.75">
      <c r="B338" s="52"/>
      <c r="C338" s="52"/>
      <c r="D338" s="52"/>
      <c r="E338" s="72"/>
      <c r="F338" s="72"/>
      <c r="G338" s="72"/>
      <c r="H338" s="72"/>
      <c r="I338" s="72"/>
      <c r="J338" s="72"/>
      <c r="K338" s="72"/>
      <c r="L338" s="72"/>
      <c r="M338" s="53"/>
    </row>
    <row r="339" spans="2:13" ht="15.75">
      <c r="B339" s="52"/>
      <c r="C339" s="52"/>
      <c r="D339" s="52"/>
      <c r="E339" s="72"/>
      <c r="F339" s="72"/>
      <c r="G339" s="72"/>
      <c r="H339" s="72"/>
      <c r="I339" s="72"/>
      <c r="J339" s="72"/>
      <c r="K339" s="72"/>
      <c r="L339" s="72"/>
      <c r="M339" s="53"/>
    </row>
    <row r="340" spans="2:13" ht="15.75">
      <c r="B340" s="52"/>
      <c r="C340" s="52"/>
      <c r="D340" s="52"/>
      <c r="E340" s="72"/>
      <c r="F340" s="72"/>
      <c r="G340" s="72"/>
      <c r="H340" s="72"/>
      <c r="I340" s="72"/>
      <c r="J340" s="72"/>
      <c r="K340" s="72"/>
      <c r="L340" s="72"/>
      <c r="M340" s="53"/>
    </row>
    <row r="341" spans="2:13" ht="15.75">
      <c r="B341" s="52"/>
      <c r="C341" s="52"/>
      <c r="D341" s="52"/>
      <c r="E341" s="72"/>
      <c r="F341" s="72"/>
      <c r="G341" s="72"/>
      <c r="H341" s="72"/>
      <c r="I341" s="72"/>
      <c r="J341" s="72"/>
      <c r="K341" s="72"/>
      <c r="L341" s="72"/>
      <c r="M341" s="53"/>
    </row>
    <row r="342" spans="2:13" ht="15.75">
      <c r="B342" s="52"/>
      <c r="C342" s="52"/>
      <c r="D342" s="52"/>
      <c r="E342" s="72"/>
      <c r="F342" s="72"/>
      <c r="G342" s="72"/>
      <c r="H342" s="72"/>
      <c r="I342" s="72"/>
      <c r="J342" s="72"/>
      <c r="K342" s="72"/>
      <c r="L342" s="72"/>
      <c r="M342" s="53"/>
    </row>
    <row r="343" spans="2:13" ht="15.75">
      <c r="B343" s="52"/>
      <c r="C343" s="52"/>
      <c r="D343" s="52"/>
      <c r="E343" s="72"/>
      <c r="F343" s="72"/>
      <c r="G343" s="72"/>
      <c r="H343" s="72"/>
      <c r="I343" s="72"/>
      <c r="J343" s="72"/>
      <c r="K343" s="72"/>
      <c r="L343" s="72"/>
      <c r="M343" s="53"/>
    </row>
    <row r="344" spans="2:13" ht="15.75">
      <c r="B344" s="52"/>
      <c r="C344" s="52"/>
      <c r="D344" s="52"/>
      <c r="E344" s="72"/>
      <c r="F344" s="72"/>
      <c r="G344" s="72"/>
      <c r="H344" s="72"/>
      <c r="I344" s="72"/>
      <c r="J344" s="72"/>
      <c r="K344" s="72"/>
      <c r="L344" s="72"/>
      <c r="M344" s="53"/>
    </row>
    <row r="345" spans="2:13" ht="15.75">
      <c r="B345" s="52"/>
      <c r="C345" s="52"/>
      <c r="D345" s="52"/>
      <c r="E345" s="72"/>
      <c r="F345" s="72"/>
      <c r="G345" s="72"/>
      <c r="H345" s="72"/>
      <c r="I345" s="72"/>
      <c r="J345" s="72"/>
      <c r="K345" s="72"/>
      <c r="L345" s="72"/>
      <c r="M345" s="53"/>
    </row>
    <row r="346" spans="2:13" ht="15.75">
      <c r="B346" s="52"/>
      <c r="C346" s="52"/>
      <c r="D346" s="52"/>
      <c r="E346" s="72"/>
      <c r="F346" s="72"/>
      <c r="G346" s="72"/>
      <c r="H346" s="72"/>
      <c r="I346" s="72"/>
      <c r="J346" s="72"/>
      <c r="K346" s="72"/>
      <c r="L346" s="72"/>
      <c r="M346" s="53"/>
    </row>
    <row r="347" spans="2:13" ht="15.75">
      <c r="B347" s="52"/>
      <c r="C347" s="52"/>
      <c r="D347" s="52"/>
      <c r="E347" s="72"/>
      <c r="F347" s="72"/>
      <c r="G347" s="72"/>
      <c r="H347" s="72"/>
      <c r="I347" s="72"/>
      <c r="J347" s="72"/>
      <c r="K347" s="72"/>
      <c r="L347" s="72"/>
      <c r="M347" s="53"/>
    </row>
    <row r="348" spans="2:13" ht="15.75">
      <c r="B348" s="52"/>
      <c r="C348" s="52"/>
      <c r="D348" s="52"/>
      <c r="E348" s="72"/>
      <c r="F348" s="72"/>
      <c r="G348" s="72"/>
      <c r="H348" s="72"/>
      <c r="I348" s="72"/>
      <c r="J348" s="72"/>
      <c r="K348" s="72"/>
      <c r="L348" s="72"/>
      <c r="M348" s="53"/>
    </row>
    <row r="349" spans="2:13" ht="15.75">
      <c r="B349" s="52"/>
      <c r="C349" s="52"/>
      <c r="D349" s="52"/>
      <c r="E349" s="72"/>
      <c r="F349" s="72"/>
      <c r="G349" s="72"/>
      <c r="H349" s="72"/>
      <c r="I349" s="72"/>
      <c r="J349" s="72"/>
      <c r="K349" s="72"/>
      <c r="L349" s="72"/>
      <c r="M349" s="53"/>
    </row>
    <row r="350" spans="2:13" ht="15.75">
      <c r="B350" s="52"/>
      <c r="C350" s="52"/>
      <c r="D350" s="52"/>
      <c r="E350" s="72"/>
      <c r="F350" s="72"/>
      <c r="G350" s="72"/>
      <c r="H350" s="72"/>
      <c r="I350" s="72"/>
      <c r="J350" s="72"/>
      <c r="K350" s="72"/>
      <c r="L350" s="72"/>
      <c r="M350" s="53"/>
    </row>
    <row r="351" spans="2:13" ht="15.75">
      <c r="B351" s="52"/>
      <c r="C351" s="52"/>
      <c r="D351" s="52"/>
      <c r="E351" s="72"/>
      <c r="F351" s="72"/>
      <c r="G351" s="72"/>
      <c r="H351" s="72"/>
      <c r="I351" s="72"/>
      <c r="J351" s="72"/>
      <c r="K351" s="72"/>
      <c r="L351" s="72"/>
      <c r="M351" s="53"/>
    </row>
    <row r="352" spans="2:13" ht="15.75">
      <c r="B352" s="52"/>
      <c r="C352" s="52"/>
      <c r="D352" s="52"/>
      <c r="E352" s="72"/>
      <c r="F352" s="72"/>
      <c r="G352" s="72"/>
      <c r="H352" s="72"/>
      <c r="I352" s="72"/>
      <c r="J352" s="72"/>
      <c r="K352" s="72"/>
      <c r="L352" s="72"/>
      <c r="M352" s="53"/>
    </row>
    <row r="353" spans="2:13" ht="15.75">
      <c r="B353" s="52"/>
      <c r="C353" s="52"/>
      <c r="D353" s="52"/>
      <c r="E353" s="72"/>
      <c r="F353" s="72"/>
      <c r="G353" s="72"/>
      <c r="H353" s="72"/>
      <c r="I353" s="72"/>
      <c r="J353" s="72"/>
      <c r="K353" s="72"/>
      <c r="L353" s="72"/>
      <c r="M353" s="53"/>
    </row>
    <row r="354" spans="2:13" ht="15.75">
      <c r="B354" s="52"/>
      <c r="C354" s="52"/>
      <c r="D354" s="52"/>
      <c r="E354" s="72"/>
      <c r="F354" s="72"/>
      <c r="G354" s="72"/>
      <c r="H354" s="72"/>
      <c r="I354" s="72"/>
      <c r="J354" s="72"/>
      <c r="K354" s="72"/>
      <c r="L354" s="72"/>
      <c r="M354" s="53"/>
    </row>
    <row r="355" spans="2:13"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</row>
  </sheetData>
  <sheetProtection formatRows="0" autoFilter="0"/>
  <mergeCells count="14">
    <mergeCell ref="J1:L1"/>
    <mergeCell ref="J2:L2"/>
    <mergeCell ref="J30:L30"/>
    <mergeCell ref="B30:E30"/>
    <mergeCell ref="B13:D13"/>
    <mergeCell ref="B5:L5"/>
    <mergeCell ref="B6:L6"/>
    <mergeCell ref="B7:L7"/>
    <mergeCell ref="B8:B11"/>
    <mergeCell ref="D8:D11"/>
    <mergeCell ref="E8:E10"/>
    <mergeCell ref="F8:L9"/>
    <mergeCell ref="J3:L3"/>
    <mergeCell ref="J4:L4"/>
  </mergeCells>
  <conditionalFormatting sqref="B62:L91 F30:J30 E31:L407 C31:D907 B14:B907 C14:L29 B25:L29 M29">
    <cfRule type="expression" dxfId="4" priority="4">
      <formula>VALUE($C14)</formula>
    </cfRule>
  </conditionalFormatting>
  <conditionalFormatting sqref="B31:L907 F30:J30 B30 B14:L29 M29">
    <cfRule type="expression" dxfId="3" priority="3">
      <formula>EXACT($B14,"РАЗДЕЛ 2")</formula>
    </cfRule>
  </conditionalFormatting>
  <conditionalFormatting sqref="D26:D29">
    <cfRule type="expression" dxfId="2" priority="2">
      <formula>VALUE($B26)</formula>
    </cfRule>
  </conditionalFormatting>
  <conditionalFormatting sqref="D26:D28">
    <cfRule type="expression" dxfId="1" priority="1">
      <formula>OR(EXACT($A22,"РАЗДЕЛ 1"),EXACT($A22,"РАЗДЕЛ 2"))</formula>
    </cfRule>
  </conditionalFormatting>
  <conditionalFormatting sqref="D29">
    <cfRule type="expression" dxfId="0" priority="6">
      <formula>OR(EXACT($A24,"РАЗДЕЛ 1"),EXACT($A24,"РАЗДЕЛ 2"))</formula>
    </cfRule>
  </conditionalFormatting>
  <pageMargins left="0.39370078740157483" right="0.78740157480314965" top="1.1811023622047245" bottom="0.39370078740157483" header="0.31496062992125984" footer="0.31496062992125984"/>
  <pageSetup paperSize="9" scale="71" fitToHeight="10" orientation="landscape" r:id="rId1"/>
  <rowBreaks count="2" manualBreakCount="2">
    <brk id="7" max="11" man="1"/>
    <brk id="16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Y566"/>
  <sheetViews>
    <sheetView topLeftCell="E1" workbookViewId="0">
      <selection activeCell="Q12" sqref="Q12"/>
    </sheetView>
  </sheetViews>
  <sheetFormatPr defaultRowHeight="15"/>
  <cols>
    <col min="2" max="2" width="58" customWidth="1"/>
    <col min="3" max="3" width="15.42578125" customWidth="1"/>
    <col min="4" max="4" width="55.85546875" customWidth="1"/>
    <col min="6" max="6" width="45.7109375" customWidth="1"/>
    <col min="7" max="7" width="12.85546875" customWidth="1"/>
    <col min="8" max="8" width="25.28515625" customWidth="1"/>
    <col min="9" max="11" width="9.140625" customWidth="1"/>
    <col min="12" max="12" width="13.42578125" customWidth="1"/>
    <col min="13" max="17" width="9.140625" customWidth="1"/>
    <col min="18" max="18" width="12.5703125" customWidth="1"/>
    <col min="19" max="19" width="9.140625" customWidth="1"/>
    <col min="22" max="22" width="15.85546875" customWidth="1"/>
    <col min="23" max="23" width="13.140625" customWidth="1"/>
  </cols>
  <sheetData>
    <row r="1" spans="1:25">
      <c r="A1" t="s">
        <v>67</v>
      </c>
      <c r="B1" t="s">
        <v>68</v>
      </c>
      <c r="C1" t="s">
        <v>191</v>
      </c>
      <c r="M1">
        <v>42</v>
      </c>
      <c r="N1">
        <v>43</v>
      </c>
      <c r="O1">
        <v>44</v>
      </c>
      <c r="P1">
        <v>45</v>
      </c>
      <c r="Q1">
        <v>46</v>
      </c>
      <c r="R1">
        <v>16</v>
      </c>
    </row>
    <row r="2" spans="1:25" ht="78.75">
      <c r="A2" t="s">
        <v>68</v>
      </c>
      <c r="B2">
        <v>1</v>
      </c>
      <c r="C2">
        <v>3</v>
      </c>
      <c r="D2">
        <v>2</v>
      </c>
      <c r="F2" t="s">
        <v>192</v>
      </c>
      <c r="G2" s="1" t="s">
        <v>193</v>
      </c>
      <c r="H2" s="1" t="s">
        <v>190</v>
      </c>
      <c r="I2" s="64" t="s">
        <v>196</v>
      </c>
      <c r="J2" s="64" t="s">
        <v>236</v>
      </c>
      <c r="K2" s="1" t="s">
        <v>189</v>
      </c>
      <c r="L2" s="64" t="s">
        <v>198</v>
      </c>
      <c r="M2" s="46" t="s">
        <v>187</v>
      </c>
      <c r="N2" s="46" t="s">
        <v>194</v>
      </c>
      <c r="O2" s="46" t="s">
        <v>186</v>
      </c>
      <c r="P2" s="46" t="s">
        <v>195</v>
      </c>
      <c r="Q2" s="47" t="s">
        <v>185</v>
      </c>
      <c r="R2" s="48" t="s">
        <v>80</v>
      </c>
      <c r="S2" s="63" t="s">
        <v>235</v>
      </c>
      <c r="T2" s="48" t="s">
        <v>290</v>
      </c>
      <c r="U2" s="48" t="s">
        <v>291</v>
      </c>
      <c r="V2" s="48" t="s">
        <v>292</v>
      </c>
      <c r="W2" s="48" t="s">
        <v>293</v>
      </c>
      <c r="X2" s="48" t="s">
        <v>307</v>
      </c>
      <c r="Y2" s="48" t="s">
        <v>310</v>
      </c>
    </row>
    <row r="3" spans="1:25">
      <c r="A3" t="str">
        <f t="shared" ref="A3:A67" si="0">CONCATENATE(B3,H3)</f>
        <v>Муниципальное образование Апшеронский районпредварительный</v>
      </c>
      <c r="B3" t="s">
        <v>31</v>
      </c>
      <c r="C3">
        <v>99989763</v>
      </c>
      <c r="D3" t="s">
        <v>324</v>
      </c>
      <c r="E3">
        <v>1</v>
      </c>
      <c r="F3" t="s">
        <v>199</v>
      </c>
      <c r="H3" t="s">
        <v>197</v>
      </c>
      <c r="I3">
        <f>ROW()</f>
        <v>3</v>
      </c>
      <c r="J3">
        <f>COUNTIF(B$3:B33262,B3)</f>
        <v>564</v>
      </c>
      <c r="K3">
        <v>0</v>
      </c>
      <c r="L3">
        <v>9</v>
      </c>
      <c r="M3">
        <v>1933</v>
      </c>
      <c r="N3">
        <v>689.4</v>
      </c>
      <c r="O3">
        <v>18</v>
      </c>
      <c r="P3">
        <v>15</v>
      </c>
      <c r="Q3">
        <v>2</v>
      </c>
      <c r="R3">
        <v>1117317.8774570783</v>
      </c>
      <c r="S3">
        <v>26.975000000000001</v>
      </c>
      <c r="T3">
        <v>2020</v>
      </c>
      <c r="U3" t="s">
        <v>319</v>
      </c>
      <c r="V3">
        <v>79581.06</v>
      </c>
      <c r="W3">
        <v>18788.21</v>
      </c>
      <c r="X3">
        <v>2</v>
      </c>
      <c r="Y3">
        <v>639.66756756756752</v>
      </c>
    </row>
    <row r="4" spans="1:25">
      <c r="A4" t="str">
        <f t="shared" si="0"/>
        <v>Муниципальное образование Апшеронский районпредварительный</v>
      </c>
      <c r="B4" t="s">
        <v>31</v>
      </c>
      <c r="C4">
        <v>99989763</v>
      </c>
      <c r="D4" t="s">
        <v>324</v>
      </c>
      <c r="E4">
        <v>2</v>
      </c>
      <c r="F4" t="s">
        <v>200</v>
      </c>
      <c r="H4" t="s">
        <v>197</v>
      </c>
      <c r="I4">
        <f>ROW()</f>
        <v>4</v>
      </c>
      <c r="J4">
        <f>COUNTIF(B$3:B33263,B4)</f>
        <v>564</v>
      </c>
      <c r="K4">
        <v>0</v>
      </c>
      <c r="L4">
        <v>9</v>
      </c>
      <c r="M4">
        <v>1933</v>
      </c>
      <c r="N4">
        <v>689.4</v>
      </c>
      <c r="O4">
        <v>18</v>
      </c>
      <c r="P4">
        <v>15</v>
      </c>
      <c r="Q4">
        <v>2</v>
      </c>
      <c r="R4">
        <v>1117317.8774570783</v>
      </c>
      <c r="S4">
        <v>26.975000000000001</v>
      </c>
      <c r="T4">
        <v>2020</v>
      </c>
      <c r="U4" t="s">
        <v>319</v>
      </c>
      <c r="V4">
        <v>79581.06</v>
      </c>
      <c r="W4">
        <v>18788.21</v>
      </c>
      <c r="X4">
        <v>2</v>
      </c>
      <c r="Y4">
        <v>639.66756756756752</v>
      </c>
    </row>
    <row r="5" spans="1:25">
      <c r="A5" t="str">
        <f t="shared" si="0"/>
        <v>Муниципальное образование Апшеронский районпредварительный</v>
      </c>
      <c r="B5" t="s">
        <v>31</v>
      </c>
      <c r="C5">
        <v>99989763</v>
      </c>
      <c r="D5" t="s">
        <v>324</v>
      </c>
      <c r="E5">
        <v>30</v>
      </c>
      <c r="F5" t="s">
        <v>1</v>
      </c>
      <c r="G5" t="s">
        <v>16</v>
      </c>
      <c r="H5" t="s">
        <v>197</v>
      </c>
      <c r="I5">
        <f>ROW()</f>
        <v>5</v>
      </c>
      <c r="J5">
        <f>COUNTIF(B$3:B33264,B5)</f>
        <v>564</v>
      </c>
      <c r="K5">
        <v>0</v>
      </c>
      <c r="L5">
        <v>9</v>
      </c>
      <c r="M5">
        <v>1933</v>
      </c>
      <c r="N5">
        <v>689.4</v>
      </c>
      <c r="O5">
        <v>18</v>
      </c>
      <c r="P5">
        <v>15</v>
      </c>
      <c r="Q5">
        <v>2</v>
      </c>
      <c r="R5">
        <v>1117317.8774570783</v>
      </c>
      <c r="S5">
        <v>26.975000000000001</v>
      </c>
      <c r="T5">
        <v>2020</v>
      </c>
      <c r="U5" t="s">
        <v>319</v>
      </c>
      <c r="V5">
        <v>79581.06</v>
      </c>
      <c r="W5">
        <v>18788.21</v>
      </c>
      <c r="X5">
        <v>2</v>
      </c>
      <c r="Y5">
        <v>639.66756756756752</v>
      </c>
    </row>
    <row r="6" spans="1:25">
      <c r="A6" t="str">
        <f t="shared" si="0"/>
        <v>Муниципальное образование Апшеронский районпредварительный</v>
      </c>
      <c r="B6" t="s">
        <v>31</v>
      </c>
      <c r="C6">
        <v>99989763</v>
      </c>
      <c r="D6" t="s">
        <v>324</v>
      </c>
      <c r="E6">
        <v>32</v>
      </c>
      <c r="F6" t="s">
        <v>3</v>
      </c>
      <c r="G6" t="s">
        <v>16</v>
      </c>
      <c r="H6" t="s">
        <v>197</v>
      </c>
      <c r="I6">
        <f>ROW()</f>
        <v>6</v>
      </c>
      <c r="J6">
        <f>COUNTIF(B$3:B33265,B6)</f>
        <v>564</v>
      </c>
      <c r="K6">
        <v>0</v>
      </c>
      <c r="L6">
        <v>9</v>
      </c>
      <c r="M6">
        <v>1933</v>
      </c>
      <c r="N6">
        <v>689.4</v>
      </c>
      <c r="O6">
        <v>18</v>
      </c>
      <c r="P6">
        <v>15</v>
      </c>
      <c r="Q6">
        <v>2</v>
      </c>
      <c r="R6">
        <v>1117317.8774570783</v>
      </c>
      <c r="S6">
        <v>26.975000000000001</v>
      </c>
      <c r="T6">
        <v>2020</v>
      </c>
      <c r="U6" t="s">
        <v>319</v>
      </c>
      <c r="V6">
        <v>79581.06</v>
      </c>
      <c r="W6">
        <v>18788.21</v>
      </c>
      <c r="X6">
        <v>2</v>
      </c>
      <c r="Y6">
        <v>639.66756756756752</v>
      </c>
    </row>
    <row r="7" spans="1:25">
      <c r="A7" t="str">
        <f t="shared" si="0"/>
        <v>Муниципальное образование Апшеронский районпредварительный</v>
      </c>
      <c r="B7" t="s">
        <v>31</v>
      </c>
      <c r="C7">
        <v>99989763</v>
      </c>
      <c r="D7" t="s">
        <v>324</v>
      </c>
      <c r="E7">
        <v>33</v>
      </c>
      <c r="F7" t="s">
        <v>4</v>
      </c>
      <c r="G7" t="s">
        <v>16</v>
      </c>
      <c r="H7" t="s">
        <v>197</v>
      </c>
      <c r="I7">
        <f>ROW()</f>
        <v>7</v>
      </c>
      <c r="J7">
        <f>COUNTIF(B$3:B33266,B7)</f>
        <v>564</v>
      </c>
      <c r="K7">
        <v>0</v>
      </c>
      <c r="L7">
        <v>9</v>
      </c>
      <c r="M7">
        <v>1933</v>
      </c>
      <c r="N7">
        <v>689.4</v>
      </c>
      <c r="O7">
        <v>18</v>
      </c>
      <c r="P7">
        <v>15</v>
      </c>
      <c r="Q7">
        <v>2</v>
      </c>
      <c r="R7">
        <v>1117317.8774570783</v>
      </c>
      <c r="S7">
        <v>26.975000000000001</v>
      </c>
      <c r="T7">
        <v>2020</v>
      </c>
      <c r="U7" t="s">
        <v>319</v>
      </c>
      <c r="V7">
        <v>79581.06</v>
      </c>
      <c r="W7">
        <v>18788.21</v>
      </c>
      <c r="X7">
        <v>2</v>
      </c>
      <c r="Y7">
        <v>639.66756756756752</v>
      </c>
    </row>
    <row r="8" spans="1:25">
      <c r="A8" t="str">
        <f t="shared" si="0"/>
        <v>Муниципальное образование Апшеронский районпредварительный</v>
      </c>
      <c r="B8" t="s">
        <v>31</v>
      </c>
      <c r="C8">
        <v>99989763</v>
      </c>
      <c r="D8" t="s">
        <v>324</v>
      </c>
      <c r="E8">
        <v>35</v>
      </c>
      <c r="F8" t="s">
        <v>6</v>
      </c>
      <c r="G8" t="s">
        <v>16</v>
      </c>
      <c r="H8" t="s">
        <v>197</v>
      </c>
      <c r="I8">
        <f>ROW()</f>
        <v>8</v>
      </c>
      <c r="J8">
        <f>COUNTIF(B$3:B33267,B8)</f>
        <v>564</v>
      </c>
      <c r="K8">
        <v>0</v>
      </c>
      <c r="L8">
        <v>9</v>
      </c>
      <c r="M8">
        <v>1933</v>
      </c>
      <c r="N8">
        <v>689.4</v>
      </c>
      <c r="O8">
        <v>18</v>
      </c>
      <c r="P8">
        <v>15</v>
      </c>
      <c r="Q8">
        <v>2</v>
      </c>
      <c r="R8">
        <v>1117317.8774570783</v>
      </c>
      <c r="S8">
        <v>26.975000000000001</v>
      </c>
      <c r="T8">
        <v>2020</v>
      </c>
      <c r="U8" t="s">
        <v>319</v>
      </c>
      <c r="V8">
        <v>79581.06</v>
      </c>
      <c r="W8">
        <v>18788.21</v>
      </c>
      <c r="X8">
        <v>2</v>
      </c>
      <c r="Y8">
        <v>639.66756756756752</v>
      </c>
    </row>
    <row r="9" spans="1:25">
      <c r="A9" t="str">
        <f t="shared" si="0"/>
        <v>Муниципальное образование Апшеронский районпредварительный</v>
      </c>
      <c r="B9" t="s">
        <v>31</v>
      </c>
      <c r="C9">
        <v>99989763</v>
      </c>
      <c r="D9" t="s">
        <v>324</v>
      </c>
      <c r="E9">
        <v>36</v>
      </c>
      <c r="F9" t="s">
        <v>7</v>
      </c>
      <c r="G9" t="s">
        <v>16</v>
      </c>
      <c r="H9" t="s">
        <v>197</v>
      </c>
      <c r="I9">
        <f>ROW()</f>
        <v>9</v>
      </c>
      <c r="J9">
        <f>COUNTIF(B$3:B33268,B9)</f>
        <v>564</v>
      </c>
      <c r="K9">
        <v>0</v>
      </c>
      <c r="L9">
        <v>9</v>
      </c>
      <c r="M9">
        <v>1933</v>
      </c>
      <c r="N9">
        <v>689.4</v>
      </c>
      <c r="O9">
        <v>18</v>
      </c>
      <c r="P9">
        <v>15</v>
      </c>
      <c r="Q9">
        <v>2</v>
      </c>
      <c r="R9">
        <v>1117317.8774570783</v>
      </c>
      <c r="S9">
        <v>26.975000000000001</v>
      </c>
      <c r="T9">
        <v>2020</v>
      </c>
      <c r="U9" t="s">
        <v>319</v>
      </c>
      <c r="V9">
        <v>79581.06</v>
      </c>
      <c r="W9">
        <v>18788.21</v>
      </c>
      <c r="X9">
        <v>2</v>
      </c>
      <c r="Y9">
        <v>639.66756756756752</v>
      </c>
    </row>
    <row r="10" spans="1:25">
      <c r="A10" t="str">
        <f t="shared" si="0"/>
        <v>Муниципальное образование Апшеронский районпредварительный</v>
      </c>
      <c r="B10" t="s">
        <v>31</v>
      </c>
      <c r="C10">
        <v>99989763</v>
      </c>
      <c r="D10" t="s">
        <v>324</v>
      </c>
      <c r="E10">
        <v>37</v>
      </c>
      <c r="F10" t="s">
        <v>8</v>
      </c>
      <c r="G10" t="s">
        <v>16</v>
      </c>
      <c r="H10" t="s">
        <v>197</v>
      </c>
      <c r="I10">
        <f>ROW()</f>
        <v>10</v>
      </c>
      <c r="J10">
        <f>COUNTIF(B$3:B33269,B10)</f>
        <v>564</v>
      </c>
      <c r="K10">
        <v>0</v>
      </c>
      <c r="L10">
        <v>9</v>
      </c>
      <c r="M10">
        <v>1933</v>
      </c>
      <c r="N10">
        <v>689.4</v>
      </c>
      <c r="O10">
        <v>18</v>
      </c>
      <c r="P10">
        <v>15</v>
      </c>
      <c r="Q10">
        <v>2</v>
      </c>
      <c r="R10">
        <v>1117317.8774570783</v>
      </c>
      <c r="S10">
        <v>26.975000000000001</v>
      </c>
      <c r="T10">
        <v>2020</v>
      </c>
      <c r="U10" t="s">
        <v>319</v>
      </c>
      <c r="V10">
        <v>79581.06</v>
      </c>
      <c r="W10">
        <v>18788.21</v>
      </c>
      <c r="X10">
        <v>2</v>
      </c>
      <c r="Y10">
        <v>639.66756756756752</v>
      </c>
    </row>
    <row r="11" spans="1:25">
      <c r="A11" t="str">
        <f t="shared" si="0"/>
        <v>Муниципальное образование Апшеронский районпредварительный</v>
      </c>
      <c r="B11" t="s">
        <v>31</v>
      </c>
      <c r="C11">
        <v>99989763</v>
      </c>
      <c r="D11" t="s">
        <v>324</v>
      </c>
      <c r="E11">
        <v>38</v>
      </c>
      <c r="F11" t="s">
        <v>9</v>
      </c>
      <c r="G11" t="s">
        <v>16</v>
      </c>
      <c r="H11" t="s">
        <v>197</v>
      </c>
      <c r="I11">
        <f>ROW()</f>
        <v>11</v>
      </c>
      <c r="J11">
        <f>COUNTIF(B$3:B33270,B11)</f>
        <v>564</v>
      </c>
      <c r="K11">
        <v>0</v>
      </c>
      <c r="L11">
        <v>9</v>
      </c>
      <c r="M11">
        <v>1933</v>
      </c>
      <c r="N11">
        <v>689.4</v>
      </c>
      <c r="O11">
        <v>18</v>
      </c>
      <c r="P11">
        <v>15</v>
      </c>
      <c r="Q11">
        <v>2</v>
      </c>
      <c r="R11">
        <v>1117317.8774570783</v>
      </c>
      <c r="S11">
        <v>26.975000000000001</v>
      </c>
      <c r="T11">
        <v>2020</v>
      </c>
      <c r="U11" t="s">
        <v>319</v>
      </c>
      <c r="V11">
        <v>79581.06</v>
      </c>
      <c r="W11">
        <v>18788.21</v>
      </c>
      <c r="X11">
        <v>2</v>
      </c>
      <c r="Y11">
        <v>639.66756756756752</v>
      </c>
    </row>
    <row r="12" spans="1:25">
      <c r="A12" t="str">
        <f t="shared" si="0"/>
        <v>Муниципальное образование Апшеронский районпредварительный</v>
      </c>
      <c r="B12" t="s">
        <v>31</v>
      </c>
      <c r="C12">
        <v>99994422</v>
      </c>
      <c r="D12" t="s">
        <v>325</v>
      </c>
      <c r="E12">
        <v>1</v>
      </c>
      <c r="F12" t="s">
        <v>199</v>
      </c>
      <c r="H12" t="s">
        <v>197</v>
      </c>
      <c r="I12">
        <f>ROW()</f>
        <v>12</v>
      </c>
      <c r="J12">
        <f>COUNTIF(B$3:B33271,B12)</f>
        <v>564</v>
      </c>
      <c r="K12">
        <v>0</v>
      </c>
      <c r="L12">
        <v>11</v>
      </c>
      <c r="M12">
        <v>1966</v>
      </c>
      <c r="N12">
        <v>519.82000000000005</v>
      </c>
      <c r="O12">
        <v>13</v>
      </c>
      <c r="P12">
        <v>13</v>
      </c>
      <c r="Q12">
        <v>2</v>
      </c>
      <c r="R12">
        <v>1469807.822678085</v>
      </c>
      <c r="S12">
        <v>23.75</v>
      </c>
      <c r="T12">
        <v>2020</v>
      </c>
      <c r="U12" t="s">
        <v>320</v>
      </c>
      <c r="V12">
        <v>110347.1</v>
      </c>
      <c r="W12">
        <v>24613.01</v>
      </c>
      <c r="X12">
        <v>1</v>
      </c>
      <c r="Y12">
        <v>542.22</v>
      </c>
    </row>
    <row r="13" spans="1:25">
      <c r="A13" t="str">
        <f t="shared" si="0"/>
        <v>Муниципальное образование Апшеронский районпредварительный</v>
      </c>
      <c r="B13" t="s">
        <v>31</v>
      </c>
      <c r="C13">
        <v>99994422</v>
      </c>
      <c r="D13" t="s">
        <v>325</v>
      </c>
      <c r="E13">
        <v>2</v>
      </c>
      <c r="F13" t="s">
        <v>200</v>
      </c>
      <c r="H13" t="s">
        <v>197</v>
      </c>
      <c r="I13">
        <f>ROW()</f>
        <v>13</v>
      </c>
      <c r="J13">
        <f>COUNTIF(B$3:B33272,B13)</f>
        <v>564</v>
      </c>
      <c r="K13">
        <v>0</v>
      </c>
      <c r="L13">
        <v>11</v>
      </c>
      <c r="M13">
        <v>1966</v>
      </c>
      <c r="N13">
        <v>519.82000000000005</v>
      </c>
      <c r="O13">
        <v>13</v>
      </c>
      <c r="P13">
        <v>13</v>
      </c>
      <c r="Q13">
        <v>2</v>
      </c>
      <c r="R13">
        <v>1469807.822678085</v>
      </c>
      <c r="S13">
        <v>23.75</v>
      </c>
      <c r="T13">
        <v>2020</v>
      </c>
      <c r="U13" t="s">
        <v>320</v>
      </c>
      <c r="V13">
        <v>110347.1</v>
      </c>
      <c r="W13">
        <v>24613.01</v>
      </c>
      <c r="X13">
        <v>1</v>
      </c>
      <c r="Y13">
        <v>542.22</v>
      </c>
    </row>
    <row r="14" spans="1:25">
      <c r="A14" t="str">
        <f t="shared" si="0"/>
        <v>Муниципальное образование Апшеронский районпредварительный</v>
      </c>
      <c r="B14" t="s">
        <v>31</v>
      </c>
      <c r="C14">
        <v>99994422</v>
      </c>
      <c r="D14" t="s">
        <v>325</v>
      </c>
      <c r="E14">
        <v>30</v>
      </c>
      <c r="F14" t="s">
        <v>1</v>
      </c>
      <c r="G14" t="s">
        <v>16</v>
      </c>
      <c r="H14" t="s">
        <v>197</v>
      </c>
      <c r="I14">
        <f>ROW()</f>
        <v>14</v>
      </c>
      <c r="J14">
        <f>COUNTIF(B$3:B33273,B14)</f>
        <v>564</v>
      </c>
      <c r="K14">
        <v>0</v>
      </c>
      <c r="L14">
        <v>11</v>
      </c>
      <c r="M14">
        <v>1966</v>
      </c>
      <c r="N14">
        <v>519.82000000000005</v>
      </c>
      <c r="O14">
        <v>13</v>
      </c>
      <c r="P14">
        <v>13</v>
      </c>
      <c r="Q14">
        <v>2</v>
      </c>
      <c r="R14">
        <v>1469807.822678085</v>
      </c>
      <c r="S14">
        <v>23.75</v>
      </c>
      <c r="T14">
        <v>2020</v>
      </c>
      <c r="U14" t="s">
        <v>320</v>
      </c>
      <c r="V14">
        <v>110347.1</v>
      </c>
      <c r="W14">
        <v>24613.01</v>
      </c>
      <c r="X14">
        <v>1</v>
      </c>
      <c r="Y14">
        <v>542.22</v>
      </c>
    </row>
    <row r="15" spans="1:25">
      <c r="A15" t="str">
        <f t="shared" si="0"/>
        <v>Муниципальное образование Апшеронский районпредварительный</v>
      </c>
      <c r="B15" t="s">
        <v>31</v>
      </c>
      <c r="C15">
        <v>99994422</v>
      </c>
      <c r="D15" t="s">
        <v>325</v>
      </c>
      <c r="E15">
        <v>32</v>
      </c>
      <c r="F15" t="s">
        <v>3</v>
      </c>
      <c r="G15" t="s">
        <v>16</v>
      </c>
      <c r="H15" t="s">
        <v>197</v>
      </c>
      <c r="I15">
        <f>ROW()</f>
        <v>15</v>
      </c>
      <c r="J15">
        <f>COUNTIF(B$3:B33274,B15)</f>
        <v>564</v>
      </c>
      <c r="K15">
        <v>0</v>
      </c>
      <c r="L15">
        <v>11</v>
      </c>
      <c r="M15">
        <v>1966</v>
      </c>
      <c r="N15">
        <v>519.82000000000005</v>
      </c>
      <c r="O15">
        <v>13</v>
      </c>
      <c r="P15">
        <v>13</v>
      </c>
      <c r="Q15">
        <v>2</v>
      </c>
      <c r="R15">
        <v>1469807.822678085</v>
      </c>
      <c r="S15">
        <v>23.75</v>
      </c>
      <c r="T15">
        <v>2020</v>
      </c>
      <c r="U15" t="s">
        <v>320</v>
      </c>
      <c r="V15">
        <v>110347.1</v>
      </c>
      <c r="W15">
        <v>24613.01</v>
      </c>
      <c r="X15">
        <v>1</v>
      </c>
      <c r="Y15">
        <v>542.22</v>
      </c>
    </row>
    <row r="16" spans="1:25">
      <c r="A16" t="str">
        <f t="shared" si="0"/>
        <v>Муниципальное образование Апшеронский районпредварительный</v>
      </c>
      <c r="B16" t="s">
        <v>31</v>
      </c>
      <c r="C16">
        <v>99994422</v>
      </c>
      <c r="D16" t="s">
        <v>325</v>
      </c>
      <c r="E16">
        <v>33</v>
      </c>
      <c r="F16" t="s">
        <v>4</v>
      </c>
      <c r="G16" t="s">
        <v>16</v>
      </c>
      <c r="H16" t="s">
        <v>197</v>
      </c>
      <c r="I16">
        <f>ROW()</f>
        <v>16</v>
      </c>
      <c r="J16">
        <f>COUNTIF(B$3:B33275,B16)</f>
        <v>564</v>
      </c>
      <c r="K16">
        <v>0</v>
      </c>
      <c r="L16">
        <v>11</v>
      </c>
      <c r="M16">
        <v>1966</v>
      </c>
      <c r="N16">
        <v>519.82000000000005</v>
      </c>
      <c r="O16">
        <v>13</v>
      </c>
      <c r="P16">
        <v>13</v>
      </c>
      <c r="Q16">
        <v>2</v>
      </c>
      <c r="R16">
        <v>1469807.822678085</v>
      </c>
      <c r="S16">
        <v>23.75</v>
      </c>
      <c r="T16">
        <v>2020</v>
      </c>
      <c r="U16" t="s">
        <v>320</v>
      </c>
      <c r="V16">
        <v>110347.1</v>
      </c>
      <c r="W16">
        <v>24613.01</v>
      </c>
      <c r="X16">
        <v>1</v>
      </c>
      <c r="Y16">
        <v>542.22</v>
      </c>
    </row>
    <row r="17" spans="1:25">
      <c r="A17" t="str">
        <f t="shared" si="0"/>
        <v>Муниципальное образование Апшеронский районпредварительный</v>
      </c>
      <c r="B17" t="s">
        <v>31</v>
      </c>
      <c r="C17">
        <v>99994422</v>
      </c>
      <c r="D17" t="s">
        <v>325</v>
      </c>
      <c r="E17">
        <v>35</v>
      </c>
      <c r="F17" t="s">
        <v>6</v>
      </c>
      <c r="G17" t="s">
        <v>16</v>
      </c>
      <c r="H17" t="s">
        <v>197</v>
      </c>
      <c r="I17">
        <f>ROW()</f>
        <v>17</v>
      </c>
      <c r="J17">
        <f>COUNTIF(B$3:B33276,B17)</f>
        <v>564</v>
      </c>
      <c r="K17">
        <v>0</v>
      </c>
      <c r="L17">
        <v>11</v>
      </c>
      <c r="M17">
        <v>1966</v>
      </c>
      <c r="N17">
        <v>519.82000000000005</v>
      </c>
      <c r="O17">
        <v>13</v>
      </c>
      <c r="P17">
        <v>13</v>
      </c>
      <c r="Q17">
        <v>2</v>
      </c>
      <c r="R17">
        <v>1469807.822678085</v>
      </c>
      <c r="S17">
        <v>23.75</v>
      </c>
      <c r="T17">
        <v>2020</v>
      </c>
      <c r="U17" t="s">
        <v>320</v>
      </c>
      <c r="V17">
        <v>110347.1</v>
      </c>
      <c r="W17">
        <v>24613.01</v>
      </c>
      <c r="X17">
        <v>1</v>
      </c>
      <c r="Y17">
        <v>542.22</v>
      </c>
    </row>
    <row r="18" spans="1:25">
      <c r="A18" t="str">
        <f t="shared" si="0"/>
        <v>Муниципальное образование Апшеронский районпредварительный</v>
      </c>
      <c r="B18" t="s">
        <v>31</v>
      </c>
      <c r="C18">
        <v>99994422</v>
      </c>
      <c r="D18" t="s">
        <v>325</v>
      </c>
      <c r="E18">
        <v>36</v>
      </c>
      <c r="F18" t="s">
        <v>7</v>
      </c>
      <c r="G18" t="s">
        <v>16</v>
      </c>
      <c r="H18" t="s">
        <v>197</v>
      </c>
      <c r="I18">
        <f>ROW()</f>
        <v>18</v>
      </c>
      <c r="J18">
        <f>COUNTIF(B$3:B33277,B18)</f>
        <v>564</v>
      </c>
      <c r="K18">
        <v>0</v>
      </c>
      <c r="L18">
        <v>11</v>
      </c>
      <c r="M18">
        <v>1966</v>
      </c>
      <c r="N18">
        <v>519.82000000000005</v>
      </c>
      <c r="O18">
        <v>13</v>
      </c>
      <c r="P18">
        <v>13</v>
      </c>
      <c r="Q18">
        <v>2</v>
      </c>
      <c r="R18">
        <v>1469807.822678085</v>
      </c>
      <c r="S18">
        <v>23.75</v>
      </c>
      <c r="T18">
        <v>2020</v>
      </c>
      <c r="U18" t="s">
        <v>320</v>
      </c>
      <c r="V18">
        <v>110347.1</v>
      </c>
      <c r="W18">
        <v>24613.01</v>
      </c>
      <c r="X18">
        <v>1</v>
      </c>
      <c r="Y18">
        <v>542.22</v>
      </c>
    </row>
    <row r="19" spans="1:25">
      <c r="A19" t="str">
        <f t="shared" si="0"/>
        <v>Муниципальное образование Апшеронский районпредварительный</v>
      </c>
      <c r="B19" t="s">
        <v>31</v>
      </c>
      <c r="C19">
        <v>99994422</v>
      </c>
      <c r="D19" t="s">
        <v>325</v>
      </c>
      <c r="E19">
        <v>37</v>
      </c>
      <c r="F19" t="s">
        <v>8</v>
      </c>
      <c r="G19" t="s">
        <v>16</v>
      </c>
      <c r="H19" t="s">
        <v>197</v>
      </c>
      <c r="I19">
        <f>ROW()</f>
        <v>19</v>
      </c>
      <c r="J19">
        <f>COUNTIF(B$3:B33278,B19)</f>
        <v>564</v>
      </c>
      <c r="K19">
        <v>0</v>
      </c>
      <c r="L19">
        <v>11</v>
      </c>
      <c r="M19">
        <v>1966</v>
      </c>
      <c r="N19">
        <v>519.82000000000005</v>
      </c>
      <c r="O19">
        <v>13</v>
      </c>
      <c r="P19">
        <v>13</v>
      </c>
      <c r="Q19">
        <v>2</v>
      </c>
      <c r="R19">
        <v>1469807.822678085</v>
      </c>
      <c r="S19">
        <v>23.75</v>
      </c>
      <c r="T19">
        <v>2020</v>
      </c>
      <c r="U19" t="s">
        <v>320</v>
      </c>
      <c r="V19">
        <v>110347.1</v>
      </c>
      <c r="W19">
        <v>24613.01</v>
      </c>
      <c r="X19">
        <v>1</v>
      </c>
      <c r="Y19">
        <v>542.22</v>
      </c>
    </row>
    <row r="20" spans="1:25">
      <c r="A20" t="str">
        <f t="shared" si="0"/>
        <v>Муниципальное образование Апшеронский районпредварительный</v>
      </c>
      <c r="B20" t="s">
        <v>31</v>
      </c>
      <c r="C20">
        <v>99994422</v>
      </c>
      <c r="D20" t="s">
        <v>325</v>
      </c>
      <c r="E20">
        <v>38</v>
      </c>
      <c r="F20" t="s">
        <v>9</v>
      </c>
      <c r="G20" t="s">
        <v>16</v>
      </c>
      <c r="H20" t="s">
        <v>197</v>
      </c>
      <c r="I20">
        <f>ROW()</f>
        <v>20</v>
      </c>
      <c r="J20">
        <f>COUNTIF(B$3:B33279,B20)</f>
        <v>564</v>
      </c>
      <c r="K20">
        <v>0</v>
      </c>
      <c r="L20">
        <v>11</v>
      </c>
      <c r="M20">
        <v>1966</v>
      </c>
      <c r="N20">
        <v>519.82000000000005</v>
      </c>
      <c r="O20">
        <v>13</v>
      </c>
      <c r="P20">
        <v>13</v>
      </c>
      <c r="Q20">
        <v>2</v>
      </c>
      <c r="R20">
        <v>1469807.822678085</v>
      </c>
      <c r="S20">
        <v>23.75</v>
      </c>
      <c r="T20">
        <v>2020</v>
      </c>
      <c r="U20" t="s">
        <v>320</v>
      </c>
      <c r="V20">
        <v>110347.1</v>
      </c>
      <c r="W20">
        <v>24613.01</v>
      </c>
      <c r="X20">
        <v>1</v>
      </c>
      <c r="Y20">
        <v>542.22</v>
      </c>
    </row>
    <row r="21" spans="1:25">
      <c r="A21" t="str">
        <f t="shared" si="0"/>
        <v>Муниципальное образование Апшеронский районпредварительный</v>
      </c>
      <c r="B21" t="s">
        <v>31</v>
      </c>
      <c r="C21">
        <v>99994422</v>
      </c>
      <c r="D21" t="s">
        <v>325</v>
      </c>
      <c r="E21">
        <v>39</v>
      </c>
      <c r="F21" t="s">
        <v>10</v>
      </c>
      <c r="G21" t="s">
        <v>16</v>
      </c>
      <c r="H21" t="s">
        <v>197</v>
      </c>
      <c r="I21">
        <f>ROW()</f>
        <v>21</v>
      </c>
      <c r="J21">
        <f>COUNTIF(B$3:B33280,B21)</f>
        <v>564</v>
      </c>
      <c r="K21">
        <v>0</v>
      </c>
      <c r="L21">
        <v>11</v>
      </c>
      <c r="M21">
        <v>1966</v>
      </c>
      <c r="N21">
        <v>519.82000000000005</v>
      </c>
      <c r="O21">
        <v>13</v>
      </c>
      <c r="P21">
        <v>13</v>
      </c>
      <c r="Q21">
        <v>2</v>
      </c>
      <c r="R21">
        <v>1469807.822678085</v>
      </c>
      <c r="S21">
        <v>23.75</v>
      </c>
      <c r="T21">
        <v>2020</v>
      </c>
      <c r="U21" t="s">
        <v>320</v>
      </c>
      <c r="V21">
        <v>110347.1</v>
      </c>
      <c r="W21">
        <v>24613.01</v>
      </c>
      <c r="X21">
        <v>1</v>
      </c>
      <c r="Y21">
        <v>542.22</v>
      </c>
    </row>
    <row r="22" spans="1:25">
      <c r="A22" t="str">
        <f t="shared" si="0"/>
        <v>Муниципальное образование Апшеронский районпредварительный</v>
      </c>
      <c r="B22" t="s">
        <v>31</v>
      </c>
      <c r="C22">
        <v>99994422</v>
      </c>
      <c r="D22" t="s">
        <v>325</v>
      </c>
      <c r="E22">
        <v>40</v>
      </c>
      <c r="F22" t="s">
        <v>11</v>
      </c>
      <c r="G22" t="s">
        <v>16</v>
      </c>
      <c r="H22" t="s">
        <v>197</v>
      </c>
      <c r="I22">
        <f>ROW()</f>
        <v>22</v>
      </c>
      <c r="J22">
        <f>COUNTIF(B$3:B33281,B22)</f>
        <v>564</v>
      </c>
      <c r="K22">
        <v>0</v>
      </c>
      <c r="L22">
        <v>11</v>
      </c>
      <c r="M22">
        <v>1966</v>
      </c>
      <c r="N22">
        <v>519.82000000000005</v>
      </c>
      <c r="O22">
        <v>13</v>
      </c>
      <c r="P22">
        <v>13</v>
      </c>
      <c r="Q22">
        <v>2</v>
      </c>
      <c r="R22">
        <v>1469807.822678085</v>
      </c>
      <c r="S22">
        <v>23.75</v>
      </c>
      <c r="T22">
        <v>2020</v>
      </c>
      <c r="U22" t="s">
        <v>320</v>
      </c>
      <c r="V22">
        <v>110347.1</v>
      </c>
      <c r="W22">
        <v>24613.01</v>
      </c>
      <c r="X22">
        <v>1</v>
      </c>
      <c r="Y22">
        <v>542.22</v>
      </c>
    </row>
    <row r="23" spans="1:25">
      <c r="A23" t="str">
        <f t="shared" si="0"/>
        <v>Муниципальное образование Апшеронский районпредварительный</v>
      </c>
      <c r="B23" t="s">
        <v>31</v>
      </c>
      <c r="C23">
        <v>99989765</v>
      </c>
      <c r="D23" t="s">
        <v>326</v>
      </c>
      <c r="E23">
        <v>1</v>
      </c>
      <c r="F23" t="s">
        <v>199</v>
      </c>
      <c r="H23" t="s">
        <v>197</v>
      </c>
      <c r="I23">
        <f>ROW()</f>
        <v>23</v>
      </c>
      <c r="J23">
        <f>COUNTIF(B$3:B33282,B23)</f>
        <v>564</v>
      </c>
      <c r="K23">
        <v>0</v>
      </c>
      <c r="L23">
        <v>9</v>
      </c>
      <c r="M23">
        <v>1941</v>
      </c>
      <c r="N23">
        <v>781.5</v>
      </c>
      <c r="O23">
        <v>28</v>
      </c>
      <c r="P23">
        <v>12</v>
      </c>
      <c r="Q23">
        <v>2</v>
      </c>
      <c r="R23">
        <v>2065026.6640032621</v>
      </c>
      <c r="S23">
        <v>20.875</v>
      </c>
      <c r="T23">
        <v>2020</v>
      </c>
      <c r="U23" t="s">
        <v>327</v>
      </c>
      <c r="V23">
        <v>154973.9</v>
      </c>
      <c r="W23">
        <v>34581.47</v>
      </c>
      <c r="X23">
        <v>2</v>
      </c>
      <c r="Y23">
        <v>718.5</v>
      </c>
    </row>
    <row r="24" spans="1:25">
      <c r="A24" t="str">
        <f t="shared" si="0"/>
        <v>Муниципальное образование Апшеронский районпредварительный</v>
      </c>
      <c r="B24" t="s">
        <v>31</v>
      </c>
      <c r="C24">
        <v>99989765</v>
      </c>
      <c r="D24" t="s">
        <v>326</v>
      </c>
      <c r="E24">
        <v>2</v>
      </c>
      <c r="F24" t="s">
        <v>200</v>
      </c>
      <c r="H24" t="s">
        <v>197</v>
      </c>
      <c r="I24">
        <f>ROW()</f>
        <v>24</v>
      </c>
      <c r="J24">
        <f>COUNTIF(B$3:B33283,B24)</f>
        <v>564</v>
      </c>
      <c r="K24">
        <v>0</v>
      </c>
      <c r="L24">
        <v>9</v>
      </c>
      <c r="M24">
        <v>1941</v>
      </c>
      <c r="N24">
        <v>781.5</v>
      </c>
      <c r="O24">
        <v>28</v>
      </c>
      <c r="P24">
        <v>12</v>
      </c>
      <c r="Q24">
        <v>2</v>
      </c>
      <c r="R24">
        <v>2065026.6640032621</v>
      </c>
      <c r="S24">
        <v>20.875</v>
      </c>
      <c r="T24">
        <v>2020</v>
      </c>
      <c r="U24" t="s">
        <v>327</v>
      </c>
      <c r="V24">
        <v>154973.9</v>
      </c>
      <c r="W24">
        <v>34581.47</v>
      </c>
      <c r="X24">
        <v>2</v>
      </c>
      <c r="Y24">
        <v>718.5</v>
      </c>
    </row>
    <row r="25" spans="1:25">
      <c r="A25" t="str">
        <f t="shared" si="0"/>
        <v>Муниципальное образование Апшеронский районпредварительный</v>
      </c>
      <c r="B25" t="s">
        <v>31</v>
      </c>
      <c r="C25">
        <v>99989765</v>
      </c>
      <c r="D25" t="s">
        <v>326</v>
      </c>
      <c r="E25">
        <v>30</v>
      </c>
      <c r="F25" t="s">
        <v>1</v>
      </c>
      <c r="G25" t="s">
        <v>16</v>
      </c>
      <c r="H25" t="s">
        <v>197</v>
      </c>
      <c r="I25">
        <f>ROW()</f>
        <v>25</v>
      </c>
      <c r="J25">
        <f>COUNTIF(B$3:B33284,B25)</f>
        <v>564</v>
      </c>
      <c r="K25">
        <v>0</v>
      </c>
      <c r="L25">
        <v>9</v>
      </c>
      <c r="M25">
        <v>1941</v>
      </c>
      <c r="N25">
        <v>781.5</v>
      </c>
      <c r="O25">
        <v>28</v>
      </c>
      <c r="P25">
        <v>12</v>
      </c>
      <c r="Q25">
        <v>2</v>
      </c>
      <c r="R25">
        <v>2065026.6640032621</v>
      </c>
      <c r="S25">
        <v>20.875</v>
      </c>
      <c r="T25">
        <v>2020</v>
      </c>
      <c r="U25" t="s">
        <v>327</v>
      </c>
      <c r="V25">
        <v>154973.9</v>
      </c>
      <c r="W25">
        <v>34581.47</v>
      </c>
      <c r="X25">
        <v>2</v>
      </c>
      <c r="Y25">
        <v>718.5</v>
      </c>
    </row>
    <row r="26" spans="1:25">
      <c r="A26" t="str">
        <f t="shared" si="0"/>
        <v>Муниципальное образование Апшеронский районпредварительный</v>
      </c>
      <c r="B26" t="s">
        <v>31</v>
      </c>
      <c r="C26">
        <v>99989765</v>
      </c>
      <c r="D26" t="s">
        <v>326</v>
      </c>
      <c r="E26">
        <v>32</v>
      </c>
      <c r="F26" t="s">
        <v>3</v>
      </c>
      <c r="G26" t="s">
        <v>16</v>
      </c>
      <c r="H26" t="s">
        <v>197</v>
      </c>
      <c r="I26">
        <f>ROW()</f>
        <v>26</v>
      </c>
      <c r="J26">
        <f>COUNTIF(B$3:B33285,B26)</f>
        <v>564</v>
      </c>
      <c r="K26">
        <v>0</v>
      </c>
      <c r="L26">
        <v>9</v>
      </c>
      <c r="M26">
        <v>1941</v>
      </c>
      <c r="N26">
        <v>781.5</v>
      </c>
      <c r="O26">
        <v>28</v>
      </c>
      <c r="P26">
        <v>12</v>
      </c>
      <c r="Q26">
        <v>2</v>
      </c>
      <c r="R26">
        <v>2065026.6640032621</v>
      </c>
      <c r="S26">
        <v>20.875</v>
      </c>
      <c r="T26">
        <v>2020</v>
      </c>
      <c r="U26" t="s">
        <v>327</v>
      </c>
      <c r="V26">
        <v>154973.9</v>
      </c>
      <c r="W26">
        <v>34581.47</v>
      </c>
      <c r="X26">
        <v>2</v>
      </c>
      <c r="Y26">
        <v>718.5</v>
      </c>
    </row>
    <row r="27" spans="1:25">
      <c r="A27" t="str">
        <f t="shared" ref="A27" si="1">CONCATENATE(B27,H27)</f>
        <v>Муниципальное образование Апшеронский районпредварительный</v>
      </c>
      <c r="B27" t="s">
        <v>31</v>
      </c>
      <c r="C27">
        <v>99989765</v>
      </c>
      <c r="D27" t="s">
        <v>326</v>
      </c>
      <c r="E27">
        <v>33</v>
      </c>
      <c r="F27" t="s">
        <v>4</v>
      </c>
      <c r="G27" t="s">
        <v>13</v>
      </c>
      <c r="H27" t="s">
        <v>197</v>
      </c>
      <c r="I27">
        <f>ROW()</f>
        <v>27</v>
      </c>
      <c r="J27">
        <f>COUNTIF(B$3:B33286,B27)</f>
        <v>564</v>
      </c>
      <c r="K27">
        <v>0</v>
      </c>
      <c r="L27">
        <v>9</v>
      </c>
      <c r="M27">
        <v>1941</v>
      </c>
      <c r="N27">
        <v>781.5</v>
      </c>
      <c r="O27">
        <v>28</v>
      </c>
      <c r="P27">
        <v>12</v>
      </c>
      <c r="Q27">
        <v>2</v>
      </c>
      <c r="R27">
        <v>2065026.6640032621</v>
      </c>
      <c r="S27">
        <v>20.875</v>
      </c>
      <c r="T27">
        <v>2020</v>
      </c>
      <c r="U27" t="s">
        <v>327</v>
      </c>
      <c r="V27">
        <v>154973.9</v>
      </c>
      <c r="W27">
        <v>34581.47</v>
      </c>
      <c r="X27">
        <v>2</v>
      </c>
      <c r="Y27">
        <v>718.5</v>
      </c>
    </row>
    <row r="28" spans="1:25">
      <c r="A28" t="str">
        <f t="shared" si="0"/>
        <v>Муниципальное образование Апшеронский районпредварительный</v>
      </c>
      <c r="B28" t="s">
        <v>31</v>
      </c>
      <c r="C28">
        <v>99989765</v>
      </c>
      <c r="D28" t="s">
        <v>326</v>
      </c>
      <c r="E28">
        <v>35</v>
      </c>
      <c r="F28" t="s">
        <v>6</v>
      </c>
      <c r="G28" t="s">
        <v>16</v>
      </c>
      <c r="H28" t="s">
        <v>197</v>
      </c>
      <c r="I28">
        <f>ROW()</f>
        <v>28</v>
      </c>
      <c r="J28">
        <f>COUNTIF(B$3:B33286,B28)</f>
        <v>564</v>
      </c>
      <c r="K28">
        <v>0</v>
      </c>
      <c r="L28">
        <v>9</v>
      </c>
      <c r="M28">
        <v>1941</v>
      </c>
      <c r="N28">
        <v>781.5</v>
      </c>
      <c r="O28">
        <v>28</v>
      </c>
      <c r="P28">
        <v>12</v>
      </c>
      <c r="Q28">
        <v>2</v>
      </c>
      <c r="R28">
        <v>2065026.6640032621</v>
      </c>
      <c r="S28">
        <v>20.875</v>
      </c>
      <c r="T28">
        <v>2020</v>
      </c>
      <c r="U28" t="s">
        <v>327</v>
      </c>
      <c r="V28">
        <v>154973.9</v>
      </c>
      <c r="W28">
        <v>34581.47</v>
      </c>
      <c r="X28">
        <v>2</v>
      </c>
      <c r="Y28">
        <v>718.5</v>
      </c>
    </row>
    <row r="29" spans="1:25">
      <c r="A29" t="str">
        <f t="shared" si="0"/>
        <v>Муниципальное образование Апшеронский районпредварительный</v>
      </c>
      <c r="B29" t="s">
        <v>31</v>
      </c>
      <c r="C29">
        <v>99989765</v>
      </c>
      <c r="D29" t="s">
        <v>326</v>
      </c>
      <c r="E29">
        <v>36</v>
      </c>
      <c r="F29" t="s">
        <v>7</v>
      </c>
      <c r="G29" t="s">
        <v>16</v>
      </c>
      <c r="H29" t="s">
        <v>197</v>
      </c>
      <c r="I29">
        <f>ROW()</f>
        <v>29</v>
      </c>
      <c r="J29">
        <f>COUNTIF(B$3:B33287,B29)</f>
        <v>564</v>
      </c>
      <c r="K29">
        <v>0</v>
      </c>
      <c r="L29">
        <v>9</v>
      </c>
      <c r="M29">
        <v>1941</v>
      </c>
      <c r="N29">
        <v>781.5</v>
      </c>
      <c r="O29">
        <v>28</v>
      </c>
      <c r="P29">
        <v>12</v>
      </c>
      <c r="Q29">
        <v>2</v>
      </c>
      <c r="R29">
        <v>2065026.6640032621</v>
      </c>
      <c r="S29">
        <v>20.875</v>
      </c>
      <c r="T29">
        <v>2020</v>
      </c>
      <c r="U29" t="s">
        <v>327</v>
      </c>
      <c r="V29">
        <v>154973.9</v>
      </c>
      <c r="W29">
        <v>34581.47</v>
      </c>
      <c r="X29">
        <v>2</v>
      </c>
      <c r="Y29">
        <v>718.5</v>
      </c>
    </row>
    <row r="30" spans="1:25">
      <c r="A30" t="str">
        <f t="shared" si="0"/>
        <v>Муниципальное образование Апшеронский районпредварительный</v>
      </c>
      <c r="B30" t="s">
        <v>31</v>
      </c>
      <c r="C30">
        <v>99989765</v>
      </c>
      <c r="D30" t="s">
        <v>326</v>
      </c>
      <c r="E30">
        <v>37</v>
      </c>
      <c r="F30" t="s">
        <v>8</v>
      </c>
      <c r="G30" t="s">
        <v>16</v>
      </c>
      <c r="H30" t="s">
        <v>197</v>
      </c>
      <c r="I30">
        <f>ROW()</f>
        <v>30</v>
      </c>
      <c r="J30">
        <f>COUNTIF(B$3:B33288,B30)</f>
        <v>564</v>
      </c>
      <c r="K30">
        <v>0</v>
      </c>
      <c r="L30">
        <v>9</v>
      </c>
      <c r="M30">
        <v>1941</v>
      </c>
      <c r="N30">
        <v>781.5</v>
      </c>
      <c r="O30">
        <v>28</v>
      </c>
      <c r="P30">
        <v>12</v>
      </c>
      <c r="Q30">
        <v>2</v>
      </c>
      <c r="R30">
        <v>2065026.6640032621</v>
      </c>
      <c r="S30">
        <v>20.875</v>
      </c>
      <c r="T30">
        <v>2020</v>
      </c>
      <c r="U30" t="s">
        <v>327</v>
      </c>
      <c r="V30">
        <v>154973.9</v>
      </c>
      <c r="W30">
        <v>34581.47</v>
      </c>
      <c r="X30">
        <v>2</v>
      </c>
      <c r="Y30">
        <v>718.5</v>
      </c>
    </row>
    <row r="31" spans="1:25">
      <c r="A31" t="str">
        <f t="shared" si="0"/>
        <v>Муниципальное образование Апшеронский районпредварительный</v>
      </c>
      <c r="B31" t="s">
        <v>31</v>
      </c>
      <c r="C31">
        <v>99989765</v>
      </c>
      <c r="D31" t="s">
        <v>326</v>
      </c>
      <c r="E31">
        <v>38</v>
      </c>
      <c r="F31" t="s">
        <v>9</v>
      </c>
      <c r="G31" t="s">
        <v>16</v>
      </c>
      <c r="H31" t="s">
        <v>197</v>
      </c>
      <c r="I31">
        <f>ROW()</f>
        <v>31</v>
      </c>
      <c r="J31">
        <f>COUNTIF(B$3:B33289,B31)</f>
        <v>564</v>
      </c>
      <c r="K31">
        <v>0</v>
      </c>
      <c r="L31">
        <v>9</v>
      </c>
      <c r="M31">
        <v>1941</v>
      </c>
      <c r="N31">
        <v>781.5</v>
      </c>
      <c r="O31">
        <v>28</v>
      </c>
      <c r="P31">
        <v>12</v>
      </c>
      <c r="Q31">
        <v>2</v>
      </c>
      <c r="R31">
        <v>2065026.6640032621</v>
      </c>
      <c r="S31">
        <v>20.875</v>
      </c>
      <c r="T31">
        <v>2020</v>
      </c>
      <c r="U31" t="s">
        <v>327</v>
      </c>
      <c r="V31">
        <v>154973.9</v>
      </c>
      <c r="W31">
        <v>34581.47</v>
      </c>
      <c r="X31">
        <v>2</v>
      </c>
      <c r="Y31">
        <v>718.5</v>
      </c>
    </row>
    <row r="32" spans="1:25">
      <c r="A32" t="str">
        <f t="shared" si="0"/>
        <v>Муниципальное образование Апшеронский районпредварительный</v>
      </c>
      <c r="B32" t="s">
        <v>31</v>
      </c>
      <c r="C32">
        <v>99989761</v>
      </c>
      <c r="D32" t="s">
        <v>328</v>
      </c>
      <c r="E32">
        <v>1</v>
      </c>
      <c r="F32" t="s">
        <v>199</v>
      </c>
      <c r="H32" t="s">
        <v>197</v>
      </c>
      <c r="I32">
        <f>ROW()</f>
        <v>32</v>
      </c>
      <c r="J32">
        <f>COUNTIF(B$3:B33290,B32)</f>
        <v>564</v>
      </c>
      <c r="K32">
        <v>0</v>
      </c>
      <c r="L32">
        <v>9</v>
      </c>
      <c r="M32">
        <v>1941</v>
      </c>
      <c r="N32">
        <v>808.1</v>
      </c>
      <c r="O32">
        <v>44</v>
      </c>
      <c r="P32">
        <v>18</v>
      </c>
      <c r="Q32">
        <v>2</v>
      </c>
      <c r="R32">
        <v>1306431.2362998626</v>
      </c>
      <c r="S32">
        <v>20.875</v>
      </c>
      <c r="T32">
        <v>2020</v>
      </c>
      <c r="U32" t="s">
        <v>319</v>
      </c>
      <c r="V32">
        <v>97907.43</v>
      </c>
      <c r="W32">
        <v>21880.3</v>
      </c>
      <c r="X32">
        <v>2</v>
      </c>
      <c r="Y32">
        <v>616.4</v>
      </c>
    </row>
    <row r="33" spans="1:25">
      <c r="A33" t="str">
        <f t="shared" si="0"/>
        <v>Муниципальное образование Апшеронский районпредварительный</v>
      </c>
      <c r="B33" t="s">
        <v>31</v>
      </c>
      <c r="C33">
        <v>99989761</v>
      </c>
      <c r="D33" t="s">
        <v>328</v>
      </c>
      <c r="E33">
        <v>2</v>
      </c>
      <c r="F33" t="s">
        <v>200</v>
      </c>
      <c r="H33" t="s">
        <v>197</v>
      </c>
      <c r="I33">
        <f>ROW()</f>
        <v>33</v>
      </c>
      <c r="J33">
        <f>COUNTIF(B$3:B33291,B33)</f>
        <v>564</v>
      </c>
      <c r="K33">
        <v>0</v>
      </c>
      <c r="L33">
        <v>9</v>
      </c>
      <c r="M33">
        <v>1941</v>
      </c>
      <c r="N33">
        <v>808.1</v>
      </c>
      <c r="O33">
        <v>44</v>
      </c>
      <c r="P33">
        <v>18</v>
      </c>
      <c r="Q33">
        <v>2</v>
      </c>
      <c r="R33">
        <v>1306431.2362998626</v>
      </c>
      <c r="S33">
        <v>20.875</v>
      </c>
      <c r="T33">
        <v>2020</v>
      </c>
      <c r="U33" t="s">
        <v>319</v>
      </c>
      <c r="V33">
        <v>97907.43</v>
      </c>
      <c r="W33">
        <v>21880.3</v>
      </c>
      <c r="X33">
        <v>2</v>
      </c>
      <c r="Y33">
        <v>616.4</v>
      </c>
    </row>
    <row r="34" spans="1:25">
      <c r="A34" t="str">
        <f t="shared" si="0"/>
        <v>Муниципальное образование Апшеронский районпредварительный</v>
      </c>
      <c r="B34" t="s">
        <v>31</v>
      </c>
      <c r="C34">
        <v>99989761</v>
      </c>
      <c r="D34" t="s">
        <v>328</v>
      </c>
      <c r="E34">
        <v>30</v>
      </c>
      <c r="F34" t="s">
        <v>1</v>
      </c>
      <c r="G34" t="s">
        <v>16</v>
      </c>
      <c r="H34" t="s">
        <v>197</v>
      </c>
      <c r="I34">
        <f>ROW()</f>
        <v>34</v>
      </c>
      <c r="J34">
        <f>COUNTIF(B$3:B33292,B34)</f>
        <v>564</v>
      </c>
      <c r="K34">
        <v>0</v>
      </c>
      <c r="L34">
        <v>9</v>
      </c>
      <c r="M34">
        <v>1941</v>
      </c>
      <c r="N34">
        <v>808.1</v>
      </c>
      <c r="O34">
        <v>44</v>
      </c>
      <c r="P34">
        <v>18</v>
      </c>
      <c r="Q34">
        <v>2</v>
      </c>
      <c r="R34">
        <v>1306431.2362998626</v>
      </c>
      <c r="S34">
        <v>20.875</v>
      </c>
      <c r="T34">
        <v>2020</v>
      </c>
      <c r="U34" t="s">
        <v>319</v>
      </c>
      <c r="V34">
        <v>97907.43</v>
      </c>
      <c r="W34">
        <v>21880.3</v>
      </c>
      <c r="X34">
        <v>2</v>
      </c>
      <c r="Y34">
        <v>616.4</v>
      </c>
    </row>
    <row r="35" spans="1:25">
      <c r="A35" t="str">
        <f t="shared" si="0"/>
        <v>Муниципальное образование Апшеронский районпредварительный</v>
      </c>
      <c r="B35" t="s">
        <v>31</v>
      </c>
      <c r="C35">
        <v>99989761</v>
      </c>
      <c r="D35" t="s">
        <v>328</v>
      </c>
      <c r="E35">
        <v>32</v>
      </c>
      <c r="F35" t="s">
        <v>3</v>
      </c>
      <c r="G35" t="s">
        <v>16</v>
      </c>
      <c r="H35" t="s">
        <v>197</v>
      </c>
      <c r="I35">
        <f>ROW()</f>
        <v>35</v>
      </c>
      <c r="J35">
        <f>COUNTIF(B$3:B33293,B35)</f>
        <v>564</v>
      </c>
      <c r="K35">
        <v>0</v>
      </c>
      <c r="L35">
        <v>9</v>
      </c>
      <c r="M35">
        <v>1941</v>
      </c>
      <c r="N35">
        <v>808.1</v>
      </c>
      <c r="O35">
        <v>44</v>
      </c>
      <c r="P35">
        <v>18</v>
      </c>
      <c r="Q35">
        <v>2</v>
      </c>
      <c r="R35">
        <v>1306431.2362998626</v>
      </c>
      <c r="S35">
        <v>20.875</v>
      </c>
      <c r="T35">
        <v>2020</v>
      </c>
      <c r="U35" t="s">
        <v>319</v>
      </c>
      <c r="V35">
        <v>97907.43</v>
      </c>
      <c r="W35">
        <v>21880.3</v>
      </c>
      <c r="X35">
        <v>2</v>
      </c>
      <c r="Y35">
        <v>616.4</v>
      </c>
    </row>
    <row r="36" spans="1:25">
      <c r="A36" t="str">
        <f t="shared" si="0"/>
        <v>Муниципальное образование Апшеронский районпредварительный</v>
      </c>
      <c r="B36" t="s">
        <v>31</v>
      </c>
      <c r="C36">
        <v>99989761</v>
      </c>
      <c r="D36" t="s">
        <v>328</v>
      </c>
      <c r="E36">
        <v>33</v>
      </c>
      <c r="F36" t="s">
        <v>4</v>
      </c>
      <c r="G36" t="s">
        <v>16</v>
      </c>
      <c r="H36" t="s">
        <v>197</v>
      </c>
      <c r="I36">
        <f>ROW()</f>
        <v>36</v>
      </c>
      <c r="J36">
        <f>COUNTIF(B$3:B33294,B36)</f>
        <v>564</v>
      </c>
      <c r="K36">
        <v>0</v>
      </c>
      <c r="L36">
        <v>9</v>
      </c>
      <c r="M36">
        <v>1941</v>
      </c>
      <c r="N36">
        <v>808.1</v>
      </c>
      <c r="O36">
        <v>44</v>
      </c>
      <c r="P36">
        <v>18</v>
      </c>
      <c r="Q36">
        <v>2</v>
      </c>
      <c r="R36">
        <v>1306431.2362998626</v>
      </c>
      <c r="S36">
        <v>20.875</v>
      </c>
      <c r="T36">
        <v>2020</v>
      </c>
      <c r="U36" t="s">
        <v>319</v>
      </c>
      <c r="V36">
        <v>97907.43</v>
      </c>
      <c r="W36">
        <v>21880.3</v>
      </c>
      <c r="X36">
        <v>2</v>
      </c>
      <c r="Y36">
        <v>616.4</v>
      </c>
    </row>
    <row r="37" spans="1:25">
      <c r="A37" t="str">
        <f t="shared" si="0"/>
        <v>Муниципальное образование Апшеронский районпредварительный</v>
      </c>
      <c r="B37" t="s">
        <v>31</v>
      </c>
      <c r="C37">
        <v>99989761</v>
      </c>
      <c r="D37" t="s">
        <v>328</v>
      </c>
      <c r="E37">
        <v>35</v>
      </c>
      <c r="F37" t="s">
        <v>6</v>
      </c>
      <c r="G37" t="s">
        <v>16</v>
      </c>
      <c r="H37" t="s">
        <v>197</v>
      </c>
      <c r="I37">
        <f>ROW()</f>
        <v>37</v>
      </c>
      <c r="J37">
        <f>COUNTIF(B$3:B33295,B37)</f>
        <v>564</v>
      </c>
      <c r="K37">
        <v>0</v>
      </c>
      <c r="L37">
        <v>9</v>
      </c>
      <c r="M37">
        <v>1941</v>
      </c>
      <c r="N37">
        <v>808.1</v>
      </c>
      <c r="O37">
        <v>44</v>
      </c>
      <c r="P37">
        <v>18</v>
      </c>
      <c r="Q37">
        <v>2</v>
      </c>
      <c r="R37">
        <v>1306431.2362998626</v>
      </c>
      <c r="S37">
        <v>20.875</v>
      </c>
      <c r="T37">
        <v>2020</v>
      </c>
      <c r="U37" t="s">
        <v>319</v>
      </c>
      <c r="V37">
        <v>97907.43</v>
      </c>
      <c r="W37">
        <v>21880.3</v>
      </c>
      <c r="X37">
        <v>2</v>
      </c>
      <c r="Y37">
        <v>616.4</v>
      </c>
    </row>
    <row r="38" spans="1:25">
      <c r="A38" t="str">
        <f t="shared" si="0"/>
        <v>Муниципальное образование Апшеронский районпредварительный</v>
      </c>
      <c r="B38" t="s">
        <v>31</v>
      </c>
      <c r="C38">
        <v>99989761</v>
      </c>
      <c r="D38" t="s">
        <v>328</v>
      </c>
      <c r="E38">
        <v>36</v>
      </c>
      <c r="F38" t="s">
        <v>7</v>
      </c>
      <c r="G38" t="s">
        <v>16</v>
      </c>
      <c r="H38" t="s">
        <v>197</v>
      </c>
      <c r="I38">
        <f>ROW()</f>
        <v>38</v>
      </c>
      <c r="J38">
        <f>COUNTIF(B$3:B33296,B38)</f>
        <v>564</v>
      </c>
      <c r="K38">
        <v>0</v>
      </c>
      <c r="L38">
        <v>9</v>
      </c>
      <c r="M38">
        <v>1941</v>
      </c>
      <c r="N38">
        <v>808.1</v>
      </c>
      <c r="O38">
        <v>44</v>
      </c>
      <c r="P38">
        <v>18</v>
      </c>
      <c r="Q38">
        <v>2</v>
      </c>
      <c r="R38">
        <v>1306431.2362998626</v>
      </c>
      <c r="S38">
        <v>20.875</v>
      </c>
      <c r="T38">
        <v>2020</v>
      </c>
      <c r="U38" t="s">
        <v>319</v>
      </c>
      <c r="V38">
        <v>97907.43</v>
      </c>
      <c r="W38">
        <v>21880.3</v>
      </c>
      <c r="X38">
        <v>2</v>
      </c>
      <c r="Y38">
        <v>616.4</v>
      </c>
    </row>
    <row r="39" spans="1:25">
      <c r="A39" t="str">
        <f t="shared" si="0"/>
        <v>Муниципальное образование Апшеронский районпредварительный</v>
      </c>
      <c r="B39" t="s">
        <v>31</v>
      </c>
      <c r="C39">
        <v>99989761</v>
      </c>
      <c r="D39" t="s">
        <v>328</v>
      </c>
      <c r="E39">
        <v>37</v>
      </c>
      <c r="F39" t="s">
        <v>8</v>
      </c>
      <c r="G39" t="s">
        <v>16</v>
      </c>
      <c r="H39" t="s">
        <v>197</v>
      </c>
      <c r="I39">
        <f>ROW()</f>
        <v>39</v>
      </c>
      <c r="J39">
        <f>COUNTIF(B$3:B33297,B39)</f>
        <v>564</v>
      </c>
      <c r="K39">
        <v>0</v>
      </c>
      <c r="L39">
        <v>9</v>
      </c>
      <c r="M39">
        <v>1941</v>
      </c>
      <c r="N39">
        <v>808.1</v>
      </c>
      <c r="O39">
        <v>44</v>
      </c>
      <c r="P39">
        <v>18</v>
      </c>
      <c r="Q39">
        <v>2</v>
      </c>
      <c r="R39">
        <v>1306431.2362998626</v>
      </c>
      <c r="S39">
        <v>20.875</v>
      </c>
      <c r="T39">
        <v>2020</v>
      </c>
      <c r="U39" t="s">
        <v>319</v>
      </c>
      <c r="V39">
        <v>97907.43</v>
      </c>
      <c r="W39">
        <v>21880.3</v>
      </c>
      <c r="X39">
        <v>2</v>
      </c>
      <c r="Y39">
        <v>616.4</v>
      </c>
    </row>
    <row r="40" spans="1:25">
      <c r="A40" t="str">
        <f t="shared" si="0"/>
        <v>Муниципальное образование Апшеронский районпредварительный</v>
      </c>
      <c r="B40" t="s">
        <v>31</v>
      </c>
      <c r="C40">
        <v>99989761</v>
      </c>
      <c r="D40" t="s">
        <v>328</v>
      </c>
      <c r="E40">
        <v>38</v>
      </c>
      <c r="F40" t="s">
        <v>9</v>
      </c>
      <c r="G40" t="s">
        <v>16</v>
      </c>
      <c r="H40" t="s">
        <v>197</v>
      </c>
      <c r="I40">
        <f>ROW()</f>
        <v>40</v>
      </c>
      <c r="J40">
        <f>COUNTIF(B$3:B33298,B40)</f>
        <v>564</v>
      </c>
      <c r="K40">
        <v>0</v>
      </c>
      <c r="L40">
        <v>9</v>
      </c>
      <c r="M40">
        <v>1941</v>
      </c>
      <c r="N40">
        <v>808.1</v>
      </c>
      <c r="O40">
        <v>44</v>
      </c>
      <c r="P40">
        <v>18</v>
      </c>
      <c r="Q40">
        <v>2</v>
      </c>
      <c r="R40">
        <v>1306431.2362998626</v>
      </c>
      <c r="S40">
        <v>20.875</v>
      </c>
      <c r="T40">
        <v>2020</v>
      </c>
      <c r="U40" t="s">
        <v>319</v>
      </c>
      <c r="V40">
        <v>97907.43</v>
      </c>
      <c r="W40">
        <v>21880.3</v>
      </c>
      <c r="X40">
        <v>2</v>
      </c>
      <c r="Y40">
        <v>616.4</v>
      </c>
    </row>
    <row r="41" spans="1:25">
      <c r="A41" t="str">
        <f t="shared" si="0"/>
        <v>Муниципальное образование Апшеронский районпредварительный</v>
      </c>
      <c r="B41" t="s">
        <v>31</v>
      </c>
      <c r="C41">
        <v>99989776</v>
      </c>
      <c r="D41" t="s">
        <v>329</v>
      </c>
      <c r="E41">
        <v>1</v>
      </c>
      <c r="F41" t="s">
        <v>199</v>
      </c>
      <c r="H41" t="s">
        <v>197</v>
      </c>
      <c r="I41">
        <f>ROW()</f>
        <v>41</v>
      </c>
      <c r="J41">
        <f>COUNTIF(B$3:B33299,B41)</f>
        <v>564</v>
      </c>
      <c r="K41">
        <v>0</v>
      </c>
      <c r="L41">
        <v>9</v>
      </c>
      <c r="M41">
        <v>1941</v>
      </c>
      <c r="N41">
        <v>776</v>
      </c>
      <c r="O41">
        <v>19</v>
      </c>
      <c r="P41">
        <v>16</v>
      </c>
      <c r="Q41">
        <v>2</v>
      </c>
      <c r="R41">
        <v>564629.83742073341</v>
      </c>
      <c r="S41">
        <v>20.875</v>
      </c>
      <c r="T41">
        <v>2017</v>
      </c>
      <c r="U41" t="s">
        <v>318</v>
      </c>
      <c r="V41">
        <v>42497.37</v>
      </c>
      <c r="W41">
        <v>9453.2000000000007</v>
      </c>
      <c r="X41">
        <v>2</v>
      </c>
      <c r="Y41">
        <v>703.80000000000007</v>
      </c>
    </row>
    <row r="42" spans="1:25">
      <c r="A42" t="str">
        <f t="shared" si="0"/>
        <v>Муниципальное образование Апшеронский районпредварительный</v>
      </c>
      <c r="B42" t="s">
        <v>31</v>
      </c>
      <c r="C42">
        <v>99989776</v>
      </c>
      <c r="D42" t="s">
        <v>329</v>
      </c>
      <c r="E42">
        <v>2</v>
      </c>
      <c r="F42" t="s">
        <v>200</v>
      </c>
      <c r="H42" t="s">
        <v>197</v>
      </c>
      <c r="I42">
        <f>ROW()</f>
        <v>42</v>
      </c>
      <c r="J42">
        <f>COUNTIF(B$3:B33300,B42)</f>
        <v>564</v>
      </c>
      <c r="K42">
        <v>0</v>
      </c>
      <c r="L42">
        <v>9</v>
      </c>
      <c r="M42">
        <v>1941</v>
      </c>
      <c r="N42">
        <v>776</v>
      </c>
      <c r="O42">
        <v>19</v>
      </c>
      <c r="P42">
        <v>16</v>
      </c>
      <c r="Q42">
        <v>2</v>
      </c>
      <c r="R42">
        <v>564629.83742073341</v>
      </c>
      <c r="S42">
        <v>20.875</v>
      </c>
      <c r="T42">
        <v>2017</v>
      </c>
      <c r="U42" t="s">
        <v>318</v>
      </c>
      <c r="V42">
        <v>42497.37</v>
      </c>
      <c r="W42">
        <v>9453.2000000000007</v>
      </c>
      <c r="X42">
        <v>2</v>
      </c>
      <c r="Y42">
        <v>703.80000000000007</v>
      </c>
    </row>
    <row r="43" spans="1:25">
      <c r="A43" t="str">
        <f t="shared" si="0"/>
        <v>Муниципальное образование Апшеронский районпредварительный</v>
      </c>
      <c r="B43" t="s">
        <v>31</v>
      </c>
      <c r="C43">
        <v>99989776</v>
      </c>
      <c r="D43" t="s">
        <v>329</v>
      </c>
      <c r="E43">
        <v>30</v>
      </c>
      <c r="F43" t="s">
        <v>1</v>
      </c>
      <c r="G43" t="s">
        <v>13</v>
      </c>
      <c r="H43" t="s">
        <v>197</v>
      </c>
      <c r="I43">
        <f>ROW()</f>
        <v>43</v>
      </c>
      <c r="J43">
        <f>COUNTIF(B$3:B33301,B43)</f>
        <v>564</v>
      </c>
      <c r="K43">
        <v>0</v>
      </c>
      <c r="L43">
        <v>9</v>
      </c>
      <c r="M43">
        <v>1941</v>
      </c>
      <c r="N43">
        <v>776</v>
      </c>
      <c r="O43">
        <v>19</v>
      </c>
      <c r="P43">
        <v>16</v>
      </c>
      <c r="Q43">
        <v>2</v>
      </c>
      <c r="R43">
        <v>564629.83742073341</v>
      </c>
      <c r="S43">
        <v>20.875</v>
      </c>
      <c r="T43">
        <v>2017</v>
      </c>
      <c r="U43" t="s">
        <v>318</v>
      </c>
      <c r="V43">
        <v>42497.37</v>
      </c>
      <c r="W43">
        <v>9453.2000000000007</v>
      </c>
      <c r="X43">
        <v>2</v>
      </c>
      <c r="Y43">
        <v>703.80000000000007</v>
      </c>
    </row>
    <row r="44" spans="1:25">
      <c r="A44" t="str">
        <f t="shared" si="0"/>
        <v>Муниципальное образование Апшеронский районпредварительный</v>
      </c>
      <c r="B44" t="s">
        <v>31</v>
      </c>
      <c r="C44">
        <v>99989776</v>
      </c>
      <c r="D44" t="s">
        <v>329</v>
      </c>
      <c r="E44">
        <v>32</v>
      </c>
      <c r="F44" t="s">
        <v>3</v>
      </c>
      <c r="G44" t="s">
        <v>13</v>
      </c>
      <c r="H44" t="s">
        <v>197</v>
      </c>
      <c r="I44">
        <f>ROW()</f>
        <v>44</v>
      </c>
      <c r="J44">
        <f>COUNTIF(B$3:B33302,B44)</f>
        <v>564</v>
      </c>
      <c r="K44">
        <v>0</v>
      </c>
      <c r="L44">
        <v>9</v>
      </c>
      <c r="M44">
        <v>1941</v>
      </c>
      <c r="N44">
        <v>776</v>
      </c>
      <c r="O44">
        <v>19</v>
      </c>
      <c r="P44">
        <v>16</v>
      </c>
      <c r="Q44">
        <v>2</v>
      </c>
      <c r="R44">
        <v>564629.83742073341</v>
      </c>
      <c r="S44">
        <v>20.875</v>
      </c>
      <c r="T44">
        <v>2017</v>
      </c>
      <c r="U44" t="s">
        <v>318</v>
      </c>
      <c r="V44">
        <v>42497.37</v>
      </c>
      <c r="W44">
        <v>9453.2000000000007</v>
      </c>
      <c r="X44">
        <v>2</v>
      </c>
      <c r="Y44">
        <v>703.80000000000007</v>
      </c>
    </row>
    <row r="45" spans="1:25">
      <c r="A45" t="str">
        <f t="shared" si="0"/>
        <v>Муниципальное образование Апшеронский районпредварительный</v>
      </c>
      <c r="B45" t="s">
        <v>31</v>
      </c>
      <c r="C45">
        <v>99989776</v>
      </c>
      <c r="D45" t="s">
        <v>329</v>
      </c>
      <c r="E45">
        <v>33</v>
      </c>
      <c r="F45" t="s">
        <v>4</v>
      </c>
      <c r="G45" t="s">
        <v>13</v>
      </c>
      <c r="H45" t="s">
        <v>197</v>
      </c>
      <c r="I45">
        <f>ROW()</f>
        <v>45</v>
      </c>
      <c r="J45">
        <f>COUNTIF(B$3:B33303,B45)</f>
        <v>564</v>
      </c>
      <c r="K45">
        <v>0</v>
      </c>
      <c r="L45">
        <v>9</v>
      </c>
      <c r="M45">
        <v>1941</v>
      </c>
      <c r="N45">
        <v>776</v>
      </c>
      <c r="O45">
        <v>19</v>
      </c>
      <c r="P45">
        <v>16</v>
      </c>
      <c r="Q45">
        <v>2</v>
      </c>
      <c r="R45">
        <v>564629.83742073341</v>
      </c>
      <c r="S45">
        <v>20.875</v>
      </c>
      <c r="T45">
        <v>2017</v>
      </c>
      <c r="U45" t="s">
        <v>318</v>
      </c>
      <c r="V45">
        <v>42497.37</v>
      </c>
      <c r="W45">
        <v>9453.2000000000007</v>
      </c>
      <c r="X45">
        <v>2</v>
      </c>
      <c r="Y45">
        <v>703.80000000000007</v>
      </c>
    </row>
    <row r="46" spans="1:25">
      <c r="A46" t="str">
        <f t="shared" si="0"/>
        <v>Муниципальное образование Апшеронский районпредварительный</v>
      </c>
      <c r="B46" t="s">
        <v>31</v>
      </c>
      <c r="C46">
        <v>99989776</v>
      </c>
      <c r="D46" t="s">
        <v>329</v>
      </c>
      <c r="E46">
        <v>35</v>
      </c>
      <c r="F46" t="s">
        <v>6</v>
      </c>
      <c r="G46" t="s">
        <v>13</v>
      </c>
      <c r="H46" t="s">
        <v>197</v>
      </c>
      <c r="I46">
        <f>ROW()</f>
        <v>46</v>
      </c>
      <c r="J46">
        <f>COUNTIF(B$3:B33304,B46)</f>
        <v>564</v>
      </c>
      <c r="K46">
        <v>0</v>
      </c>
      <c r="L46">
        <v>9</v>
      </c>
      <c r="M46">
        <v>1941</v>
      </c>
      <c r="N46">
        <v>776</v>
      </c>
      <c r="O46">
        <v>19</v>
      </c>
      <c r="P46">
        <v>16</v>
      </c>
      <c r="Q46">
        <v>2</v>
      </c>
      <c r="R46">
        <v>564629.83742073341</v>
      </c>
      <c r="S46">
        <v>20.875</v>
      </c>
      <c r="T46">
        <v>2017</v>
      </c>
      <c r="U46" t="s">
        <v>318</v>
      </c>
      <c r="V46">
        <v>42497.37</v>
      </c>
      <c r="W46">
        <v>9453.2000000000007</v>
      </c>
      <c r="X46">
        <v>2</v>
      </c>
      <c r="Y46">
        <v>703.80000000000007</v>
      </c>
    </row>
    <row r="47" spans="1:25">
      <c r="A47" t="str">
        <f t="shared" si="0"/>
        <v>Муниципальное образование Апшеронский районпредварительный</v>
      </c>
      <c r="B47" t="s">
        <v>31</v>
      </c>
      <c r="C47">
        <v>99989776</v>
      </c>
      <c r="D47" t="s">
        <v>329</v>
      </c>
      <c r="E47">
        <v>36</v>
      </c>
      <c r="F47" t="s">
        <v>7</v>
      </c>
      <c r="G47" t="s">
        <v>13</v>
      </c>
      <c r="H47" t="s">
        <v>197</v>
      </c>
      <c r="I47">
        <f>ROW()</f>
        <v>47</v>
      </c>
      <c r="J47">
        <f>COUNTIF(B$3:B33305,B47)</f>
        <v>564</v>
      </c>
      <c r="K47">
        <v>0</v>
      </c>
      <c r="L47">
        <v>9</v>
      </c>
      <c r="M47">
        <v>1941</v>
      </c>
      <c r="N47">
        <v>776</v>
      </c>
      <c r="O47">
        <v>19</v>
      </c>
      <c r="P47">
        <v>16</v>
      </c>
      <c r="Q47">
        <v>2</v>
      </c>
      <c r="R47">
        <v>564629.83742073341</v>
      </c>
      <c r="S47">
        <v>20.875</v>
      </c>
      <c r="T47">
        <v>2017</v>
      </c>
      <c r="U47" t="s">
        <v>318</v>
      </c>
      <c r="V47">
        <v>42497.37</v>
      </c>
      <c r="W47">
        <v>9453.2000000000007</v>
      </c>
      <c r="X47">
        <v>2</v>
      </c>
      <c r="Y47">
        <v>703.80000000000007</v>
      </c>
    </row>
    <row r="48" spans="1:25">
      <c r="A48" t="str">
        <f t="shared" si="0"/>
        <v>Муниципальное образование Апшеронский районпредварительный</v>
      </c>
      <c r="B48" t="s">
        <v>31</v>
      </c>
      <c r="C48">
        <v>99989776</v>
      </c>
      <c r="D48" t="s">
        <v>329</v>
      </c>
      <c r="E48">
        <v>37</v>
      </c>
      <c r="F48" t="s">
        <v>8</v>
      </c>
      <c r="G48" t="s">
        <v>13</v>
      </c>
      <c r="H48" t="s">
        <v>197</v>
      </c>
      <c r="I48">
        <f>ROW()</f>
        <v>48</v>
      </c>
      <c r="J48">
        <f>COUNTIF(B$3:B33306,B48)</f>
        <v>564</v>
      </c>
      <c r="K48">
        <v>0</v>
      </c>
      <c r="L48">
        <v>9</v>
      </c>
      <c r="M48">
        <v>1941</v>
      </c>
      <c r="N48">
        <v>776</v>
      </c>
      <c r="O48">
        <v>19</v>
      </c>
      <c r="P48">
        <v>16</v>
      </c>
      <c r="Q48">
        <v>2</v>
      </c>
      <c r="R48">
        <v>564629.83742073341</v>
      </c>
      <c r="S48">
        <v>20.875</v>
      </c>
      <c r="T48">
        <v>2017</v>
      </c>
      <c r="U48" t="s">
        <v>318</v>
      </c>
      <c r="V48">
        <v>42497.37</v>
      </c>
      <c r="W48">
        <v>9453.2000000000007</v>
      </c>
      <c r="X48">
        <v>2</v>
      </c>
      <c r="Y48">
        <v>703.80000000000007</v>
      </c>
    </row>
    <row r="49" spans="1:25">
      <c r="A49" t="str">
        <f t="shared" si="0"/>
        <v>Муниципальное образование Апшеронский районпредварительный</v>
      </c>
      <c r="B49" t="s">
        <v>31</v>
      </c>
      <c r="C49">
        <v>99989776</v>
      </c>
      <c r="D49" t="s">
        <v>329</v>
      </c>
      <c r="E49">
        <v>38</v>
      </c>
      <c r="F49" t="s">
        <v>9</v>
      </c>
      <c r="G49" t="s">
        <v>13</v>
      </c>
      <c r="H49" t="s">
        <v>197</v>
      </c>
      <c r="I49">
        <f>ROW()</f>
        <v>49</v>
      </c>
      <c r="J49">
        <f>COUNTIF(B$3:B33307,B49)</f>
        <v>564</v>
      </c>
      <c r="K49">
        <v>0</v>
      </c>
      <c r="L49">
        <v>9</v>
      </c>
      <c r="M49">
        <v>1941</v>
      </c>
      <c r="N49">
        <v>776</v>
      </c>
      <c r="O49">
        <v>19</v>
      </c>
      <c r="P49">
        <v>16</v>
      </c>
      <c r="Q49">
        <v>2</v>
      </c>
      <c r="R49">
        <v>564629.83742073341</v>
      </c>
      <c r="S49">
        <v>20.875</v>
      </c>
      <c r="T49">
        <v>2017</v>
      </c>
      <c r="U49" t="s">
        <v>318</v>
      </c>
      <c r="V49">
        <v>42497.37</v>
      </c>
      <c r="W49">
        <v>9453.2000000000007</v>
      </c>
      <c r="X49">
        <v>2</v>
      </c>
      <c r="Y49">
        <v>703.80000000000007</v>
      </c>
    </row>
    <row r="50" spans="1:25">
      <c r="A50" t="str">
        <f t="shared" si="0"/>
        <v>Муниципальное образование Апшеронский районпредварительный</v>
      </c>
      <c r="B50" t="s">
        <v>31</v>
      </c>
      <c r="C50">
        <v>99989918</v>
      </c>
      <c r="D50" t="s">
        <v>330</v>
      </c>
      <c r="E50">
        <v>1</v>
      </c>
      <c r="F50" t="s">
        <v>199</v>
      </c>
      <c r="H50" t="s">
        <v>197</v>
      </c>
      <c r="I50">
        <f>ROW()</f>
        <v>50</v>
      </c>
      <c r="J50">
        <f>COUNTIF(B$3:B33308,B50)</f>
        <v>564</v>
      </c>
      <c r="K50">
        <v>0</v>
      </c>
      <c r="L50">
        <v>9</v>
      </c>
      <c r="M50">
        <v>1941</v>
      </c>
      <c r="N50">
        <v>733.9</v>
      </c>
      <c r="O50">
        <v>43</v>
      </c>
      <c r="P50">
        <v>16</v>
      </c>
      <c r="Q50">
        <v>2</v>
      </c>
      <c r="R50">
        <v>752500.21308240341</v>
      </c>
      <c r="S50">
        <v>20.875</v>
      </c>
      <c r="T50">
        <v>2017</v>
      </c>
      <c r="U50" t="s">
        <v>318</v>
      </c>
      <c r="V50">
        <v>56332.82</v>
      </c>
      <c r="W50">
        <v>12604.1</v>
      </c>
      <c r="X50">
        <v>2</v>
      </c>
      <c r="Y50">
        <v>697.00000000000011</v>
      </c>
    </row>
    <row r="51" spans="1:25">
      <c r="A51" t="str">
        <f t="shared" si="0"/>
        <v>Муниципальное образование Апшеронский районпредварительный</v>
      </c>
      <c r="B51" t="s">
        <v>31</v>
      </c>
      <c r="C51">
        <v>99989918</v>
      </c>
      <c r="D51" t="s">
        <v>330</v>
      </c>
      <c r="E51">
        <v>2</v>
      </c>
      <c r="F51" t="s">
        <v>200</v>
      </c>
      <c r="H51" t="s">
        <v>197</v>
      </c>
      <c r="I51">
        <f>ROW()</f>
        <v>51</v>
      </c>
      <c r="J51">
        <f>COUNTIF(B$3:B33309,B51)</f>
        <v>564</v>
      </c>
      <c r="K51">
        <v>0</v>
      </c>
      <c r="L51">
        <v>9</v>
      </c>
      <c r="M51">
        <v>1941</v>
      </c>
      <c r="N51">
        <v>733.9</v>
      </c>
      <c r="O51">
        <v>43</v>
      </c>
      <c r="P51">
        <v>16</v>
      </c>
      <c r="Q51">
        <v>2</v>
      </c>
      <c r="R51">
        <v>752500.21308240341</v>
      </c>
      <c r="S51">
        <v>20.875</v>
      </c>
      <c r="T51">
        <v>2017</v>
      </c>
      <c r="U51" t="s">
        <v>318</v>
      </c>
      <c r="V51">
        <v>56332.82</v>
      </c>
      <c r="W51">
        <v>12604.1</v>
      </c>
      <c r="X51">
        <v>2</v>
      </c>
      <c r="Y51">
        <v>697.00000000000011</v>
      </c>
    </row>
    <row r="52" spans="1:25">
      <c r="A52" t="str">
        <f t="shared" si="0"/>
        <v>Муниципальное образование Апшеронский районпредварительный</v>
      </c>
      <c r="B52" t="s">
        <v>31</v>
      </c>
      <c r="C52">
        <v>99989918</v>
      </c>
      <c r="D52" t="s">
        <v>330</v>
      </c>
      <c r="E52">
        <v>30</v>
      </c>
      <c r="F52" t="s">
        <v>1</v>
      </c>
      <c r="G52" t="s">
        <v>13</v>
      </c>
      <c r="H52" t="s">
        <v>197</v>
      </c>
      <c r="I52">
        <f>ROW()</f>
        <v>52</v>
      </c>
      <c r="J52">
        <f>COUNTIF(B$3:B33310,B52)</f>
        <v>564</v>
      </c>
      <c r="K52">
        <v>0</v>
      </c>
      <c r="L52">
        <v>9</v>
      </c>
      <c r="M52">
        <v>1941</v>
      </c>
      <c r="N52">
        <v>733.9</v>
      </c>
      <c r="O52">
        <v>43</v>
      </c>
      <c r="P52">
        <v>16</v>
      </c>
      <c r="Q52">
        <v>2</v>
      </c>
      <c r="R52">
        <v>752500.21308240341</v>
      </c>
      <c r="S52">
        <v>20.875</v>
      </c>
      <c r="T52">
        <v>2017</v>
      </c>
      <c r="U52" t="s">
        <v>318</v>
      </c>
      <c r="V52">
        <v>56332.82</v>
      </c>
      <c r="W52">
        <v>12604.1</v>
      </c>
      <c r="X52">
        <v>2</v>
      </c>
      <c r="Y52">
        <v>697.00000000000011</v>
      </c>
    </row>
    <row r="53" spans="1:25">
      <c r="A53" t="str">
        <f t="shared" si="0"/>
        <v>Муниципальное образование Апшеронский районпредварительный</v>
      </c>
      <c r="B53" t="s">
        <v>31</v>
      </c>
      <c r="C53">
        <v>99989918</v>
      </c>
      <c r="D53" t="s">
        <v>330</v>
      </c>
      <c r="E53">
        <v>32</v>
      </c>
      <c r="F53" t="s">
        <v>3</v>
      </c>
      <c r="G53" t="s">
        <v>13</v>
      </c>
      <c r="H53" t="s">
        <v>197</v>
      </c>
      <c r="I53">
        <f>ROW()</f>
        <v>53</v>
      </c>
      <c r="J53">
        <f>COUNTIF(B$3:B33311,B53)</f>
        <v>564</v>
      </c>
      <c r="K53">
        <v>0</v>
      </c>
      <c r="L53">
        <v>9</v>
      </c>
      <c r="M53">
        <v>1941</v>
      </c>
      <c r="N53">
        <v>733.9</v>
      </c>
      <c r="O53">
        <v>43</v>
      </c>
      <c r="P53">
        <v>16</v>
      </c>
      <c r="Q53">
        <v>2</v>
      </c>
      <c r="R53">
        <v>752500.21308240341</v>
      </c>
      <c r="S53">
        <v>20.875</v>
      </c>
      <c r="T53">
        <v>2017</v>
      </c>
      <c r="U53" t="s">
        <v>318</v>
      </c>
      <c r="V53">
        <v>56332.82</v>
      </c>
      <c r="W53">
        <v>12604.1</v>
      </c>
      <c r="X53">
        <v>2</v>
      </c>
      <c r="Y53">
        <v>697.00000000000011</v>
      </c>
    </row>
    <row r="54" spans="1:25">
      <c r="A54" t="str">
        <f t="shared" si="0"/>
        <v>Муниципальное образование Апшеронский районпредварительный</v>
      </c>
      <c r="B54" t="s">
        <v>31</v>
      </c>
      <c r="C54">
        <v>99989918</v>
      </c>
      <c r="D54" t="s">
        <v>330</v>
      </c>
      <c r="E54">
        <v>33</v>
      </c>
      <c r="F54" t="s">
        <v>4</v>
      </c>
      <c r="G54" t="s">
        <v>13</v>
      </c>
      <c r="H54" t="s">
        <v>197</v>
      </c>
      <c r="I54">
        <f>ROW()</f>
        <v>54</v>
      </c>
      <c r="J54">
        <f>COUNTIF(B$3:B33312,B54)</f>
        <v>564</v>
      </c>
      <c r="K54">
        <v>0</v>
      </c>
      <c r="L54">
        <v>9</v>
      </c>
      <c r="M54">
        <v>1941</v>
      </c>
      <c r="N54">
        <v>733.9</v>
      </c>
      <c r="O54">
        <v>43</v>
      </c>
      <c r="P54">
        <v>16</v>
      </c>
      <c r="Q54">
        <v>2</v>
      </c>
      <c r="R54">
        <v>752500.21308240341</v>
      </c>
      <c r="S54">
        <v>20.875</v>
      </c>
      <c r="T54">
        <v>2017</v>
      </c>
      <c r="U54" t="s">
        <v>318</v>
      </c>
      <c r="V54">
        <v>56332.82</v>
      </c>
      <c r="W54">
        <v>12604.1</v>
      </c>
      <c r="X54">
        <v>2</v>
      </c>
      <c r="Y54">
        <v>697.00000000000011</v>
      </c>
    </row>
    <row r="55" spans="1:25">
      <c r="A55" t="str">
        <f t="shared" si="0"/>
        <v>Муниципальное образование Апшеронский районпредварительный</v>
      </c>
      <c r="B55" t="s">
        <v>31</v>
      </c>
      <c r="C55">
        <v>99989918</v>
      </c>
      <c r="D55" t="s">
        <v>330</v>
      </c>
      <c r="E55">
        <v>35</v>
      </c>
      <c r="F55" t="s">
        <v>6</v>
      </c>
      <c r="G55" t="s">
        <v>13</v>
      </c>
      <c r="H55" t="s">
        <v>197</v>
      </c>
      <c r="I55">
        <f>ROW()</f>
        <v>55</v>
      </c>
      <c r="J55">
        <f>COUNTIF(B$3:B33313,B55)</f>
        <v>564</v>
      </c>
      <c r="K55">
        <v>0</v>
      </c>
      <c r="L55">
        <v>9</v>
      </c>
      <c r="M55">
        <v>1941</v>
      </c>
      <c r="N55">
        <v>733.9</v>
      </c>
      <c r="O55">
        <v>43</v>
      </c>
      <c r="P55">
        <v>16</v>
      </c>
      <c r="Q55">
        <v>2</v>
      </c>
      <c r="R55">
        <v>752500.21308240341</v>
      </c>
      <c r="S55">
        <v>20.875</v>
      </c>
      <c r="T55">
        <v>2017</v>
      </c>
      <c r="U55" t="s">
        <v>318</v>
      </c>
      <c r="V55">
        <v>56332.82</v>
      </c>
      <c r="W55">
        <v>12604.1</v>
      </c>
      <c r="X55">
        <v>2</v>
      </c>
      <c r="Y55">
        <v>697.00000000000011</v>
      </c>
    </row>
    <row r="56" spans="1:25">
      <c r="A56" t="str">
        <f t="shared" si="0"/>
        <v>Муниципальное образование Апшеронский районпредварительный</v>
      </c>
      <c r="B56" t="s">
        <v>31</v>
      </c>
      <c r="C56">
        <v>99989918</v>
      </c>
      <c r="D56" t="s">
        <v>330</v>
      </c>
      <c r="E56">
        <v>36</v>
      </c>
      <c r="F56" t="s">
        <v>7</v>
      </c>
      <c r="G56" t="s">
        <v>13</v>
      </c>
      <c r="H56" t="s">
        <v>197</v>
      </c>
      <c r="I56">
        <f>ROW()</f>
        <v>56</v>
      </c>
      <c r="J56">
        <f>COUNTIF(B$3:B33314,B56)</f>
        <v>564</v>
      </c>
      <c r="K56">
        <v>0</v>
      </c>
      <c r="L56">
        <v>9</v>
      </c>
      <c r="M56">
        <v>1941</v>
      </c>
      <c r="N56">
        <v>733.9</v>
      </c>
      <c r="O56">
        <v>43</v>
      </c>
      <c r="P56">
        <v>16</v>
      </c>
      <c r="Q56">
        <v>2</v>
      </c>
      <c r="R56">
        <v>752500.21308240341</v>
      </c>
      <c r="S56">
        <v>20.875</v>
      </c>
      <c r="T56">
        <v>2017</v>
      </c>
      <c r="U56" t="s">
        <v>318</v>
      </c>
      <c r="V56">
        <v>56332.82</v>
      </c>
      <c r="W56">
        <v>12604.1</v>
      </c>
      <c r="X56">
        <v>2</v>
      </c>
      <c r="Y56">
        <v>697.00000000000011</v>
      </c>
    </row>
    <row r="57" spans="1:25">
      <c r="A57" t="str">
        <f t="shared" si="0"/>
        <v>Муниципальное образование Апшеронский районпредварительный</v>
      </c>
      <c r="B57" t="s">
        <v>31</v>
      </c>
      <c r="C57">
        <v>99989918</v>
      </c>
      <c r="D57" t="s">
        <v>330</v>
      </c>
      <c r="E57">
        <v>37</v>
      </c>
      <c r="F57" t="s">
        <v>8</v>
      </c>
      <c r="G57" t="s">
        <v>13</v>
      </c>
      <c r="H57" t="s">
        <v>197</v>
      </c>
      <c r="I57">
        <f>ROW()</f>
        <v>57</v>
      </c>
      <c r="J57">
        <f>COUNTIF(B$3:B33315,B57)</f>
        <v>564</v>
      </c>
      <c r="K57">
        <v>0</v>
      </c>
      <c r="L57">
        <v>9</v>
      </c>
      <c r="M57">
        <v>1941</v>
      </c>
      <c r="N57">
        <v>733.9</v>
      </c>
      <c r="O57">
        <v>43</v>
      </c>
      <c r="P57">
        <v>16</v>
      </c>
      <c r="Q57">
        <v>2</v>
      </c>
      <c r="R57">
        <v>752500.21308240341</v>
      </c>
      <c r="S57">
        <v>20.875</v>
      </c>
      <c r="T57">
        <v>2017</v>
      </c>
      <c r="U57" t="s">
        <v>318</v>
      </c>
      <c r="V57">
        <v>56332.82</v>
      </c>
      <c r="W57">
        <v>12604.1</v>
      </c>
      <c r="X57">
        <v>2</v>
      </c>
      <c r="Y57">
        <v>697.00000000000011</v>
      </c>
    </row>
    <row r="58" spans="1:25">
      <c r="A58" t="str">
        <f t="shared" si="0"/>
        <v>Муниципальное образование Апшеронский районпредварительный</v>
      </c>
      <c r="B58" t="s">
        <v>31</v>
      </c>
      <c r="C58">
        <v>99989918</v>
      </c>
      <c r="D58" t="s">
        <v>330</v>
      </c>
      <c r="E58">
        <v>38</v>
      </c>
      <c r="F58" t="s">
        <v>9</v>
      </c>
      <c r="G58" t="s">
        <v>13</v>
      </c>
      <c r="H58" t="s">
        <v>197</v>
      </c>
      <c r="I58">
        <f>ROW()</f>
        <v>58</v>
      </c>
      <c r="J58">
        <f>COUNTIF(B$3:B33316,B58)</f>
        <v>564</v>
      </c>
      <c r="K58">
        <v>0</v>
      </c>
      <c r="L58">
        <v>9</v>
      </c>
      <c r="M58">
        <v>1941</v>
      </c>
      <c r="N58">
        <v>733.9</v>
      </c>
      <c r="O58">
        <v>43</v>
      </c>
      <c r="P58">
        <v>16</v>
      </c>
      <c r="Q58">
        <v>2</v>
      </c>
      <c r="R58">
        <v>752500.21308240341</v>
      </c>
      <c r="S58">
        <v>20.875</v>
      </c>
      <c r="T58">
        <v>2017</v>
      </c>
      <c r="U58" t="s">
        <v>318</v>
      </c>
      <c r="V58">
        <v>56332.82</v>
      </c>
      <c r="W58">
        <v>12604.1</v>
      </c>
      <c r="X58">
        <v>2</v>
      </c>
      <c r="Y58">
        <v>697.00000000000011</v>
      </c>
    </row>
    <row r="59" spans="1:25">
      <c r="A59" t="str">
        <f t="shared" si="0"/>
        <v>Муниципальное образование Апшеронский районпредварительный</v>
      </c>
      <c r="B59" t="s">
        <v>31</v>
      </c>
      <c r="C59">
        <v>99993104</v>
      </c>
      <c r="D59" t="s">
        <v>331</v>
      </c>
      <c r="E59">
        <v>1</v>
      </c>
      <c r="F59" t="s">
        <v>199</v>
      </c>
      <c r="H59" t="s">
        <v>197</v>
      </c>
      <c r="I59">
        <f>ROW()</f>
        <v>59</v>
      </c>
      <c r="J59">
        <f>COUNTIF(B$3:B33317,B59)</f>
        <v>564</v>
      </c>
      <c r="K59">
        <v>0</v>
      </c>
      <c r="L59">
        <v>9</v>
      </c>
      <c r="M59">
        <v>1938</v>
      </c>
      <c r="N59">
        <v>625.6</v>
      </c>
      <c r="O59">
        <v>20</v>
      </c>
      <c r="P59">
        <v>12</v>
      </c>
      <c r="Q59">
        <v>2</v>
      </c>
      <c r="R59">
        <v>1857546.7109999685</v>
      </c>
      <c r="S59">
        <v>20.799999999999997</v>
      </c>
      <c r="T59">
        <v>2017</v>
      </c>
      <c r="U59" t="s">
        <v>318</v>
      </c>
      <c r="V59">
        <v>121014.35</v>
      </c>
      <c r="W59">
        <v>31439.89</v>
      </c>
      <c r="X59">
        <v>3</v>
      </c>
      <c r="Y59">
        <v>509.1</v>
      </c>
    </row>
    <row r="60" spans="1:25">
      <c r="A60" t="str">
        <f t="shared" si="0"/>
        <v>Муниципальное образование Апшеронский районпредварительный</v>
      </c>
      <c r="B60" t="s">
        <v>31</v>
      </c>
      <c r="C60">
        <v>99993104</v>
      </c>
      <c r="D60" t="s">
        <v>331</v>
      </c>
      <c r="E60">
        <v>2</v>
      </c>
      <c r="F60" t="s">
        <v>200</v>
      </c>
      <c r="H60" t="s">
        <v>197</v>
      </c>
      <c r="I60">
        <f>ROW()</f>
        <v>60</v>
      </c>
      <c r="J60">
        <f>COUNTIF(B$3:B33318,B60)</f>
        <v>564</v>
      </c>
      <c r="K60">
        <v>0</v>
      </c>
      <c r="L60">
        <v>9</v>
      </c>
      <c r="M60">
        <v>1938</v>
      </c>
      <c r="N60">
        <v>625.6</v>
      </c>
      <c r="O60">
        <v>20</v>
      </c>
      <c r="P60">
        <v>12</v>
      </c>
      <c r="Q60">
        <v>2</v>
      </c>
      <c r="R60">
        <v>1857546.7109999685</v>
      </c>
      <c r="S60">
        <v>20.799999999999997</v>
      </c>
      <c r="T60">
        <v>2017</v>
      </c>
      <c r="U60" t="s">
        <v>318</v>
      </c>
      <c r="V60">
        <v>121014.35</v>
      </c>
      <c r="W60">
        <v>31439.89</v>
      </c>
      <c r="X60">
        <v>3</v>
      </c>
      <c r="Y60">
        <v>509.1</v>
      </c>
    </row>
    <row r="61" spans="1:25">
      <c r="A61" t="str">
        <f t="shared" si="0"/>
        <v>Муниципальное образование Апшеронский районпредварительный</v>
      </c>
      <c r="B61" t="s">
        <v>31</v>
      </c>
      <c r="C61">
        <v>99993104</v>
      </c>
      <c r="D61" t="s">
        <v>331</v>
      </c>
      <c r="E61">
        <v>30</v>
      </c>
      <c r="F61" t="s">
        <v>1</v>
      </c>
      <c r="G61" t="s">
        <v>13</v>
      </c>
      <c r="H61" t="s">
        <v>197</v>
      </c>
      <c r="I61">
        <f>ROW()</f>
        <v>61</v>
      </c>
      <c r="J61">
        <f>COUNTIF(B$3:B33319,B61)</f>
        <v>564</v>
      </c>
      <c r="K61">
        <v>0</v>
      </c>
      <c r="L61">
        <v>9</v>
      </c>
      <c r="M61">
        <v>1938</v>
      </c>
      <c r="N61">
        <v>625.6</v>
      </c>
      <c r="O61">
        <v>20</v>
      </c>
      <c r="P61">
        <v>12</v>
      </c>
      <c r="Q61">
        <v>2</v>
      </c>
      <c r="R61">
        <v>1857546.7109999685</v>
      </c>
      <c r="S61">
        <v>20.799999999999997</v>
      </c>
      <c r="T61">
        <v>2017</v>
      </c>
      <c r="U61" t="s">
        <v>318</v>
      </c>
      <c r="V61">
        <v>121014.35</v>
      </c>
      <c r="W61">
        <v>31439.89</v>
      </c>
      <c r="X61">
        <v>3</v>
      </c>
      <c r="Y61">
        <v>509.1</v>
      </c>
    </row>
    <row r="62" spans="1:25">
      <c r="A62" t="str">
        <f t="shared" si="0"/>
        <v>Муниципальное образование Апшеронский районпредварительный</v>
      </c>
      <c r="B62" t="s">
        <v>31</v>
      </c>
      <c r="C62">
        <v>99993104</v>
      </c>
      <c r="D62" t="s">
        <v>331</v>
      </c>
      <c r="E62">
        <v>32</v>
      </c>
      <c r="F62" t="s">
        <v>3</v>
      </c>
      <c r="G62" t="s">
        <v>13</v>
      </c>
      <c r="H62" t="s">
        <v>197</v>
      </c>
      <c r="I62">
        <f>ROW()</f>
        <v>62</v>
      </c>
      <c r="J62">
        <f>COUNTIF(B$3:B33320,B62)</f>
        <v>564</v>
      </c>
      <c r="K62">
        <v>0</v>
      </c>
      <c r="L62">
        <v>9</v>
      </c>
      <c r="M62">
        <v>1938</v>
      </c>
      <c r="N62">
        <v>625.6</v>
      </c>
      <c r="O62">
        <v>20</v>
      </c>
      <c r="P62">
        <v>12</v>
      </c>
      <c r="Q62">
        <v>2</v>
      </c>
      <c r="R62">
        <v>1857546.7109999685</v>
      </c>
      <c r="S62">
        <v>20.799999999999997</v>
      </c>
      <c r="T62">
        <v>2017</v>
      </c>
      <c r="U62" t="s">
        <v>318</v>
      </c>
      <c r="V62">
        <v>121014.35</v>
      </c>
      <c r="W62">
        <v>31439.89</v>
      </c>
      <c r="X62">
        <v>3</v>
      </c>
      <c r="Y62">
        <v>509.1</v>
      </c>
    </row>
    <row r="63" spans="1:25">
      <c r="A63" t="str">
        <f t="shared" si="0"/>
        <v>Муниципальное образование Апшеронский районпредварительный</v>
      </c>
      <c r="B63" t="s">
        <v>31</v>
      </c>
      <c r="C63">
        <v>99993104</v>
      </c>
      <c r="D63" t="s">
        <v>331</v>
      </c>
      <c r="E63">
        <v>33</v>
      </c>
      <c r="F63" t="s">
        <v>4</v>
      </c>
      <c r="G63" t="s">
        <v>13</v>
      </c>
      <c r="H63" t="s">
        <v>197</v>
      </c>
      <c r="I63">
        <f>ROW()</f>
        <v>63</v>
      </c>
      <c r="J63">
        <f>COUNTIF(B$3:B33321,B63)</f>
        <v>564</v>
      </c>
      <c r="K63">
        <v>0</v>
      </c>
      <c r="L63">
        <v>9</v>
      </c>
      <c r="M63">
        <v>1938</v>
      </c>
      <c r="N63">
        <v>625.6</v>
      </c>
      <c r="O63">
        <v>20</v>
      </c>
      <c r="P63">
        <v>12</v>
      </c>
      <c r="Q63">
        <v>2</v>
      </c>
      <c r="R63">
        <v>1857546.7109999685</v>
      </c>
      <c r="S63">
        <v>20.799999999999997</v>
      </c>
      <c r="T63">
        <v>2017</v>
      </c>
      <c r="U63" t="s">
        <v>318</v>
      </c>
      <c r="V63">
        <v>121014.35</v>
      </c>
      <c r="W63">
        <v>31439.89</v>
      </c>
      <c r="X63">
        <v>3</v>
      </c>
      <c r="Y63">
        <v>509.1</v>
      </c>
    </row>
    <row r="64" spans="1:25">
      <c r="A64" t="str">
        <f t="shared" si="0"/>
        <v>Муниципальное образование Апшеронский районпредварительный</v>
      </c>
      <c r="B64" t="s">
        <v>31</v>
      </c>
      <c r="C64">
        <v>99993104</v>
      </c>
      <c r="D64" t="s">
        <v>331</v>
      </c>
      <c r="E64">
        <v>35</v>
      </c>
      <c r="F64" t="s">
        <v>6</v>
      </c>
      <c r="G64" t="s">
        <v>13</v>
      </c>
      <c r="H64" t="s">
        <v>197</v>
      </c>
      <c r="I64">
        <f>ROW()</f>
        <v>64</v>
      </c>
      <c r="J64">
        <f>COUNTIF(B$3:B33322,B64)</f>
        <v>564</v>
      </c>
      <c r="K64">
        <v>0</v>
      </c>
      <c r="L64">
        <v>9</v>
      </c>
      <c r="M64">
        <v>1938</v>
      </c>
      <c r="N64">
        <v>625.6</v>
      </c>
      <c r="O64">
        <v>20</v>
      </c>
      <c r="P64">
        <v>12</v>
      </c>
      <c r="Q64">
        <v>2</v>
      </c>
      <c r="R64">
        <v>1857546.7109999685</v>
      </c>
      <c r="S64">
        <v>20.799999999999997</v>
      </c>
      <c r="T64">
        <v>2017</v>
      </c>
      <c r="U64" t="s">
        <v>318</v>
      </c>
      <c r="V64">
        <v>121014.35</v>
      </c>
      <c r="W64">
        <v>31439.89</v>
      </c>
      <c r="X64">
        <v>3</v>
      </c>
      <c r="Y64">
        <v>509.1</v>
      </c>
    </row>
    <row r="65" spans="1:25">
      <c r="A65" t="str">
        <f t="shared" si="0"/>
        <v>Муниципальное образование Апшеронский районпредварительный</v>
      </c>
      <c r="B65" t="s">
        <v>31</v>
      </c>
      <c r="C65">
        <v>99993104</v>
      </c>
      <c r="D65" t="s">
        <v>331</v>
      </c>
      <c r="E65">
        <v>36</v>
      </c>
      <c r="F65" t="s">
        <v>7</v>
      </c>
      <c r="G65" t="s">
        <v>13</v>
      </c>
      <c r="H65" t="s">
        <v>197</v>
      </c>
      <c r="I65">
        <f>ROW()</f>
        <v>65</v>
      </c>
      <c r="J65">
        <f>COUNTIF(B$3:B33323,B65)</f>
        <v>564</v>
      </c>
      <c r="K65">
        <v>0</v>
      </c>
      <c r="L65">
        <v>9</v>
      </c>
      <c r="M65">
        <v>1938</v>
      </c>
      <c r="N65">
        <v>625.6</v>
      </c>
      <c r="O65">
        <v>20</v>
      </c>
      <c r="P65">
        <v>12</v>
      </c>
      <c r="Q65">
        <v>2</v>
      </c>
      <c r="R65">
        <v>1857546.7109999685</v>
      </c>
      <c r="S65">
        <v>20.799999999999997</v>
      </c>
      <c r="T65">
        <v>2017</v>
      </c>
      <c r="U65" t="s">
        <v>318</v>
      </c>
      <c r="V65">
        <v>121014.35</v>
      </c>
      <c r="W65">
        <v>31439.89</v>
      </c>
      <c r="X65">
        <v>3</v>
      </c>
      <c r="Y65">
        <v>509.1</v>
      </c>
    </row>
    <row r="66" spans="1:25">
      <c r="A66" t="str">
        <f t="shared" si="0"/>
        <v>Муниципальное образование Апшеронский районпредварительный</v>
      </c>
      <c r="B66" t="s">
        <v>31</v>
      </c>
      <c r="C66">
        <v>99993104</v>
      </c>
      <c r="D66" t="s">
        <v>331</v>
      </c>
      <c r="E66">
        <v>37</v>
      </c>
      <c r="F66" t="s">
        <v>8</v>
      </c>
      <c r="G66" t="s">
        <v>13</v>
      </c>
      <c r="H66" t="s">
        <v>197</v>
      </c>
      <c r="I66">
        <f>ROW()</f>
        <v>66</v>
      </c>
      <c r="J66">
        <f>COUNTIF(B$3:B33324,B66)</f>
        <v>564</v>
      </c>
      <c r="K66">
        <v>0</v>
      </c>
      <c r="L66">
        <v>9</v>
      </c>
      <c r="M66">
        <v>1938</v>
      </c>
      <c r="N66">
        <v>625.6</v>
      </c>
      <c r="O66">
        <v>20</v>
      </c>
      <c r="P66">
        <v>12</v>
      </c>
      <c r="Q66">
        <v>2</v>
      </c>
      <c r="R66">
        <v>1857546.7109999685</v>
      </c>
      <c r="S66">
        <v>20.799999999999997</v>
      </c>
      <c r="T66">
        <v>2017</v>
      </c>
      <c r="U66" t="s">
        <v>318</v>
      </c>
      <c r="V66">
        <v>121014.35</v>
      </c>
      <c r="W66">
        <v>31439.89</v>
      </c>
      <c r="X66">
        <v>3</v>
      </c>
      <c r="Y66">
        <v>509.1</v>
      </c>
    </row>
    <row r="67" spans="1:25">
      <c r="A67" t="str">
        <f t="shared" si="0"/>
        <v>Муниципальное образование Апшеронский районпредварительный</v>
      </c>
      <c r="B67" t="s">
        <v>31</v>
      </c>
      <c r="C67">
        <v>99993104</v>
      </c>
      <c r="D67" t="s">
        <v>331</v>
      </c>
      <c r="E67">
        <v>38</v>
      </c>
      <c r="F67" t="s">
        <v>9</v>
      </c>
      <c r="G67" t="s">
        <v>13</v>
      </c>
      <c r="H67" t="s">
        <v>197</v>
      </c>
      <c r="I67">
        <f>ROW()</f>
        <v>67</v>
      </c>
      <c r="J67">
        <f>COUNTIF(B$3:B33325,B67)</f>
        <v>564</v>
      </c>
      <c r="K67">
        <v>0</v>
      </c>
      <c r="L67">
        <v>9</v>
      </c>
      <c r="M67">
        <v>1938</v>
      </c>
      <c r="N67">
        <v>625.6</v>
      </c>
      <c r="O67">
        <v>20</v>
      </c>
      <c r="P67">
        <v>12</v>
      </c>
      <c r="Q67">
        <v>2</v>
      </c>
      <c r="R67">
        <v>1857546.7109999685</v>
      </c>
      <c r="S67">
        <v>20.799999999999997</v>
      </c>
      <c r="T67">
        <v>2017</v>
      </c>
      <c r="U67" t="s">
        <v>318</v>
      </c>
      <c r="V67">
        <v>121014.35</v>
      </c>
      <c r="W67">
        <v>31439.89</v>
      </c>
      <c r="X67">
        <v>3</v>
      </c>
      <c r="Y67">
        <v>509.1</v>
      </c>
    </row>
    <row r="68" spans="1:25">
      <c r="A68" t="str">
        <f t="shared" ref="A68:A131" si="2">CONCATENATE(B68,H68)</f>
        <v>Муниципальное образование Апшеронский районпредварительный</v>
      </c>
      <c r="B68" t="s">
        <v>31</v>
      </c>
      <c r="C68">
        <v>99990570</v>
      </c>
      <c r="D68" t="s">
        <v>332</v>
      </c>
      <c r="E68">
        <v>1</v>
      </c>
      <c r="F68" t="s">
        <v>199</v>
      </c>
      <c r="H68" t="s">
        <v>197</v>
      </c>
      <c r="I68">
        <f>ROW()</f>
        <v>68</v>
      </c>
      <c r="J68">
        <f>COUNTIF(B$3:B33326,B68)</f>
        <v>564</v>
      </c>
      <c r="K68">
        <v>0</v>
      </c>
      <c r="L68">
        <v>10</v>
      </c>
      <c r="M68">
        <v>1962</v>
      </c>
      <c r="N68">
        <v>437.2</v>
      </c>
      <c r="O68">
        <v>16</v>
      </c>
      <c r="P68">
        <v>16</v>
      </c>
      <c r="Q68">
        <v>2</v>
      </c>
      <c r="R68">
        <v>2065231.0986044088</v>
      </c>
      <c r="S68">
        <v>20.7</v>
      </c>
      <c r="T68">
        <v>2017</v>
      </c>
      <c r="U68" t="s">
        <v>333</v>
      </c>
      <c r="V68">
        <v>156417.93</v>
      </c>
      <c r="W68">
        <v>34559.03</v>
      </c>
      <c r="X68">
        <v>2</v>
      </c>
      <c r="Y68">
        <v>604.65</v>
      </c>
    </row>
    <row r="69" spans="1:25">
      <c r="A69" t="str">
        <f t="shared" si="2"/>
        <v>Муниципальное образование Апшеронский районпредварительный</v>
      </c>
      <c r="B69" t="s">
        <v>31</v>
      </c>
      <c r="C69">
        <v>99990570</v>
      </c>
      <c r="D69" t="s">
        <v>332</v>
      </c>
      <c r="E69">
        <v>2</v>
      </c>
      <c r="F69" t="s">
        <v>200</v>
      </c>
      <c r="H69" t="s">
        <v>197</v>
      </c>
      <c r="I69">
        <f>ROW()</f>
        <v>69</v>
      </c>
      <c r="J69">
        <f>COUNTIF(B$3:B33327,B69)</f>
        <v>564</v>
      </c>
      <c r="K69">
        <v>0</v>
      </c>
      <c r="L69">
        <v>10</v>
      </c>
      <c r="M69">
        <v>1962</v>
      </c>
      <c r="N69">
        <v>437.2</v>
      </c>
      <c r="O69">
        <v>16</v>
      </c>
      <c r="P69">
        <v>16</v>
      </c>
      <c r="Q69">
        <v>2</v>
      </c>
      <c r="R69">
        <v>2065231.0986044088</v>
      </c>
      <c r="S69">
        <v>20.7</v>
      </c>
      <c r="T69">
        <v>2017</v>
      </c>
      <c r="U69" t="s">
        <v>333</v>
      </c>
      <c r="V69">
        <v>156417.93</v>
      </c>
      <c r="W69">
        <v>34559.03</v>
      </c>
      <c r="X69">
        <v>2</v>
      </c>
      <c r="Y69">
        <v>604.65</v>
      </c>
    </row>
    <row r="70" spans="1:25">
      <c r="A70" t="str">
        <f t="shared" si="2"/>
        <v>Муниципальное образование Апшеронский районпредварительный</v>
      </c>
      <c r="B70" t="s">
        <v>31</v>
      </c>
      <c r="C70">
        <v>99990570</v>
      </c>
      <c r="D70" t="s">
        <v>332</v>
      </c>
      <c r="E70">
        <v>30</v>
      </c>
      <c r="F70" t="s">
        <v>1</v>
      </c>
      <c r="G70" t="s">
        <v>13</v>
      </c>
      <c r="H70" t="s">
        <v>197</v>
      </c>
      <c r="I70">
        <f>ROW()</f>
        <v>70</v>
      </c>
      <c r="J70">
        <f>COUNTIF(B$3:B33328,B70)</f>
        <v>564</v>
      </c>
      <c r="K70">
        <v>0</v>
      </c>
      <c r="L70">
        <v>10</v>
      </c>
      <c r="M70">
        <v>1962</v>
      </c>
      <c r="N70">
        <v>437.2</v>
      </c>
      <c r="O70">
        <v>16</v>
      </c>
      <c r="P70">
        <v>16</v>
      </c>
      <c r="Q70">
        <v>2</v>
      </c>
      <c r="R70">
        <v>2065231.0986044088</v>
      </c>
      <c r="S70">
        <v>20.7</v>
      </c>
      <c r="T70">
        <v>2017</v>
      </c>
      <c r="U70" t="s">
        <v>333</v>
      </c>
      <c r="V70">
        <v>156417.93</v>
      </c>
      <c r="W70">
        <v>34559.03</v>
      </c>
      <c r="X70">
        <v>2</v>
      </c>
      <c r="Y70">
        <v>604.65</v>
      </c>
    </row>
    <row r="71" spans="1:25">
      <c r="A71" t="str">
        <f t="shared" si="2"/>
        <v>Муниципальное образование Апшеронский районпредварительный</v>
      </c>
      <c r="B71" t="s">
        <v>31</v>
      </c>
      <c r="C71">
        <v>99990570</v>
      </c>
      <c r="D71" t="s">
        <v>332</v>
      </c>
      <c r="E71">
        <v>32</v>
      </c>
      <c r="F71" t="s">
        <v>3</v>
      </c>
      <c r="G71" t="s">
        <v>13</v>
      </c>
      <c r="H71" t="s">
        <v>197</v>
      </c>
      <c r="I71">
        <f>ROW()</f>
        <v>71</v>
      </c>
      <c r="J71">
        <f>COUNTIF(B$3:B33329,B71)</f>
        <v>564</v>
      </c>
      <c r="K71">
        <v>0</v>
      </c>
      <c r="L71">
        <v>10</v>
      </c>
      <c r="M71">
        <v>1962</v>
      </c>
      <c r="N71">
        <v>437.2</v>
      </c>
      <c r="O71">
        <v>16</v>
      </c>
      <c r="P71">
        <v>16</v>
      </c>
      <c r="Q71">
        <v>2</v>
      </c>
      <c r="R71">
        <v>2065231.0986044088</v>
      </c>
      <c r="S71">
        <v>20.7</v>
      </c>
      <c r="T71">
        <v>2017</v>
      </c>
      <c r="U71" t="s">
        <v>333</v>
      </c>
      <c r="V71">
        <v>156417.93</v>
      </c>
      <c r="W71">
        <v>34559.03</v>
      </c>
      <c r="X71">
        <v>2</v>
      </c>
      <c r="Y71">
        <v>604.65</v>
      </c>
    </row>
    <row r="72" spans="1:25">
      <c r="A72" t="str">
        <f t="shared" si="2"/>
        <v>Муниципальное образование Апшеронский районпредварительный</v>
      </c>
      <c r="B72" t="s">
        <v>31</v>
      </c>
      <c r="C72">
        <v>99990570</v>
      </c>
      <c r="D72" t="s">
        <v>332</v>
      </c>
      <c r="E72">
        <v>33</v>
      </c>
      <c r="F72" t="s">
        <v>4</v>
      </c>
      <c r="G72" t="s">
        <v>13</v>
      </c>
      <c r="H72" t="s">
        <v>197</v>
      </c>
      <c r="I72">
        <f>ROW()</f>
        <v>72</v>
      </c>
      <c r="J72">
        <f>COUNTIF(B$3:B33330,B72)</f>
        <v>564</v>
      </c>
      <c r="K72">
        <v>0</v>
      </c>
      <c r="L72">
        <v>10</v>
      </c>
      <c r="M72">
        <v>1962</v>
      </c>
      <c r="N72">
        <v>437.2</v>
      </c>
      <c r="O72">
        <v>16</v>
      </c>
      <c r="P72">
        <v>16</v>
      </c>
      <c r="Q72">
        <v>2</v>
      </c>
      <c r="R72">
        <v>2065231.0986044088</v>
      </c>
      <c r="S72">
        <v>20.7</v>
      </c>
      <c r="T72">
        <v>2017</v>
      </c>
      <c r="U72" t="s">
        <v>333</v>
      </c>
      <c r="V72">
        <v>156417.93</v>
      </c>
      <c r="W72">
        <v>34559.03</v>
      </c>
      <c r="X72">
        <v>2</v>
      </c>
      <c r="Y72">
        <v>604.65</v>
      </c>
    </row>
    <row r="73" spans="1:25">
      <c r="A73" t="str">
        <f t="shared" si="2"/>
        <v>Муниципальное образование Апшеронский районпредварительный</v>
      </c>
      <c r="B73" t="s">
        <v>31</v>
      </c>
      <c r="C73">
        <v>99990570</v>
      </c>
      <c r="D73" t="s">
        <v>332</v>
      </c>
      <c r="E73">
        <v>35</v>
      </c>
      <c r="F73" t="s">
        <v>6</v>
      </c>
      <c r="G73" t="s">
        <v>13</v>
      </c>
      <c r="H73" t="s">
        <v>197</v>
      </c>
      <c r="I73">
        <f>ROW()</f>
        <v>73</v>
      </c>
      <c r="J73">
        <f>COUNTIF(B$3:B33331,B73)</f>
        <v>564</v>
      </c>
      <c r="K73">
        <v>0</v>
      </c>
      <c r="L73">
        <v>10</v>
      </c>
      <c r="M73">
        <v>1962</v>
      </c>
      <c r="N73">
        <v>437.2</v>
      </c>
      <c r="O73">
        <v>16</v>
      </c>
      <c r="P73">
        <v>16</v>
      </c>
      <c r="Q73">
        <v>2</v>
      </c>
      <c r="R73">
        <v>2065231.0986044088</v>
      </c>
      <c r="S73">
        <v>20.7</v>
      </c>
      <c r="T73">
        <v>2017</v>
      </c>
      <c r="U73" t="s">
        <v>333</v>
      </c>
      <c r="V73">
        <v>156417.93</v>
      </c>
      <c r="W73">
        <v>34559.03</v>
      </c>
      <c r="X73">
        <v>2</v>
      </c>
      <c r="Y73">
        <v>604.65</v>
      </c>
    </row>
    <row r="74" spans="1:25">
      <c r="A74" t="str">
        <f t="shared" si="2"/>
        <v>Муниципальное образование Апшеронский районпредварительный</v>
      </c>
      <c r="B74" t="s">
        <v>31</v>
      </c>
      <c r="C74">
        <v>99990570</v>
      </c>
      <c r="D74" t="s">
        <v>332</v>
      </c>
      <c r="E74">
        <v>36</v>
      </c>
      <c r="F74" t="s">
        <v>7</v>
      </c>
      <c r="G74" t="s">
        <v>13</v>
      </c>
      <c r="H74" t="s">
        <v>197</v>
      </c>
      <c r="I74">
        <f>ROW()</f>
        <v>74</v>
      </c>
      <c r="J74">
        <f>COUNTIF(B$3:B33332,B74)</f>
        <v>564</v>
      </c>
      <c r="K74">
        <v>0</v>
      </c>
      <c r="L74">
        <v>10</v>
      </c>
      <c r="M74">
        <v>1962</v>
      </c>
      <c r="N74">
        <v>437.2</v>
      </c>
      <c r="O74">
        <v>16</v>
      </c>
      <c r="P74">
        <v>16</v>
      </c>
      <c r="Q74">
        <v>2</v>
      </c>
      <c r="R74">
        <v>2065231.0986044088</v>
      </c>
      <c r="S74">
        <v>20.7</v>
      </c>
      <c r="T74">
        <v>2017</v>
      </c>
      <c r="U74" t="s">
        <v>333</v>
      </c>
      <c r="V74">
        <v>156417.93</v>
      </c>
      <c r="W74">
        <v>34559.03</v>
      </c>
      <c r="X74">
        <v>2</v>
      </c>
      <c r="Y74">
        <v>604.65</v>
      </c>
    </row>
    <row r="75" spans="1:25">
      <c r="A75" t="str">
        <f t="shared" si="2"/>
        <v>Муниципальное образование Апшеронский районпредварительный</v>
      </c>
      <c r="B75" t="s">
        <v>31</v>
      </c>
      <c r="C75">
        <v>99990570</v>
      </c>
      <c r="D75" t="s">
        <v>332</v>
      </c>
      <c r="E75">
        <v>38</v>
      </c>
      <c r="F75" t="s">
        <v>9</v>
      </c>
      <c r="G75" t="s">
        <v>13</v>
      </c>
      <c r="H75" t="s">
        <v>197</v>
      </c>
      <c r="I75">
        <f>ROW()</f>
        <v>75</v>
      </c>
      <c r="J75">
        <f>COUNTIF(B$3:B33333,B75)</f>
        <v>564</v>
      </c>
      <c r="K75">
        <v>0</v>
      </c>
      <c r="L75">
        <v>10</v>
      </c>
      <c r="M75">
        <v>1962</v>
      </c>
      <c r="N75">
        <v>437.2</v>
      </c>
      <c r="O75">
        <v>16</v>
      </c>
      <c r="P75">
        <v>16</v>
      </c>
      <c r="Q75">
        <v>2</v>
      </c>
      <c r="R75">
        <v>2065231.0986044088</v>
      </c>
      <c r="S75">
        <v>20.7</v>
      </c>
      <c r="T75">
        <v>2017</v>
      </c>
      <c r="U75" t="s">
        <v>333</v>
      </c>
      <c r="V75">
        <v>156417.93</v>
      </c>
      <c r="W75">
        <v>34559.03</v>
      </c>
      <c r="X75">
        <v>2</v>
      </c>
      <c r="Y75">
        <v>604.65</v>
      </c>
    </row>
    <row r="76" spans="1:25">
      <c r="A76" t="str">
        <f t="shared" si="2"/>
        <v>Муниципальное образование Апшеронский районпредварительный</v>
      </c>
      <c r="B76" t="s">
        <v>31</v>
      </c>
      <c r="C76">
        <v>99990570</v>
      </c>
      <c r="D76" t="s">
        <v>332</v>
      </c>
      <c r="E76">
        <v>39</v>
      </c>
      <c r="F76" t="s">
        <v>10</v>
      </c>
      <c r="G76" t="s">
        <v>13</v>
      </c>
      <c r="H76" t="s">
        <v>197</v>
      </c>
      <c r="I76">
        <f>ROW()</f>
        <v>76</v>
      </c>
      <c r="J76">
        <f>COUNTIF(B$3:B33334,B76)</f>
        <v>564</v>
      </c>
      <c r="K76">
        <v>0</v>
      </c>
      <c r="L76">
        <v>10</v>
      </c>
      <c r="M76">
        <v>1962</v>
      </c>
      <c r="N76">
        <v>437.2</v>
      </c>
      <c r="O76">
        <v>16</v>
      </c>
      <c r="P76">
        <v>16</v>
      </c>
      <c r="Q76">
        <v>2</v>
      </c>
      <c r="R76">
        <v>2065231.0986044088</v>
      </c>
      <c r="S76">
        <v>20.7</v>
      </c>
      <c r="T76">
        <v>2017</v>
      </c>
      <c r="U76" t="s">
        <v>333</v>
      </c>
      <c r="V76">
        <v>156417.93</v>
      </c>
      <c r="W76">
        <v>34559.03</v>
      </c>
      <c r="X76">
        <v>2</v>
      </c>
      <c r="Y76">
        <v>604.65</v>
      </c>
    </row>
    <row r="77" spans="1:25">
      <c r="A77" t="str">
        <f t="shared" si="2"/>
        <v>Муниципальное образование Апшеронский районпредварительный</v>
      </c>
      <c r="B77" t="s">
        <v>31</v>
      </c>
      <c r="C77">
        <v>99990570</v>
      </c>
      <c r="D77" t="s">
        <v>332</v>
      </c>
      <c r="E77">
        <v>40</v>
      </c>
      <c r="F77" t="s">
        <v>11</v>
      </c>
      <c r="G77" t="s">
        <v>13</v>
      </c>
      <c r="H77" t="s">
        <v>197</v>
      </c>
      <c r="I77">
        <f>ROW()</f>
        <v>77</v>
      </c>
      <c r="J77">
        <f>COUNTIF(B$3:B33335,B77)</f>
        <v>564</v>
      </c>
      <c r="K77">
        <v>0</v>
      </c>
      <c r="L77">
        <v>10</v>
      </c>
      <c r="M77">
        <v>1962</v>
      </c>
      <c r="N77">
        <v>437.2</v>
      </c>
      <c r="O77">
        <v>16</v>
      </c>
      <c r="P77">
        <v>16</v>
      </c>
      <c r="Q77">
        <v>2</v>
      </c>
      <c r="R77">
        <v>2065231.0986044088</v>
      </c>
      <c r="S77">
        <v>20.7</v>
      </c>
      <c r="T77">
        <v>2017</v>
      </c>
      <c r="U77" t="s">
        <v>333</v>
      </c>
      <c r="V77">
        <v>156417.93</v>
      </c>
      <c r="W77">
        <v>34559.03</v>
      </c>
      <c r="X77">
        <v>2</v>
      </c>
      <c r="Y77">
        <v>604.65</v>
      </c>
    </row>
    <row r="78" spans="1:25">
      <c r="A78" t="str">
        <f t="shared" si="2"/>
        <v>Муниципальное образование Апшеронский районпредварительный</v>
      </c>
      <c r="B78" t="s">
        <v>31</v>
      </c>
      <c r="C78">
        <v>99989759</v>
      </c>
      <c r="D78" t="s">
        <v>334</v>
      </c>
      <c r="E78">
        <v>1</v>
      </c>
      <c r="F78" t="s">
        <v>199</v>
      </c>
      <c r="H78" t="s">
        <v>197</v>
      </c>
      <c r="I78">
        <f>ROW()</f>
        <v>78</v>
      </c>
      <c r="J78">
        <f>COUNTIF(B$3:B33336,B78)</f>
        <v>564</v>
      </c>
      <c r="K78">
        <v>0</v>
      </c>
      <c r="L78">
        <v>9</v>
      </c>
      <c r="M78">
        <v>1945</v>
      </c>
      <c r="N78">
        <v>589.9</v>
      </c>
      <c r="O78">
        <v>33</v>
      </c>
      <c r="P78">
        <v>12</v>
      </c>
      <c r="Q78">
        <v>2</v>
      </c>
      <c r="R78">
        <v>372508.19554990291</v>
      </c>
      <c r="S78">
        <v>19.761666666666667</v>
      </c>
      <c r="T78">
        <v>2017</v>
      </c>
      <c r="U78" t="s">
        <v>318</v>
      </c>
      <c r="V78">
        <v>28505.83</v>
      </c>
      <c r="W78">
        <v>6228.16</v>
      </c>
      <c r="X78">
        <v>2</v>
      </c>
      <c r="Y78">
        <v>464.7</v>
      </c>
    </row>
    <row r="79" spans="1:25">
      <c r="A79" t="str">
        <f t="shared" si="2"/>
        <v>Муниципальное образование Апшеронский районпредварительный</v>
      </c>
      <c r="B79" t="s">
        <v>31</v>
      </c>
      <c r="C79">
        <v>99989759</v>
      </c>
      <c r="D79" t="s">
        <v>334</v>
      </c>
      <c r="E79">
        <v>2</v>
      </c>
      <c r="F79" t="s">
        <v>200</v>
      </c>
      <c r="H79" t="s">
        <v>197</v>
      </c>
      <c r="I79">
        <f>ROW()</f>
        <v>79</v>
      </c>
      <c r="J79">
        <f>COUNTIF(B$3:B33337,B79)</f>
        <v>564</v>
      </c>
      <c r="K79">
        <v>0</v>
      </c>
      <c r="L79">
        <v>9</v>
      </c>
      <c r="M79">
        <v>1945</v>
      </c>
      <c r="N79">
        <v>589.9</v>
      </c>
      <c r="O79">
        <v>33</v>
      </c>
      <c r="P79">
        <v>12</v>
      </c>
      <c r="Q79">
        <v>2</v>
      </c>
      <c r="R79">
        <v>372508.19554990291</v>
      </c>
      <c r="S79">
        <v>19.761666666666667</v>
      </c>
      <c r="T79">
        <v>2017</v>
      </c>
      <c r="U79" t="s">
        <v>318</v>
      </c>
      <c r="V79">
        <v>28505.83</v>
      </c>
      <c r="W79">
        <v>6228.16</v>
      </c>
      <c r="X79">
        <v>2</v>
      </c>
      <c r="Y79">
        <v>464.7</v>
      </c>
    </row>
    <row r="80" spans="1:25">
      <c r="A80" t="str">
        <f t="shared" si="2"/>
        <v>Муниципальное образование Апшеронский районпредварительный</v>
      </c>
      <c r="B80" t="s">
        <v>31</v>
      </c>
      <c r="C80">
        <v>99989759</v>
      </c>
      <c r="D80" t="s">
        <v>334</v>
      </c>
      <c r="E80">
        <v>30</v>
      </c>
      <c r="F80" t="s">
        <v>1</v>
      </c>
      <c r="G80" t="s">
        <v>13</v>
      </c>
      <c r="H80" t="s">
        <v>197</v>
      </c>
      <c r="I80">
        <f>ROW()</f>
        <v>80</v>
      </c>
      <c r="J80">
        <f>COUNTIF(B$3:B33338,B80)</f>
        <v>564</v>
      </c>
      <c r="K80">
        <v>0</v>
      </c>
      <c r="L80">
        <v>9</v>
      </c>
      <c r="M80">
        <v>1945</v>
      </c>
      <c r="N80">
        <v>589.9</v>
      </c>
      <c r="O80">
        <v>33</v>
      </c>
      <c r="P80">
        <v>12</v>
      </c>
      <c r="Q80">
        <v>2</v>
      </c>
      <c r="R80">
        <v>372508.19554990291</v>
      </c>
      <c r="S80">
        <v>19.761666666666667</v>
      </c>
      <c r="T80">
        <v>2017</v>
      </c>
      <c r="U80" t="s">
        <v>318</v>
      </c>
      <c r="V80">
        <v>28505.83</v>
      </c>
      <c r="W80">
        <v>6228.16</v>
      </c>
      <c r="X80">
        <v>2</v>
      </c>
      <c r="Y80">
        <v>464.7</v>
      </c>
    </row>
    <row r="81" spans="1:25">
      <c r="A81" t="str">
        <f t="shared" si="2"/>
        <v>Муниципальное образование Апшеронский районпредварительный</v>
      </c>
      <c r="B81" t="s">
        <v>31</v>
      </c>
      <c r="C81">
        <v>99989759</v>
      </c>
      <c r="D81" t="s">
        <v>334</v>
      </c>
      <c r="E81">
        <v>32</v>
      </c>
      <c r="F81" t="s">
        <v>3</v>
      </c>
      <c r="G81" t="s">
        <v>13</v>
      </c>
      <c r="H81" t="s">
        <v>197</v>
      </c>
      <c r="I81">
        <f>ROW()</f>
        <v>81</v>
      </c>
      <c r="J81">
        <f>COUNTIF(B$3:B33339,B81)</f>
        <v>564</v>
      </c>
      <c r="K81">
        <v>0</v>
      </c>
      <c r="L81">
        <v>9</v>
      </c>
      <c r="M81">
        <v>1945</v>
      </c>
      <c r="N81">
        <v>589.9</v>
      </c>
      <c r="O81">
        <v>33</v>
      </c>
      <c r="P81">
        <v>12</v>
      </c>
      <c r="Q81">
        <v>2</v>
      </c>
      <c r="R81">
        <v>372508.19554990291</v>
      </c>
      <c r="S81">
        <v>19.761666666666667</v>
      </c>
      <c r="T81">
        <v>2017</v>
      </c>
      <c r="U81" t="s">
        <v>318</v>
      </c>
      <c r="V81">
        <v>28505.83</v>
      </c>
      <c r="W81">
        <v>6228.16</v>
      </c>
      <c r="X81">
        <v>2</v>
      </c>
      <c r="Y81">
        <v>464.7</v>
      </c>
    </row>
    <row r="82" spans="1:25">
      <c r="A82" t="str">
        <f t="shared" si="2"/>
        <v>Муниципальное образование Апшеронский районпредварительный</v>
      </c>
      <c r="B82" t="s">
        <v>31</v>
      </c>
      <c r="C82">
        <v>99989759</v>
      </c>
      <c r="D82" t="s">
        <v>334</v>
      </c>
      <c r="E82">
        <v>33</v>
      </c>
      <c r="F82" t="s">
        <v>4</v>
      </c>
      <c r="G82" t="s">
        <v>13</v>
      </c>
      <c r="H82" t="s">
        <v>197</v>
      </c>
      <c r="I82">
        <f>ROW()</f>
        <v>82</v>
      </c>
      <c r="J82">
        <f>COUNTIF(B$3:B33340,B82)</f>
        <v>564</v>
      </c>
      <c r="K82">
        <v>0</v>
      </c>
      <c r="L82">
        <v>9</v>
      </c>
      <c r="M82">
        <v>1945</v>
      </c>
      <c r="N82">
        <v>589.9</v>
      </c>
      <c r="O82">
        <v>33</v>
      </c>
      <c r="P82">
        <v>12</v>
      </c>
      <c r="Q82">
        <v>2</v>
      </c>
      <c r="R82">
        <v>372508.19554990291</v>
      </c>
      <c r="S82">
        <v>19.761666666666667</v>
      </c>
      <c r="T82">
        <v>2017</v>
      </c>
      <c r="U82" t="s">
        <v>318</v>
      </c>
      <c r="V82">
        <v>28505.83</v>
      </c>
      <c r="W82">
        <v>6228.16</v>
      </c>
      <c r="X82">
        <v>2</v>
      </c>
      <c r="Y82">
        <v>464.7</v>
      </c>
    </row>
    <row r="83" spans="1:25">
      <c r="A83" t="str">
        <f t="shared" si="2"/>
        <v>Муниципальное образование Апшеронский районпредварительный</v>
      </c>
      <c r="B83" t="s">
        <v>31</v>
      </c>
      <c r="C83">
        <v>99989759</v>
      </c>
      <c r="D83" t="s">
        <v>334</v>
      </c>
      <c r="E83">
        <v>35</v>
      </c>
      <c r="F83" t="s">
        <v>6</v>
      </c>
      <c r="G83" t="s">
        <v>13</v>
      </c>
      <c r="H83" t="s">
        <v>197</v>
      </c>
      <c r="I83">
        <f>ROW()</f>
        <v>83</v>
      </c>
      <c r="J83">
        <f>COUNTIF(B$3:B33341,B83)</f>
        <v>564</v>
      </c>
      <c r="K83">
        <v>0</v>
      </c>
      <c r="L83">
        <v>9</v>
      </c>
      <c r="M83">
        <v>1945</v>
      </c>
      <c r="N83">
        <v>589.9</v>
      </c>
      <c r="O83">
        <v>33</v>
      </c>
      <c r="P83">
        <v>12</v>
      </c>
      <c r="Q83">
        <v>2</v>
      </c>
      <c r="R83">
        <v>372508.19554990291</v>
      </c>
      <c r="S83">
        <v>19.761666666666667</v>
      </c>
      <c r="T83">
        <v>2017</v>
      </c>
      <c r="U83" t="s">
        <v>318</v>
      </c>
      <c r="V83">
        <v>28505.83</v>
      </c>
      <c r="W83">
        <v>6228.16</v>
      </c>
      <c r="X83">
        <v>2</v>
      </c>
      <c r="Y83">
        <v>464.7</v>
      </c>
    </row>
    <row r="84" spans="1:25">
      <c r="A84" t="str">
        <f t="shared" si="2"/>
        <v>Муниципальное образование Апшеронский районпредварительный</v>
      </c>
      <c r="B84" t="s">
        <v>31</v>
      </c>
      <c r="C84">
        <v>99989759</v>
      </c>
      <c r="D84" t="s">
        <v>334</v>
      </c>
      <c r="E84">
        <v>36</v>
      </c>
      <c r="F84" t="s">
        <v>7</v>
      </c>
      <c r="G84" t="s">
        <v>13</v>
      </c>
      <c r="H84" t="s">
        <v>197</v>
      </c>
      <c r="I84">
        <f>ROW()</f>
        <v>84</v>
      </c>
      <c r="J84">
        <f>COUNTIF(B$3:B33342,B84)</f>
        <v>564</v>
      </c>
      <c r="K84">
        <v>0</v>
      </c>
      <c r="L84">
        <v>9</v>
      </c>
      <c r="M84">
        <v>1945</v>
      </c>
      <c r="N84">
        <v>589.9</v>
      </c>
      <c r="O84">
        <v>33</v>
      </c>
      <c r="P84">
        <v>12</v>
      </c>
      <c r="Q84">
        <v>2</v>
      </c>
      <c r="R84">
        <v>372508.19554990291</v>
      </c>
      <c r="S84">
        <v>19.761666666666667</v>
      </c>
      <c r="T84">
        <v>2017</v>
      </c>
      <c r="U84" t="s">
        <v>318</v>
      </c>
      <c r="V84">
        <v>28505.83</v>
      </c>
      <c r="W84">
        <v>6228.16</v>
      </c>
      <c r="X84">
        <v>2</v>
      </c>
      <c r="Y84">
        <v>464.7</v>
      </c>
    </row>
    <row r="85" spans="1:25">
      <c r="A85" t="str">
        <f t="shared" si="2"/>
        <v>Муниципальное образование Апшеронский районпредварительный</v>
      </c>
      <c r="B85" t="s">
        <v>31</v>
      </c>
      <c r="C85">
        <v>99989759</v>
      </c>
      <c r="D85" t="s">
        <v>334</v>
      </c>
      <c r="E85">
        <v>37</v>
      </c>
      <c r="F85" t="s">
        <v>8</v>
      </c>
      <c r="G85" t="s">
        <v>13</v>
      </c>
      <c r="H85" t="s">
        <v>197</v>
      </c>
      <c r="I85">
        <f>ROW()</f>
        <v>85</v>
      </c>
      <c r="J85">
        <f>COUNTIF(B$3:B33343,B85)</f>
        <v>564</v>
      </c>
      <c r="K85">
        <v>0</v>
      </c>
      <c r="L85">
        <v>9</v>
      </c>
      <c r="M85">
        <v>1945</v>
      </c>
      <c r="N85">
        <v>589.9</v>
      </c>
      <c r="O85">
        <v>33</v>
      </c>
      <c r="P85">
        <v>12</v>
      </c>
      <c r="Q85">
        <v>2</v>
      </c>
      <c r="R85">
        <v>372508.19554990291</v>
      </c>
      <c r="S85">
        <v>19.761666666666667</v>
      </c>
      <c r="T85">
        <v>2017</v>
      </c>
      <c r="U85" t="s">
        <v>318</v>
      </c>
      <c r="V85">
        <v>28505.83</v>
      </c>
      <c r="W85">
        <v>6228.16</v>
      </c>
      <c r="X85">
        <v>2</v>
      </c>
      <c r="Y85">
        <v>464.7</v>
      </c>
    </row>
    <row r="86" spans="1:25">
      <c r="A86" t="str">
        <f t="shared" si="2"/>
        <v>Муниципальное образование Апшеронский районпредварительный</v>
      </c>
      <c r="B86" t="s">
        <v>31</v>
      </c>
      <c r="C86">
        <v>99989759</v>
      </c>
      <c r="D86" t="s">
        <v>334</v>
      </c>
      <c r="E86">
        <v>38</v>
      </c>
      <c r="F86" t="s">
        <v>9</v>
      </c>
      <c r="G86" t="s">
        <v>13</v>
      </c>
      <c r="H86" t="s">
        <v>197</v>
      </c>
      <c r="I86">
        <f>ROW()</f>
        <v>86</v>
      </c>
      <c r="J86">
        <f>COUNTIF(B$3:B33344,B86)</f>
        <v>564</v>
      </c>
      <c r="K86">
        <v>0</v>
      </c>
      <c r="L86">
        <v>9</v>
      </c>
      <c r="M86">
        <v>1945</v>
      </c>
      <c r="N86">
        <v>589.9</v>
      </c>
      <c r="O86">
        <v>33</v>
      </c>
      <c r="P86">
        <v>12</v>
      </c>
      <c r="Q86">
        <v>2</v>
      </c>
      <c r="R86">
        <v>372508.19554990291</v>
      </c>
      <c r="S86">
        <v>19.761666666666667</v>
      </c>
      <c r="T86">
        <v>2017</v>
      </c>
      <c r="U86" t="s">
        <v>318</v>
      </c>
      <c r="V86">
        <v>28505.83</v>
      </c>
      <c r="W86">
        <v>6228.16</v>
      </c>
      <c r="X86">
        <v>2</v>
      </c>
      <c r="Y86">
        <v>464.7</v>
      </c>
    </row>
    <row r="87" spans="1:25">
      <c r="A87" t="str">
        <f t="shared" si="2"/>
        <v>Муниципальное образование Апшеронский районпредварительный</v>
      </c>
      <c r="B87" t="s">
        <v>31</v>
      </c>
      <c r="C87">
        <v>99991126</v>
      </c>
      <c r="D87" t="s">
        <v>335</v>
      </c>
      <c r="E87">
        <v>1</v>
      </c>
      <c r="F87" t="s">
        <v>199</v>
      </c>
      <c r="H87" t="s">
        <v>197</v>
      </c>
      <c r="I87">
        <f>ROW()</f>
        <v>87</v>
      </c>
      <c r="J87">
        <f>COUNTIF(B$3:B33345,B87)</f>
        <v>564</v>
      </c>
      <c r="K87">
        <v>0</v>
      </c>
      <c r="L87">
        <v>11</v>
      </c>
      <c r="M87">
        <v>1975</v>
      </c>
      <c r="N87">
        <v>814.51</v>
      </c>
      <c r="O87">
        <v>14</v>
      </c>
      <c r="P87">
        <v>16</v>
      </c>
      <c r="Q87">
        <v>2</v>
      </c>
      <c r="R87">
        <v>1050288.4003926076</v>
      </c>
      <c r="S87">
        <v>19.475000000000001</v>
      </c>
      <c r="T87">
        <v>2020</v>
      </c>
      <c r="U87" t="s">
        <v>320</v>
      </c>
      <c r="V87">
        <v>77391.679999999993</v>
      </c>
      <c r="W87">
        <v>17614.28</v>
      </c>
      <c r="X87">
        <v>2</v>
      </c>
      <c r="Y87">
        <v>812.62260000000003</v>
      </c>
    </row>
    <row r="88" spans="1:25">
      <c r="A88" t="str">
        <f t="shared" si="2"/>
        <v>Муниципальное образование Апшеронский районпредварительный</v>
      </c>
      <c r="B88" t="s">
        <v>31</v>
      </c>
      <c r="C88">
        <v>99991126</v>
      </c>
      <c r="D88" t="s">
        <v>335</v>
      </c>
      <c r="E88">
        <v>2</v>
      </c>
      <c r="F88" t="s">
        <v>200</v>
      </c>
      <c r="H88" t="s">
        <v>197</v>
      </c>
      <c r="I88">
        <f>ROW()</f>
        <v>88</v>
      </c>
      <c r="J88">
        <f>COUNTIF(B$3:B33346,B88)</f>
        <v>564</v>
      </c>
      <c r="K88">
        <v>0</v>
      </c>
      <c r="L88">
        <v>11</v>
      </c>
      <c r="M88">
        <v>1975</v>
      </c>
      <c r="N88">
        <v>814.51</v>
      </c>
      <c r="O88">
        <v>14</v>
      </c>
      <c r="P88">
        <v>16</v>
      </c>
      <c r="Q88">
        <v>2</v>
      </c>
      <c r="R88">
        <v>1050288.4003926076</v>
      </c>
      <c r="S88">
        <v>19.475000000000001</v>
      </c>
      <c r="T88">
        <v>2020</v>
      </c>
      <c r="U88" t="s">
        <v>320</v>
      </c>
      <c r="V88">
        <v>77391.679999999993</v>
      </c>
      <c r="W88">
        <v>17614.28</v>
      </c>
      <c r="X88">
        <v>2</v>
      </c>
      <c r="Y88">
        <v>812.62260000000003</v>
      </c>
    </row>
    <row r="89" spans="1:25">
      <c r="A89" t="str">
        <f t="shared" si="2"/>
        <v>Муниципальное образование Апшеронский районпредварительный</v>
      </c>
      <c r="B89" t="s">
        <v>31</v>
      </c>
      <c r="C89">
        <v>99991126</v>
      </c>
      <c r="D89" t="s">
        <v>335</v>
      </c>
      <c r="E89">
        <v>30</v>
      </c>
      <c r="F89" t="s">
        <v>1</v>
      </c>
      <c r="G89" t="s">
        <v>16</v>
      </c>
      <c r="H89" t="s">
        <v>197</v>
      </c>
      <c r="I89">
        <f>ROW()</f>
        <v>89</v>
      </c>
      <c r="J89">
        <f>COUNTIF(B$3:B33347,B89)</f>
        <v>564</v>
      </c>
      <c r="K89">
        <v>0</v>
      </c>
      <c r="L89">
        <v>11</v>
      </c>
      <c r="M89">
        <v>1975</v>
      </c>
      <c r="N89">
        <v>814.51</v>
      </c>
      <c r="O89">
        <v>14</v>
      </c>
      <c r="P89">
        <v>16</v>
      </c>
      <c r="Q89">
        <v>2</v>
      </c>
      <c r="R89">
        <v>1050288.4003926076</v>
      </c>
      <c r="S89">
        <v>19.475000000000001</v>
      </c>
      <c r="T89">
        <v>2020</v>
      </c>
      <c r="U89" t="s">
        <v>320</v>
      </c>
      <c r="V89">
        <v>77391.679999999993</v>
      </c>
      <c r="W89">
        <v>17614.28</v>
      </c>
      <c r="X89">
        <v>2</v>
      </c>
      <c r="Y89">
        <v>812.62260000000003</v>
      </c>
    </row>
    <row r="90" spans="1:25">
      <c r="A90" t="str">
        <f t="shared" si="2"/>
        <v>Муниципальное образование Апшеронский районпредварительный</v>
      </c>
      <c r="B90" t="s">
        <v>31</v>
      </c>
      <c r="C90">
        <v>99991126</v>
      </c>
      <c r="D90" t="s">
        <v>335</v>
      </c>
      <c r="E90">
        <v>32</v>
      </c>
      <c r="F90" t="s">
        <v>3</v>
      </c>
      <c r="G90" t="s">
        <v>16</v>
      </c>
      <c r="H90" t="s">
        <v>197</v>
      </c>
      <c r="I90">
        <f>ROW()</f>
        <v>90</v>
      </c>
      <c r="J90">
        <f>COUNTIF(B$3:B33348,B90)</f>
        <v>564</v>
      </c>
      <c r="K90">
        <v>0</v>
      </c>
      <c r="L90">
        <v>11</v>
      </c>
      <c r="M90">
        <v>1975</v>
      </c>
      <c r="N90">
        <v>814.51</v>
      </c>
      <c r="O90">
        <v>14</v>
      </c>
      <c r="P90">
        <v>16</v>
      </c>
      <c r="Q90">
        <v>2</v>
      </c>
      <c r="R90">
        <v>1050288.4003926076</v>
      </c>
      <c r="S90">
        <v>19.475000000000001</v>
      </c>
      <c r="T90">
        <v>2020</v>
      </c>
      <c r="U90" t="s">
        <v>320</v>
      </c>
      <c r="V90">
        <v>77391.679999999993</v>
      </c>
      <c r="W90">
        <v>17614.28</v>
      </c>
      <c r="X90">
        <v>2</v>
      </c>
      <c r="Y90">
        <v>812.62260000000003</v>
      </c>
    </row>
    <row r="91" spans="1:25">
      <c r="A91" t="str">
        <f t="shared" si="2"/>
        <v>Муниципальное образование Апшеронский районпредварительный</v>
      </c>
      <c r="B91" t="s">
        <v>31</v>
      </c>
      <c r="C91">
        <v>99991126</v>
      </c>
      <c r="D91" t="s">
        <v>335</v>
      </c>
      <c r="E91">
        <v>33</v>
      </c>
      <c r="F91" t="s">
        <v>4</v>
      </c>
      <c r="G91" t="s">
        <v>16</v>
      </c>
      <c r="H91" t="s">
        <v>197</v>
      </c>
      <c r="I91">
        <f>ROW()</f>
        <v>91</v>
      </c>
      <c r="J91">
        <f>COUNTIF(B$3:B33349,B91)</f>
        <v>564</v>
      </c>
      <c r="K91">
        <v>0</v>
      </c>
      <c r="L91">
        <v>11</v>
      </c>
      <c r="M91">
        <v>1975</v>
      </c>
      <c r="N91">
        <v>814.51</v>
      </c>
      <c r="O91">
        <v>14</v>
      </c>
      <c r="P91">
        <v>16</v>
      </c>
      <c r="Q91">
        <v>2</v>
      </c>
      <c r="R91">
        <v>1050288.4003926076</v>
      </c>
      <c r="S91">
        <v>19.475000000000001</v>
      </c>
      <c r="T91">
        <v>2020</v>
      </c>
      <c r="U91" t="s">
        <v>320</v>
      </c>
      <c r="V91">
        <v>77391.679999999993</v>
      </c>
      <c r="W91">
        <v>17614.28</v>
      </c>
      <c r="X91">
        <v>2</v>
      </c>
      <c r="Y91">
        <v>812.62260000000003</v>
      </c>
    </row>
    <row r="92" spans="1:25">
      <c r="A92" t="str">
        <f t="shared" si="2"/>
        <v>Муниципальное образование Апшеронский районпредварительный</v>
      </c>
      <c r="B92" t="s">
        <v>31</v>
      </c>
      <c r="C92">
        <v>99991126</v>
      </c>
      <c r="D92" t="s">
        <v>335</v>
      </c>
      <c r="E92">
        <v>35</v>
      </c>
      <c r="F92" t="s">
        <v>6</v>
      </c>
      <c r="G92" t="s">
        <v>16</v>
      </c>
      <c r="H92" t="s">
        <v>197</v>
      </c>
      <c r="I92">
        <f>ROW()</f>
        <v>92</v>
      </c>
      <c r="J92">
        <f>COUNTIF(B$3:B33350,B92)</f>
        <v>564</v>
      </c>
      <c r="K92">
        <v>0</v>
      </c>
      <c r="L92">
        <v>11</v>
      </c>
      <c r="M92">
        <v>1975</v>
      </c>
      <c r="N92">
        <v>814.51</v>
      </c>
      <c r="O92">
        <v>14</v>
      </c>
      <c r="P92">
        <v>16</v>
      </c>
      <c r="Q92">
        <v>2</v>
      </c>
      <c r="R92">
        <v>1050288.4003926076</v>
      </c>
      <c r="S92">
        <v>19.475000000000001</v>
      </c>
      <c r="T92">
        <v>2020</v>
      </c>
      <c r="U92" t="s">
        <v>320</v>
      </c>
      <c r="V92">
        <v>77391.679999999993</v>
      </c>
      <c r="W92">
        <v>17614.28</v>
      </c>
      <c r="X92">
        <v>2</v>
      </c>
      <c r="Y92">
        <v>812.62260000000003</v>
      </c>
    </row>
    <row r="93" spans="1:25">
      <c r="A93" t="str">
        <f t="shared" si="2"/>
        <v>Муниципальное образование Апшеронский районпредварительный</v>
      </c>
      <c r="B93" t="s">
        <v>31</v>
      </c>
      <c r="C93">
        <v>99991126</v>
      </c>
      <c r="D93" t="s">
        <v>335</v>
      </c>
      <c r="E93">
        <v>36</v>
      </c>
      <c r="F93" t="s">
        <v>7</v>
      </c>
      <c r="G93" t="s">
        <v>16</v>
      </c>
      <c r="H93" t="s">
        <v>197</v>
      </c>
      <c r="I93">
        <f>ROW()</f>
        <v>93</v>
      </c>
      <c r="J93">
        <f>COUNTIF(B$3:B33351,B93)</f>
        <v>564</v>
      </c>
      <c r="K93">
        <v>0</v>
      </c>
      <c r="L93">
        <v>11</v>
      </c>
      <c r="M93">
        <v>1975</v>
      </c>
      <c r="N93">
        <v>814.51</v>
      </c>
      <c r="O93">
        <v>14</v>
      </c>
      <c r="P93">
        <v>16</v>
      </c>
      <c r="Q93">
        <v>2</v>
      </c>
      <c r="R93">
        <v>1050288.4003926076</v>
      </c>
      <c r="S93">
        <v>19.475000000000001</v>
      </c>
      <c r="T93">
        <v>2020</v>
      </c>
      <c r="U93" t="s">
        <v>320</v>
      </c>
      <c r="V93">
        <v>77391.679999999993</v>
      </c>
      <c r="W93">
        <v>17614.28</v>
      </c>
      <c r="X93">
        <v>2</v>
      </c>
      <c r="Y93">
        <v>812.62260000000003</v>
      </c>
    </row>
    <row r="94" spans="1:25">
      <c r="A94" t="str">
        <f t="shared" si="2"/>
        <v>Муниципальное образование Апшеронский районпредварительный</v>
      </c>
      <c r="B94" t="s">
        <v>31</v>
      </c>
      <c r="C94">
        <v>99991126</v>
      </c>
      <c r="D94" t="s">
        <v>335</v>
      </c>
      <c r="E94">
        <v>37</v>
      </c>
      <c r="F94" t="s">
        <v>8</v>
      </c>
      <c r="G94" t="s">
        <v>16</v>
      </c>
      <c r="H94" t="s">
        <v>197</v>
      </c>
      <c r="I94">
        <f>ROW()</f>
        <v>94</v>
      </c>
      <c r="J94">
        <f>COUNTIF(B$3:B33352,B94)</f>
        <v>564</v>
      </c>
      <c r="K94">
        <v>0</v>
      </c>
      <c r="L94">
        <v>11</v>
      </c>
      <c r="M94">
        <v>1975</v>
      </c>
      <c r="N94">
        <v>814.51</v>
      </c>
      <c r="O94">
        <v>14</v>
      </c>
      <c r="P94">
        <v>16</v>
      </c>
      <c r="Q94">
        <v>2</v>
      </c>
      <c r="R94">
        <v>1050288.4003926076</v>
      </c>
      <c r="S94">
        <v>19.475000000000001</v>
      </c>
      <c r="T94">
        <v>2020</v>
      </c>
      <c r="U94" t="s">
        <v>320</v>
      </c>
      <c r="V94">
        <v>77391.679999999993</v>
      </c>
      <c r="W94">
        <v>17614.28</v>
      </c>
      <c r="X94">
        <v>2</v>
      </c>
      <c r="Y94">
        <v>812.62260000000003</v>
      </c>
    </row>
    <row r="95" spans="1:25">
      <c r="A95" t="str">
        <f t="shared" si="2"/>
        <v>Муниципальное образование Апшеронский районпредварительный</v>
      </c>
      <c r="B95" t="s">
        <v>31</v>
      </c>
      <c r="C95">
        <v>99991126</v>
      </c>
      <c r="D95" t="s">
        <v>335</v>
      </c>
      <c r="E95">
        <v>38</v>
      </c>
      <c r="F95" t="s">
        <v>9</v>
      </c>
      <c r="G95" t="s">
        <v>16</v>
      </c>
      <c r="H95" t="s">
        <v>197</v>
      </c>
      <c r="I95">
        <f>ROW()</f>
        <v>95</v>
      </c>
      <c r="J95">
        <f>COUNTIF(B$3:B33353,B95)</f>
        <v>564</v>
      </c>
      <c r="K95">
        <v>0</v>
      </c>
      <c r="L95">
        <v>11</v>
      </c>
      <c r="M95">
        <v>1975</v>
      </c>
      <c r="N95">
        <v>814.51</v>
      </c>
      <c r="O95">
        <v>14</v>
      </c>
      <c r="P95">
        <v>16</v>
      </c>
      <c r="Q95">
        <v>2</v>
      </c>
      <c r="R95">
        <v>1050288.4003926076</v>
      </c>
      <c r="S95">
        <v>19.475000000000001</v>
      </c>
      <c r="T95">
        <v>2020</v>
      </c>
      <c r="U95" t="s">
        <v>320</v>
      </c>
      <c r="V95">
        <v>77391.679999999993</v>
      </c>
      <c r="W95">
        <v>17614.28</v>
      </c>
      <c r="X95">
        <v>2</v>
      </c>
      <c r="Y95">
        <v>812.62260000000003</v>
      </c>
    </row>
    <row r="96" spans="1:25">
      <c r="A96" t="str">
        <f t="shared" si="2"/>
        <v>Муниципальное образование Апшеронский районпредварительный</v>
      </c>
      <c r="B96" t="s">
        <v>31</v>
      </c>
      <c r="C96">
        <v>99991126</v>
      </c>
      <c r="D96" t="s">
        <v>335</v>
      </c>
      <c r="E96">
        <v>39</v>
      </c>
      <c r="F96" t="s">
        <v>10</v>
      </c>
      <c r="G96" t="s">
        <v>16</v>
      </c>
      <c r="H96" t="s">
        <v>197</v>
      </c>
      <c r="I96">
        <f>ROW()</f>
        <v>96</v>
      </c>
      <c r="J96">
        <f>COUNTIF(B$3:B33354,B96)</f>
        <v>564</v>
      </c>
      <c r="K96">
        <v>0</v>
      </c>
      <c r="L96">
        <v>11</v>
      </c>
      <c r="M96">
        <v>1975</v>
      </c>
      <c r="N96">
        <v>814.51</v>
      </c>
      <c r="O96">
        <v>14</v>
      </c>
      <c r="P96">
        <v>16</v>
      </c>
      <c r="Q96">
        <v>2</v>
      </c>
      <c r="R96">
        <v>1050288.4003926076</v>
      </c>
      <c r="S96">
        <v>19.475000000000001</v>
      </c>
      <c r="T96">
        <v>2020</v>
      </c>
      <c r="U96" t="s">
        <v>320</v>
      </c>
      <c r="V96">
        <v>77391.679999999993</v>
      </c>
      <c r="W96">
        <v>17614.28</v>
      </c>
      <c r="X96">
        <v>2</v>
      </c>
      <c r="Y96">
        <v>812.62260000000003</v>
      </c>
    </row>
    <row r="97" spans="1:25">
      <c r="A97" t="str">
        <f t="shared" si="2"/>
        <v>Муниципальное образование Апшеронский районпредварительный</v>
      </c>
      <c r="B97" t="s">
        <v>31</v>
      </c>
      <c r="C97">
        <v>99991126</v>
      </c>
      <c r="D97" t="s">
        <v>335</v>
      </c>
      <c r="E97">
        <v>40</v>
      </c>
      <c r="F97" t="s">
        <v>11</v>
      </c>
      <c r="G97" t="s">
        <v>16</v>
      </c>
      <c r="H97" t="s">
        <v>197</v>
      </c>
      <c r="I97">
        <f>ROW()</f>
        <v>97</v>
      </c>
      <c r="J97">
        <f>COUNTIF(B$3:B33355,B97)</f>
        <v>564</v>
      </c>
      <c r="K97">
        <v>0</v>
      </c>
      <c r="L97">
        <v>11</v>
      </c>
      <c r="M97">
        <v>1975</v>
      </c>
      <c r="N97">
        <v>814.51</v>
      </c>
      <c r="O97">
        <v>14</v>
      </c>
      <c r="P97">
        <v>16</v>
      </c>
      <c r="Q97">
        <v>2</v>
      </c>
      <c r="R97">
        <v>1050288.4003926076</v>
      </c>
      <c r="S97">
        <v>19.475000000000001</v>
      </c>
      <c r="T97">
        <v>2020</v>
      </c>
      <c r="U97" t="s">
        <v>320</v>
      </c>
      <c r="V97">
        <v>77391.679999999993</v>
      </c>
      <c r="W97">
        <v>17614.28</v>
      </c>
      <c r="X97">
        <v>2</v>
      </c>
      <c r="Y97">
        <v>812.62260000000003</v>
      </c>
    </row>
    <row r="98" spans="1:25">
      <c r="A98" t="str">
        <f t="shared" si="2"/>
        <v>Муниципальное образование Апшеронский районпредварительный</v>
      </c>
      <c r="B98" t="s">
        <v>31</v>
      </c>
      <c r="C98">
        <v>99990890</v>
      </c>
      <c r="D98" t="s">
        <v>336</v>
      </c>
      <c r="E98">
        <v>1</v>
      </c>
      <c r="F98" t="s">
        <v>199</v>
      </c>
      <c r="H98" t="s">
        <v>197</v>
      </c>
      <c r="I98">
        <f>ROW()</f>
        <v>98</v>
      </c>
      <c r="J98">
        <f>COUNTIF(B$3:B33356,B98)</f>
        <v>564</v>
      </c>
      <c r="K98">
        <v>0</v>
      </c>
      <c r="L98">
        <v>9</v>
      </c>
      <c r="M98">
        <v>1946</v>
      </c>
      <c r="N98">
        <v>344.96</v>
      </c>
      <c r="O98">
        <v>8</v>
      </c>
      <c r="P98">
        <v>8</v>
      </c>
      <c r="Q98">
        <v>2</v>
      </c>
      <c r="R98">
        <v>148496.61450406478</v>
      </c>
      <c r="S98">
        <v>19.25</v>
      </c>
      <c r="T98">
        <v>2020</v>
      </c>
      <c r="U98" t="s">
        <v>319</v>
      </c>
      <c r="V98">
        <v>10431.6</v>
      </c>
      <c r="W98">
        <v>2499.66</v>
      </c>
      <c r="X98">
        <v>2</v>
      </c>
      <c r="Y98">
        <v>303.68</v>
      </c>
    </row>
    <row r="99" spans="1:25">
      <c r="A99" t="str">
        <f t="shared" si="2"/>
        <v>Муниципальное образование Апшеронский районпредварительный</v>
      </c>
      <c r="B99" t="s">
        <v>31</v>
      </c>
      <c r="C99">
        <v>99990890</v>
      </c>
      <c r="D99" t="s">
        <v>336</v>
      </c>
      <c r="E99">
        <v>2</v>
      </c>
      <c r="F99" t="s">
        <v>200</v>
      </c>
      <c r="H99" t="s">
        <v>197</v>
      </c>
      <c r="I99">
        <f>ROW()</f>
        <v>99</v>
      </c>
      <c r="J99">
        <f>COUNTIF(B$3:B33357,B99)</f>
        <v>564</v>
      </c>
      <c r="K99">
        <v>0</v>
      </c>
      <c r="L99">
        <v>9</v>
      </c>
      <c r="M99">
        <v>1946</v>
      </c>
      <c r="N99">
        <v>344.96</v>
      </c>
      <c r="O99">
        <v>8</v>
      </c>
      <c r="P99">
        <v>8</v>
      </c>
      <c r="Q99">
        <v>2</v>
      </c>
      <c r="R99">
        <v>148496.61450406478</v>
      </c>
      <c r="S99">
        <v>19.25</v>
      </c>
      <c r="T99">
        <v>2020</v>
      </c>
      <c r="U99" t="s">
        <v>319</v>
      </c>
      <c r="V99">
        <v>10431.6</v>
      </c>
      <c r="W99">
        <v>2499.66</v>
      </c>
      <c r="X99">
        <v>2</v>
      </c>
      <c r="Y99">
        <v>303.68</v>
      </c>
    </row>
    <row r="100" spans="1:25">
      <c r="A100" t="str">
        <f t="shared" si="2"/>
        <v>Муниципальное образование Апшеронский районпредварительный</v>
      </c>
      <c r="B100" t="s">
        <v>31</v>
      </c>
      <c r="C100">
        <v>99990890</v>
      </c>
      <c r="D100" t="s">
        <v>336</v>
      </c>
      <c r="E100">
        <v>30</v>
      </c>
      <c r="F100" t="s">
        <v>1</v>
      </c>
      <c r="G100" t="s">
        <v>16</v>
      </c>
      <c r="H100" t="s">
        <v>197</v>
      </c>
      <c r="I100">
        <f>ROW()</f>
        <v>100</v>
      </c>
      <c r="J100">
        <f>COUNTIF(B$3:B33358,B100)</f>
        <v>564</v>
      </c>
      <c r="K100">
        <v>0</v>
      </c>
      <c r="L100">
        <v>9</v>
      </c>
      <c r="M100">
        <v>1946</v>
      </c>
      <c r="N100">
        <v>344.96</v>
      </c>
      <c r="O100">
        <v>8</v>
      </c>
      <c r="P100">
        <v>8</v>
      </c>
      <c r="Q100">
        <v>2</v>
      </c>
      <c r="R100">
        <v>148496.61450406478</v>
      </c>
      <c r="S100">
        <v>19.25</v>
      </c>
      <c r="T100">
        <v>2020</v>
      </c>
      <c r="U100" t="s">
        <v>319</v>
      </c>
      <c r="V100">
        <v>10431.6</v>
      </c>
      <c r="W100">
        <v>2499.66</v>
      </c>
      <c r="X100">
        <v>2</v>
      </c>
      <c r="Y100">
        <v>303.68</v>
      </c>
    </row>
    <row r="101" spans="1:25">
      <c r="A101" t="str">
        <f t="shared" si="2"/>
        <v>Муниципальное образование Апшеронский районпредварительный</v>
      </c>
      <c r="B101" t="s">
        <v>31</v>
      </c>
      <c r="C101">
        <v>99990890</v>
      </c>
      <c r="D101" t="s">
        <v>336</v>
      </c>
      <c r="E101">
        <v>32</v>
      </c>
      <c r="F101" t="s">
        <v>3</v>
      </c>
      <c r="G101" t="s">
        <v>16</v>
      </c>
      <c r="H101" t="s">
        <v>197</v>
      </c>
      <c r="I101">
        <f>ROW()</f>
        <v>101</v>
      </c>
      <c r="J101">
        <f>COUNTIF(B$3:B33359,B101)</f>
        <v>564</v>
      </c>
      <c r="K101">
        <v>0</v>
      </c>
      <c r="L101">
        <v>9</v>
      </c>
      <c r="M101">
        <v>1946</v>
      </c>
      <c r="N101">
        <v>344.96</v>
      </c>
      <c r="O101">
        <v>8</v>
      </c>
      <c r="P101">
        <v>8</v>
      </c>
      <c r="Q101">
        <v>2</v>
      </c>
      <c r="R101">
        <v>148496.61450406478</v>
      </c>
      <c r="S101">
        <v>19.25</v>
      </c>
      <c r="T101">
        <v>2020</v>
      </c>
      <c r="U101" t="s">
        <v>319</v>
      </c>
      <c r="V101">
        <v>10431.6</v>
      </c>
      <c r="W101">
        <v>2499.66</v>
      </c>
      <c r="X101">
        <v>2</v>
      </c>
      <c r="Y101">
        <v>303.68</v>
      </c>
    </row>
    <row r="102" spans="1:25">
      <c r="A102" t="str">
        <f t="shared" si="2"/>
        <v>Муниципальное образование Апшеронский районпредварительный</v>
      </c>
      <c r="B102" t="s">
        <v>31</v>
      </c>
      <c r="C102">
        <v>99990890</v>
      </c>
      <c r="D102" t="s">
        <v>336</v>
      </c>
      <c r="E102">
        <v>33</v>
      </c>
      <c r="F102" t="s">
        <v>4</v>
      </c>
      <c r="G102" t="s">
        <v>16</v>
      </c>
      <c r="H102" t="s">
        <v>197</v>
      </c>
      <c r="I102">
        <f>ROW()</f>
        <v>102</v>
      </c>
      <c r="J102">
        <f>COUNTIF(B$3:B33360,B102)</f>
        <v>564</v>
      </c>
      <c r="K102">
        <v>0</v>
      </c>
      <c r="L102">
        <v>9</v>
      </c>
      <c r="M102">
        <v>1946</v>
      </c>
      <c r="N102">
        <v>344.96</v>
      </c>
      <c r="O102">
        <v>8</v>
      </c>
      <c r="P102">
        <v>8</v>
      </c>
      <c r="Q102">
        <v>2</v>
      </c>
      <c r="R102">
        <v>148496.61450406478</v>
      </c>
      <c r="S102">
        <v>19.25</v>
      </c>
      <c r="T102">
        <v>2020</v>
      </c>
      <c r="U102" t="s">
        <v>319</v>
      </c>
      <c r="V102">
        <v>10431.6</v>
      </c>
      <c r="W102">
        <v>2499.66</v>
      </c>
      <c r="X102">
        <v>2</v>
      </c>
      <c r="Y102">
        <v>303.68</v>
      </c>
    </row>
    <row r="103" spans="1:25">
      <c r="A103" t="str">
        <f t="shared" si="2"/>
        <v>Муниципальное образование Апшеронский районпредварительный</v>
      </c>
      <c r="B103" t="s">
        <v>31</v>
      </c>
      <c r="C103">
        <v>99990890</v>
      </c>
      <c r="D103" t="s">
        <v>336</v>
      </c>
      <c r="E103">
        <v>35</v>
      </c>
      <c r="F103" t="s">
        <v>6</v>
      </c>
      <c r="G103" t="s">
        <v>16</v>
      </c>
      <c r="H103" t="s">
        <v>197</v>
      </c>
      <c r="I103">
        <f>ROW()</f>
        <v>103</v>
      </c>
      <c r="J103">
        <f>COUNTIF(B$3:B33361,B103)</f>
        <v>564</v>
      </c>
      <c r="K103">
        <v>0</v>
      </c>
      <c r="L103">
        <v>9</v>
      </c>
      <c r="M103">
        <v>1946</v>
      </c>
      <c r="N103">
        <v>344.96</v>
      </c>
      <c r="O103">
        <v>8</v>
      </c>
      <c r="P103">
        <v>8</v>
      </c>
      <c r="Q103">
        <v>2</v>
      </c>
      <c r="R103">
        <v>148496.61450406478</v>
      </c>
      <c r="S103">
        <v>19.25</v>
      </c>
      <c r="T103">
        <v>2020</v>
      </c>
      <c r="U103" t="s">
        <v>319</v>
      </c>
      <c r="V103">
        <v>10431.6</v>
      </c>
      <c r="W103">
        <v>2499.66</v>
      </c>
      <c r="X103">
        <v>2</v>
      </c>
      <c r="Y103">
        <v>303.68</v>
      </c>
    </row>
    <row r="104" spans="1:25">
      <c r="A104" t="str">
        <f t="shared" si="2"/>
        <v>Муниципальное образование Апшеронский районпредварительный</v>
      </c>
      <c r="B104" t="s">
        <v>31</v>
      </c>
      <c r="C104">
        <v>99990890</v>
      </c>
      <c r="D104" t="s">
        <v>336</v>
      </c>
      <c r="E104">
        <v>36</v>
      </c>
      <c r="F104" t="s">
        <v>7</v>
      </c>
      <c r="G104" t="s">
        <v>16</v>
      </c>
      <c r="H104" t="s">
        <v>197</v>
      </c>
      <c r="I104">
        <f>ROW()</f>
        <v>104</v>
      </c>
      <c r="J104">
        <f>COUNTIF(B$3:B33362,B104)</f>
        <v>564</v>
      </c>
      <c r="K104">
        <v>0</v>
      </c>
      <c r="L104">
        <v>9</v>
      </c>
      <c r="M104">
        <v>1946</v>
      </c>
      <c r="N104">
        <v>344.96</v>
      </c>
      <c r="O104">
        <v>8</v>
      </c>
      <c r="P104">
        <v>8</v>
      </c>
      <c r="Q104">
        <v>2</v>
      </c>
      <c r="R104">
        <v>148496.61450406478</v>
      </c>
      <c r="S104">
        <v>19.25</v>
      </c>
      <c r="T104">
        <v>2020</v>
      </c>
      <c r="U104" t="s">
        <v>319</v>
      </c>
      <c r="V104">
        <v>10431.6</v>
      </c>
      <c r="W104">
        <v>2499.66</v>
      </c>
      <c r="X104">
        <v>2</v>
      </c>
      <c r="Y104">
        <v>303.68</v>
      </c>
    </row>
    <row r="105" spans="1:25">
      <c r="A105" t="str">
        <f t="shared" si="2"/>
        <v>Муниципальное образование Апшеронский районпредварительный</v>
      </c>
      <c r="B105" t="s">
        <v>31</v>
      </c>
      <c r="C105">
        <v>99990890</v>
      </c>
      <c r="D105" t="s">
        <v>336</v>
      </c>
      <c r="E105">
        <v>37</v>
      </c>
      <c r="F105" t="s">
        <v>8</v>
      </c>
      <c r="G105" t="s">
        <v>16</v>
      </c>
      <c r="H105" t="s">
        <v>197</v>
      </c>
      <c r="I105">
        <f>ROW()</f>
        <v>105</v>
      </c>
      <c r="J105">
        <f>COUNTIF(B$3:B33363,B105)</f>
        <v>564</v>
      </c>
      <c r="K105">
        <v>0</v>
      </c>
      <c r="L105">
        <v>9</v>
      </c>
      <c r="M105">
        <v>1946</v>
      </c>
      <c r="N105">
        <v>344.96</v>
      </c>
      <c r="O105">
        <v>8</v>
      </c>
      <c r="P105">
        <v>8</v>
      </c>
      <c r="Q105">
        <v>2</v>
      </c>
      <c r="R105">
        <v>148496.61450406478</v>
      </c>
      <c r="S105">
        <v>19.25</v>
      </c>
      <c r="T105">
        <v>2020</v>
      </c>
      <c r="U105" t="s">
        <v>319</v>
      </c>
      <c r="V105">
        <v>10431.6</v>
      </c>
      <c r="W105">
        <v>2499.66</v>
      </c>
      <c r="X105">
        <v>2</v>
      </c>
      <c r="Y105">
        <v>303.68</v>
      </c>
    </row>
    <row r="106" spans="1:25">
      <c r="A106" t="str">
        <f t="shared" si="2"/>
        <v>Муниципальное образование Апшеронский районпредварительный</v>
      </c>
      <c r="B106" t="s">
        <v>31</v>
      </c>
      <c r="C106">
        <v>99990890</v>
      </c>
      <c r="D106" t="s">
        <v>336</v>
      </c>
      <c r="E106">
        <v>38</v>
      </c>
      <c r="F106" t="s">
        <v>9</v>
      </c>
      <c r="G106" t="s">
        <v>16</v>
      </c>
      <c r="H106" t="s">
        <v>197</v>
      </c>
      <c r="I106">
        <f>ROW()</f>
        <v>106</v>
      </c>
      <c r="J106">
        <f>COUNTIF(B$3:B33364,B106)</f>
        <v>564</v>
      </c>
      <c r="K106">
        <v>0</v>
      </c>
      <c r="L106">
        <v>9</v>
      </c>
      <c r="M106">
        <v>1946</v>
      </c>
      <c r="N106">
        <v>344.96</v>
      </c>
      <c r="O106">
        <v>8</v>
      </c>
      <c r="P106">
        <v>8</v>
      </c>
      <c r="Q106">
        <v>2</v>
      </c>
      <c r="R106">
        <v>148496.61450406478</v>
      </c>
      <c r="S106">
        <v>19.25</v>
      </c>
      <c r="T106">
        <v>2020</v>
      </c>
      <c r="U106" t="s">
        <v>319</v>
      </c>
      <c r="V106">
        <v>10431.6</v>
      </c>
      <c r="W106">
        <v>2499.66</v>
      </c>
      <c r="X106">
        <v>2</v>
      </c>
      <c r="Y106">
        <v>303.68</v>
      </c>
    </row>
    <row r="107" spans="1:25">
      <c r="A107" t="str">
        <f t="shared" si="2"/>
        <v>Муниципальное образование Апшеронский районпредварительный</v>
      </c>
      <c r="B107" t="s">
        <v>31</v>
      </c>
      <c r="C107">
        <v>99989883</v>
      </c>
      <c r="D107" t="s">
        <v>337</v>
      </c>
      <c r="E107">
        <v>1</v>
      </c>
      <c r="F107" t="s">
        <v>199</v>
      </c>
      <c r="H107" t="s">
        <v>197</v>
      </c>
      <c r="I107">
        <f>ROW()</f>
        <v>107</v>
      </c>
      <c r="J107">
        <f>COUNTIF(B$3:B33365,B107)</f>
        <v>564</v>
      </c>
      <c r="K107">
        <v>0</v>
      </c>
      <c r="L107">
        <v>9</v>
      </c>
      <c r="M107">
        <v>1947</v>
      </c>
      <c r="N107">
        <v>458.9</v>
      </c>
      <c r="O107">
        <v>10</v>
      </c>
      <c r="P107">
        <v>8</v>
      </c>
      <c r="Q107">
        <v>2</v>
      </c>
      <c r="R107">
        <v>1267262.1316025464</v>
      </c>
      <c r="S107">
        <v>19.204999999999998</v>
      </c>
      <c r="T107">
        <v>2020</v>
      </c>
      <c r="U107" t="s">
        <v>319</v>
      </c>
      <c r="V107">
        <v>96203.64</v>
      </c>
      <c r="W107">
        <v>21201.99</v>
      </c>
      <c r="X107">
        <v>1</v>
      </c>
      <c r="Y107">
        <v>441.09999999999997</v>
      </c>
    </row>
    <row r="108" spans="1:25">
      <c r="A108" t="str">
        <f t="shared" si="2"/>
        <v>Муниципальное образование Апшеронский районпредварительный</v>
      </c>
      <c r="B108" t="s">
        <v>31</v>
      </c>
      <c r="C108">
        <v>99989883</v>
      </c>
      <c r="D108" t="s">
        <v>337</v>
      </c>
      <c r="E108">
        <v>2</v>
      </c>
      <c r="F108" t="s">
        <v>200</v>
      </c>
      <c r="H108" t="s">
        <v>197</v>
      </c>
      <c r="I108">
        <f>ROW()</f>
        <v>108</v>
      </c>
      <c r="J108">
        <f>COUNTIF(B$3:B33366,B108)</f>
        <v>564</v>
      </c>
      <c r="K108">
        <v>0</v>
      </c>
      <c r="L108">
        <v>9</v>
      </c>
      <c r="M108">
        <v>1947</v>
      </c>
      <c r="N108">
        <v>458.9</v>
      </c>
      <c r="O108">
        <v>10</v>
      </c>
      <c r="P108">
        <v>8</v>
      </c>
      <c r="Q108">
        <v>2</v>
      </c>
      <c r="R108">
        <v>1267262.1316025464</v>
      </c>
      <c r="S108">
        <v>19.204999999999998</v>
      </c>
      <c r="T108">
        <v>2020</v>
      </c>
      <c r="U108" t="s">
        <v>319</v>
      </c>
      <c r="V108">
        <v>96203.64</v>
      </c>
      <c r="W108">
        <v>21201.99</v>
      </c>
      <c r="X108">
        <v>1</v>
      </c>
      <c r="Y108">
        <v>441.09999999999997</v>
      </c>
    </row>
    <row r="109" spans="1:25">
      <c r="A109" t="str">
        <f t="shared" si="2"/>
        <v>Муниципальное образование Апшеронский районпредварительный</v>
      </c>
      <c r="B109" t="s">
        <v>31</v>
      </c>
      <c r="C109">
        <v>99989883</v>
      </c>
      <c r="D109" t="s">
        <v>337</v>
      </c>
      <c r="E109">
        <v>30</v>
      </c>
      <c r="F109" t="s">
        <v>1</v>
      </c>
      <c r="G109" t="s">
        <v>16</v>
      </c>
      <c r="H109" t="s">
        <v>197</v>
      </c>
      <c r="I109">
        <f>ROW()</f>
        <v>109</v>
      </c>
      <c r="J109">
        <f>COUNTIF(B$3:B33367,B109)</f>
        <v>564</v>
      </c>
      <c r="K109">
        <v>0</v>
      </c>
      <c r="L109">
        <v>9</v>
      </c>
      <c r="M109">
        <v>1947</v>
      </c>
      <c r="N109">
        <v>458.9</v>
      </c>
      <c r="O109">
        <v>10</v>
      </c>
      <c r="P109">
        <v>8</v>
      </c>
      <c r="Q109">
        <v>2</v>
      </c>
      <c r="R109">
        <v>1267262.1316025464</v>
      </c>
      <c r="S109">
        <v>19.204999999999998</v>
      </c>
      <c r="T109">
        <v>2020</v>
      </c>
      <c r="U109" t="s">
        <v>319</v>
      </c>
      <c r="V109">
        <v>96203.64</v>
      </c>
      <c r="W109">
        <v>21201.99</v>
      </c>
      <c r="X109">
        <v>1</v>
      </c>
      <c r="Y109">
        <v>441.09999999999997</v>
      </c>
    </row>
    <row r="110" spans="1:25">
      <c r="A110" t="str">
        <f t="shared" si="2"/>
        <v>Муниципальное образование Апшеронский районпредварительный</v>
      </c>
      <c r="B110" t="s">
        <v>31</v>
      </c>
      <c r="C110">
        <v>99989883</v>
      </c>
      <c r="D110" t="s">
        <v>337</v>
      </c>
      <c r="E110">
        <v>32</v>
      </c>
      <c r="F110" t="s">
        <v>3</v>
      </c>
      <c r="G110" t="s">
        <v>16</v>
      </c>
      <c r="H110" t="s">
        <v>197</v>
      </c>
      <c r="I110">
        <f>ROW()</f>
        <v>110</v>
      </c>
      <c r="J110">
        <f>COUNTIF(B$3:B33368,B110)</f>
        <v>564</v>
      </c>
      <c r="K110">
        <v>0</v>
      </c>
      <c r="L110">
        <v>9</v>
      </c>
      <c r="M110">
        <v>1947</v>
      </c>
      <c r="N110">
        <v>458.9</v>
      </c>
      <c r="O110">
        <v>10</v>
      </c>
      <c r="P110">
        <v>8</v>
      </c>
      <c r="Q110">
        <v>2</v>
      </c>
      <c r="R110">
        <v>1267262.1316025464</v>
      </c>
      <c r="S110">
        <v>19.204999999999998</v>
      </c>
      <c r="T110">
        <v>2020</v>
      </c>
      <c r="U110" t="s">
        <v>319</v>
      </c>
      <c r="V110">
        <v>96203.64</v>
      </c>
      <c r="W110">
        <v>21201.99</v>
      </c>
      <c r="X110">
        <v>1</v>
      </c>
      <c r="Y110">
        <v>441.09999999999997</v>
      </c>
    </row>
    <row r="111" spans="1:25">
      <c r="A111" t="str">
        <f t="shared" si="2"/>
        <v>Муниципальное образование Апшеронский районпредварительный</v>
      </c>
      <c r="B111" t="s">
        <v>31</v>
      </c>
      <c r="C111">
        <v>99989883</v>
      </c>
      <c r="D111" t="s">
        <v>337</v>
      </c>
      <c r="E111">
        <v>33</v>
      </c>
      <c r="F111" t="s">
        <v>4</v>
      </c>
      <c r="G111" t="s">
        <v>16</v>
      </c>
      <c r="H111" t="s">
        <v>197</v>
      </c>
      <c r="I111">
        <f>ROW()</f>
        <v>111</v>
      </c>
      <c r="J111">
        <f>COUNTIF(B$3:B33369,B111)</f>
        <v>564</v>
      </c>
      <c r="K111">
        <v>0</v>
      </c>
      <c r="L111">
        <v>9</v>
      </c>
      <c r="M111">
        <v>1947</v>
      </c>
      <c r="N111">
        <v>458.9</v>
      </c>
      <c r="O111">
        <v>10</v>
      </c>
      <c r="P111">
        <v>8</v>
      </c>
      <c r="Q111">
        <v>2</v>
      </c>
      <c r="R111">
        <v>1267262.1316025464</v>
      </c>
      <c r="S111">
        <v>19.204999999999998</v>
      </c>
      <c r="T111">
        <v>2020</v>
      </c>
      <c r="U111" t="s">
        <v>319</v>
      </c>
      <c r="V111">
        <v>96203.64</v>
      </c>
      <c r="W111">
        <v>21201.99</v>
      </c>
      <c r="X111">
        <v>1</v>
      </c>
      <c r="Y111">
        <v>441.09999999999997</v>
      </c>
    </row>
    <row r="112" spans="1:25">
      <c r="A112" t="str">
        <f t="shared" si="2"/>
        <v>Муниципальное образование Апшеронский районпредварительный</v>
      </c>
      <c r="B112" t="s">
        <v>31</v>
      </c>
      <c r="C112">
        <v>99989883</v>
      </c>
      <c r="D112" t="s">
        <v>337</v>
      </c>
      <c r="E112">
        <v>35</v>
      </c>
      <c r="F112" t="s">
        <v>6</v>
      </c>
      <c r="G112" t="s">
        <v>16</v>
      </c>
      <c r="H112" t="s">
        <v>197</v>
      </c>
      <c r="I112">
        <f>ROW()</f>
        <v>112</v>
      </c>
      <c r="J112">
        <f>COUNTIF(B$3:B33370,B112)</f>
        <v>564</v>
      </c>
      <c r="K112">
        <v>0</v>
      </c>
      <c r="L112">
        <v>9</v>
      </c>
      <c r="M112">
        <v>1947</v>
      </c>
      <c r="N112">
        <v>458.9</v>
      </c>
      <c r="O112">
        <v>10</v>
      </c>
      <c r="P112">
        <v>8</v>
      </c>
      <c r="Q112">
        <v>2</v>
      </c>
      <c r="R112">
        <v>1267262.1316025464</v>
      </c>
      <c r="S112">
        <v>19.204999999999998</v>
      </c>
      <c r="T112">
        <v>2020</v>
      </c>
      <c r="U112" t="s">
        <v>319</v>
      </c>
      <c r="V112">
        <v>96203.64</v>
      </c>
      <c r="W112">
        <v>21201.99</v>
      </c>
      <c r="X112">
        <v>1</v>
      </c>
      <c r="Y112">
        <v>441.09999999999997</v>
      </c>
    </row>
    <row r="113" spans="1:25">
      <c r="A113" t="str">
        <f t="shared" si="2"/>
        <v>Муниципальное образование Апшеронский районпредварительный</v>
      </c>
      <c r="B113" t="s">
        <v>31</v>
      </c>
      <c r="C113">
        <v>99989883</v>
      </c>
      <c r="D113" t="s">
        <v>337</v>
      </c>
      <c r="E113">
        <v>36</v>
      </c>
      <c r="F113" t="s">
        <v>7</v>
      </c>
      <c r="G113" t="s">
        <v>16</v>
      </c>
      <c r="H113" t="s">
        <v>197</v>
      </c>
      <c r="I113">
        <f>ROW()</f>
        <v>113</v>
      </c>
      <c r="J113">
        <f>COUNTIF(B$3:B33371,B113)</f>
        <v>564</v>
      </c>
      <c r="K113">
        <v>0</v>
      </c>
      <c r="L113">
        <v>9</v>
      </c>
      <c r="M113">
        <v>1947</v>
      </c>
      <c r="N113">
        <v>458.9</v>
      </c>
      <c r="O113">
        <v>10</v>
      </c>
      <c r="P113">
        <v>8</v>
      </c>
      <c r="Q113">
        <v>2</v>
      </c>
      <c r="R113">
        <v>1267262.1316025464</v>
      </c>
      <c r="S113">
        <v>19.204999999999998</v>
      </c>
      <c r="T113">
        <v>2020</v>
      </c>
      <c r="U113" t="s">
        <v>319</v>
      </c>
      <c r="V113">
        <v>96203.64</v>
      </c>
      <c r="W113">
        <v>21201.99</v>
      </c>
      <c r="X113">
        <v>1</v>
      </c>
      <c r="Y113">
        <v>441.09999999999997</v>
      </c>
    </row>
    <row r="114" spans="1:25">
      <c r="A114" t="str">
        <f t="shared" si="2"/>
        <v>Муниципальное образование Апшеронский районпредварительный</v>
      </c>
      <c r="B114" t="s">
        <v>31</v>
      </c>
      <c r="C114">
        <v>99989883</v>
      </c>
      <c r="D114" t="s">
        <v>337</v>
      </c>
      <c r="E114">
        <v>37</v>
      </c>
      <c r="F114" t="s">
        <v>8</v>
      </c>
      <c r="G114" t="s">
        <v>16</v>
      </c>
      <c r="H114" t="s">
        <v>197</v>
      </c>
      <c r="I114">
        <f>ROW()</f>
        <v>114</v>
      </c>
      <c r="J114">
        <f>COUNTIF(B$3:B33372,B114)</f>
        <v>564</v>
      </c>
      <c r="K114">
        <v>0</v>
      </c>
      <c r="L114">
        <v>9</v>
      </c>
      <c r="M114">
        <v>1947</v>
      </c>
      <c r="N114">
        <v>458.9</v>
      </c>
      <c r="O114">
        <v>10</v>
      </c>
      <c r="P114">
        <v>8</v>
      </c>
      <c r="Q114">
        <v>2</v>
      </c>
      <c r="R114">
        <v>1267262.1316025464</v>
      </c>
      <c r="S114">
        <v>19.204999999999998</v>
      </c>
      <c r="T114">
        <v>2020</v>
      </c>
      <c r="U114" t="s">
        <v>319</v>
      </c>
      <c r="V114">
        <v>96203.64</v>
      </c>
      <c r="W114">
        <v>21201.99</v>
      </c>
      <c r="X114">
        <v>1</v>
      </c>
      <c r="Y114">
        <v>441.09999999999997</v>
      </c>
    </row>
    <row r="115" spans="1:25">
      <c r="A115" t="str">
        <f t="shared" si="2"/>
        <v>Муниципальное образование Апшеронский районпредварительный</v>
      </c>
      <c r="B115" t="s">
        <v>31</v>
      </c>
      <c r="C115">
        <v>99989883</v>
      </c>
      <c r="D115" t="s">
        <v>337</v>
      </c>
      <c r="E115">
        <v>38</v>
      </c>
      <c r="F115" t="s">
        <v>9</v>
      </c>
      <c r="G115" t="s">
        <v>16</v>
      </c>
      <c r="H115" t="s">
        <v>197</v>
      </c>
      <c r="I115">
        <f>ROW()</f>
        <v>115</v>
      </c>
      <c r="J115">
        <f>COUNTIF(B$3:B33373,B115)</f>
        <v>564</v>
      </c>
      <c r="K115">
        <v>0</v>
      </c>
      <c r="L115">
        <v>9</v>
      </c>
      <c r="M115">
        <v>1947</v>
      </c>
      <c r="N115">
        <v>458.9</v>
      </c>
      <c r="O115">
        <v>10</v>
      </c>
      <c r="P115">
        <v>8</v>
      </c>
      <c r="Q115">
        <v>2</v>
      </c>
      <c r="R115">
        <v>1267262.1316025464</v>
      </c>
      <c r="S115">
        <v>19.204999999999998</v>
      </c>
      <c r="T115">
        <v>2020</v>
      </c>
      <c r="U115" t="s">
        <v>319</v>
      </c>
      <c r="V115">
        <v>96203.64</v>
      </c>
      <c r="W115">
        <v>21201.99</v>
      </c>
      <c r="X115">
        <v>1</v>
      </c>
      <c r="Y115">
        <v>441.09999999999997</v>
      </c>
    </row>
    <row r="116" spans="1:25">
      <c r="A116" t="str">
        <f t="shared" si="2"/>
        <v>Муниципальное образование Апшеронский районпредварительный</v>
      </c>
      <c r="B116" t="s">
        <v>31</v>
      </c>
      <c r="C116">
        <v>99990797</v>
      </c>
      <c r="D116" t="s">
        <v>338</v>
      </c>
      <c r="E116">
        <v>1</v>
      </c>
      <c r="F116" t="s">
        <v>199</v>
      </c>
      <c r="H116" t="s">
        <v>197</v>
      </c>
      <c r="I116">
        <f>ROW()</f>
        <v>116</v>
      </c>
      <c r="J116">
        <f>COUNTIF(B$3:B33374,B116)</f>
        <v>564</v>
      </c>
      <c r="K116">
        <v>0</v>
      </c>
      <c r="L116">
        <v>11</v>
      </c>
      <c r="M116">
        <v>1977</v>
      </c>
      <c r="N116">
        <v>1509.49</v>
      </c>
      <c r="O116">
        <v>27</v>
      </c>
      <c r="P116">
        <v>27</v>
      </c>
      <c r="Q116">
        <v>5</v>
      </c>
      <c r="R116">
        <v>4547304.0628843857</v>
      </c>
      <c r="S116">
        <v>19.012499999999999</v>
      </c>
      <c r="T116">
        <v>2020</v>
      </c>
      <c r="U116" t="s">
        <v>312</v>
      </c>
      <c r="V116">
        <v>339865.63</v>
      </c>
      <c r="W116">
        <v>76175.600000000006</v>
      </c>
      <c r="X116">
        <v>3</v>
      </c>
      <c r="Y116">
        <v>1379.0900000000004</v>
      </c>
    </row>
    <row r="117" spans="1:25">
      <c r="A117" t="str">
        <f t="shared" si="2"/>
        <v>Муниципальное образование Апшеронский районпредварительный</v>
      </c>
      <c r="B117" t="s">
        <v>31</v>
      </c>
      <c r="C117">
        <v>99990797</v>
      </c>
      <c r="D117" t="s">
        <v>338</v>
      </c>
      <c r="E117">
        <v>2</v>
      </c>
      <c r="F117" t="s">
        <v>200</v>
      </c>
      <c r="H117" t="s">
        <v>197</v>
      </c>
      <c r="I117">
        <f>ROW()</f>
        <v>117</v>
      </c>
      <c r="J117">
        <f>COUNTIF(B$3:B33375,B117)</f>
        <v>564</v>
      </c>
      <c r="K117">
        <v>0</v>
      </c>
      <c r="L117">
        <v>11</v>
      </c>
      <c r="M117">
        <v>1977</v>
      </c>
      <c r="N117">
        <v>1509.49</v>
      </c>
      <c r="O117">
        <v>27</v>
      </c>
      <c r="P117">
        <v>27</v>
      </c>
      <c r="Q117">
        <v>5</v>
      </c>
      <c r="R117">
        <v>4547304.0628843857</v>
      </c>
      <c r="S117">
        <v>19.012499999999999</v>
      </c>
      <c r="T117">
        <v>2020</v>
      </c>
      <c r="U117" t="s">
        <v>312</v>
      </c>
      <c r="V117">
        <v>339865.63</v>
      </c>
      <c r="W117">
        <v>76175.600000000006</v>
      </c>
      <c r="X117">
        <v>3</v>
      </c>
      <c r="Y117">
        <v>1379.0900000000004</v>
      </c>
    </row>
    <row r="118" spans="1:25">
      <c r="A118" t="str">
        <f t="shared" si="2"/>
        <v>Муниципальное образование Апшеронский районпредварительный</v>
      </c>
      <c r="B118" t="s">
        <v>31</v>
      </c>
      <c r="C118">
        <v>99990797</v>
      </c>
      <c r="D118" t="s">
        <v>338</v>
      </c>
      <c r="E118">
        <v>30</v>
      </c>
      <c r="F118" t="s">
        <v>1</v>
      </c>
      <c r="G118" t="s">
        <v>16</v>
      </c>
      <c r="H118" t="s">
        <v>197</v>
      </c>
      <c r="I118">
        <f>ROW()</f>
        <v>118</v>
      </c>
      <c r="J118">
        <f>COUNTIF(B$3:B33376,B118)</f>
        <v>564</v>
      </c>
      <c r="K118">
        <v>0</v>
      </c>
      <c r="L118">
        <v>11</v>
      </c>
      <c r="M118">
        <v>1977</v>
      </c>
      <c r="N118">
        <v>1509.49</v>
      </c>
      <c r="O118">
        <v>27</v>
      </c>
      <c r="P118">
        <v>27</v>
      </c>
      <c r="Q118">
        <v>5</v>
      </c>
      <c r="R118">
        <v>4547304.0628843857</v>
      </c>
      <c r="S118">
        <v>19.012499999999999</v>
      </c>
      <c r="T118">
        <v>2020</v>
      </c>
      <c r="U118" t="s">
        <v>312</v>
      </c>
      <c r="V118">
        <v>339865.63</v>
      </c>
      <c r="W118">
        <v>76175.600000000006</v>
      </c>
      <c r="X118">
        <v>3</v>
      </c>
      <c r="Y118">
        <v>1379.0900000000004</v>
      </c>
    </row>
    <row r="119" spans="1:25">
      <c r="A119" t="str">
        <f t="shared" si="2"/>
        <v>Муниципальное образование Апшеронский районпредварительный</v>
      </c>
      <c r="B119" t="s">
        <v>31</v>
      </c>
      <c r="C119">
        <v>99990797</v>
      </c>
      <c r="D119" t="s">
        <v>338</v>
      </c>
      <c r="E119">
        <v>32</v>
      </c>
      <c r="F119" t="s">
        <v>3</v>
      </c>
      <c r="G119" t="s">
        <v>16</v>
      </c>
      <c r="H119" t="s">
        <v>197</v>
      </c>
      <c r="I119">
        <f>ROW()</f>
        <v>119</v>
      </c>
      <c r="J119">
        <f>COUNTIF(B$3:B33377,B119)</f>
        <v>564</v>
      </c>
      <c r="K119">
        <v>0</v>
      </c>
      <c r="L119">
        <v>11</v>
      </c>
      <c r="M119">
        <v>1977</v>
      </c>
      <c r="N119">
        <v>1509.49</v>
      </c>
      <c r="O119">
        <v>27</v>
      </c>
      <c r="P119">
        <v>27</v>
      </c>
      <c r="Q119">
        <v>5</v>
      </c>
      <c r="R119">
        <v>4547304.0628843857</v>
      </c>
      <c r="S119">
        <v>19.012499999999999</v>
      </c>
      <c r="T119">
        <v>2020</v>
      </c>
      <c r="U119" t="s">
        <v>312</v>
      </c>
      <c r="V119">
        <v>339865.63</v>
      </c>
      <c r="W119">
        <v>76175.600000000006</v>
      </c>
      <c r="X119">
        <v>3</v>
      </c>
      <c r="Y119">
        <v>1379.0900000000004</v>
      </c>
    </row>
    <row r="120" spans="1:25">
      <c r="A120" t="str">
        <f t="shared" si="2"/>
        <v>Муниципальное образование Апшеронский районпредварительный</v>
      </c>
      <c r="B120" t="s">
        <v>31</v>
      </c>
      <c r="C120">
        <v>99990797</v>
      </c>
      <c r="D120" t="s">
        <v>338</v>
      </c>
      <c r="E120">
        <v>33</v>
      </c>
      <c r="F120" t="s">
        <v>4</v>
      </c>
      <c r="G120" t="s">
        <v>16</v>
      </c>
      <c r="H120" t="s">
        <v>197</v>
      </c>
      <c r="I120">
        <f>ROW()</f>
        <v>120</v>
      </c>
      <c r="J120">
        <f>COUNTIF(B$3:B33378,B120)</f>
        <v>564</v>
      </c>
      <c r="K120">
        <v>0</v>
      </c>
      <c r="L120">
        <v>11</v>
      </c>
      <c r="M120">
        <v>1977</v>
      </c>
      <c r="N120">
        <v>1509.49</v>
      </c>
      <c r="O120">
        <v>27</v>
      </c>
      <c r="P120">
        <v>27</v>
      </c>
      <c r="Q120">
        <v>5</v>
      </c>
      <c r="R120">
        <v>4547304.0628843857</v>
      </c>
      <c r="S120">
        <v>19.012499999999999</v>
      </c>
      <c r="T120">
        <v>2020</v>
      </c>
      <c r="U120" t="s">
        <v>312</v>
      </c>
      <c r="V120">
        <v>339865.63</v>
      </c>
      <c r="W120">
        <v>76175.600000000006</v>
      </c>
      <c r="X120">
        <v>3</v>
      </c>
      <c r="Y120">
        <v>1379.0900000000004</v>
      </c>
    </row>
    <row r="121" spans="1:25">
      <c r="A121" t="str">
        <f t="shared" si="2"/>
        <v>Муниципальное образование Апшеронский районпредварительный</v>
      </c>
      <c r="B121" t="s">
        <v>31</v>
      </c>
      <c r="C121">
        <v>99990797</v>
      </c>
      <c r="D121" t="s">
        <v>338</v>
      </c>
      <c r="E121">
        <v>35</v>
      </c>
      <c r="F121" t="s">
        <v>6</v>
      </c>
      <c r="G121" t="s">
        <v>16</v>
      </c>
      <c r="H121" t="s">
        <v>197</v>
      </c>
      <c r="I121">
        <f>ROW()</f>
        <v>121</v>
      </c>
      <c r="J121">
        <f>COUNTIF(B$3:B33379,B121)</f>
        <v>564</v>
      </c>
      <c r="K121">
        <v>0</v>
      </c>
      <c r="L121">
        <v>11</v>
      </c>
      <c r="M121">
        <v>1977</v>
      </c>
      <c r="N121">
        <v>1509.49</v>
      </c>
      <c r="O121">
        <v>27</v>
      </c>
      <c r="P121">
        <v>27</v>
      </c>
      <c r="Q121">
        <v>5</v>
      </c>
      <c r="R121">
        <v>4547304.0628843857</v>
      </c>
      <c r="S121">
        <v>19.012499999999999</v>
      </c>
      <c r="T121">
        <v>2020</v>
      </c>
      <c r="U121" t="s">
        <v>312</v>
      </c>
      <c r="V121">
        <v>339865.63</v>
      </c>
      <c r="W121">
        <v>76175.600000000006</v>
      </c>
      <c r="X121">
        <v>3</v>
      </c>
      <c r="Y121">
        <v>1379.0900000000004</v>
      </c>
    </row>
    <row r="122" spans="1:25">
      <c r="A122" t="str">
        <f t="shared" si="2"/>
        <v>Муниципальное образование Апшеронский районпредварительный</v>
      </c>
      <c r="B122" t="s">
        <v>31</v>
      </c>
      <c r="C122">
        <v>99990797</v>
      </c>
      <c r="D122" t="s">
        <v>338</v>
      </c>
      <c r="E122">
        <v>36</v>
      </c>
      <c r="F122" t="s">
        <v>7</v>
      </c>
      <c r="G122" t="s">
        <v>16</v>
      </c>
      <c r="H122" t="s">
        <v>197</v>
      </c>
      <c r="I122">
        <f>ROW()</f>
        <v>122</v>
      </c>
      <c r="J122">
        <f>COUNTIF(B$3:B33380,B122)</f>
        <v>564</v>
      </c>
      <c r="K122">
        <v>0</v>
      </c>
      <c r="L122">
        <v>11</v>
      </c>
      <c r="M122">
        <v>1977</v>
      </c>
      <c r="N122">
        <v>1509.49</v>
      </c>
      <c r="O122">
        <v>27</v>
      </c>
      <c r="P122">
        <v>27</v>
      </c>
      <c r="Q122">
        <v>5</v>
      </c>
      <c r="R122">
        <v>4547304.0628843857</v>
      </c>
      <c r="S122">
        <v>19.012499999999999</v>
      </c>
      <c r="T122">
        <v>2020</v>
      </c>
      <c r="U122" t="s">
        <v>312</v>
      </c>
      <c r="V122">
        <v>339865.63</v>
      </c>
      <c r="W122">
        <v>76175.600000000006</v>
      </c>
      <c r="X122">
        <v>3</v>
      </c>
      <c r="Y122">
        <v>1379.0900000000004</v>
      </c>
    </row>
    <row r="123" spans="1:25">
      <c r="A123" t="str">
        <f t="shared" si="2"/>
        <v>Муниципальное образование Апшеронский районпредварительный</v>
      </c>
      <c r="B123" t="s">
        <v>31</v>
      </c>
      <c r="C123">
        <v>99990797</v>
      </c>
      <c r="D123" t="s">
        <v>338</v>
      </c>
      <c r="E123">
        <v>37</v>
      </c>
      <c r="F123" t="s">
        <v>8</v>
      </c>
      <c r="G123" t="s">
        <v>16</v>
      </c>
      <c r="H123" t="s">
        <v>197</v>
      </c>
      <c r="I123">
        <f>ROW()</f>
        <v>123</v>
      </c>
      <c r="J123">
        <f>COUNTIF(B$3:B33381,B123)</f>
        <v>564</v>
      </c>
      <c r="K123">
        <v>0</v>
      </c>
      <c r="L123">
        <v>11</v>
      </c>
      <c r="M123">
        <v>1977</v>
      </c>
      <c r="N123">
        <v>1509.49</v>
      </c>
      <c r="O123">
        <v>27</v>
      </c>
      <c r="P123">
        <v>27</v>
      </c>
      <c r="Q123">
        <v>5</v>
      </c>
      <c r="R123">
        <v>4547304.0628843857</v>
      </c>
      <c r="S123">
        <v>19.012499999999999</v>
      </c>
      <c r="T123">
        <v>2020</v>
      </c>
      <c r="U123" t="s">
        <v>312</v>
      </c>
      <c r="V123">
        <v>339865.63</v>
      </c>
      <c r="W123">
        <v>76175.600000000006</v>
      </c>
      <c r="X123">
        <v>3</v>
      </c>
      <c r="Y123">
        <v>1379.0900000000004</v>
      </c>
    </row>
    <row r="124" spans="1:25">
      <c r="A124" t="str">
        <f t="shared" si="2"/>
        <v>Муниципальное образование Апшеронский районпредварительный</v>
      </c>
      <c r="B124" t="s">
        <v>31</v>
      </c>
      <c r="C124">
        <v>99990797</v>
      </c>
      <c r="D124" t="s">
        <v>338</v>
      </c>
      <c r="E124">
        <v>38</v>
      </c>
      <c r="F124" t="s">
        <v>9</v>
      </c>
      <c r="G124" t="s">
        <v>16</v>
      </c>
      <c r="H124" t="s">
        <v>197</v>
      </c>
      <c r="I124">
        <f>ROW()</f>
        <v>124</v>
      </c>
      <c r="J124">
        <f>COUNTIF(B$3:B33382,B124)</f>
        <v>564</v>
      </c>
      <c r="K124">
        <v>0</v>
      </c>
      <c r="L124">
        <v>11</v>
      </c>
      <c r="M124">
        <v>1977</v>
      </c>
      <c r="N124">
        <v>1509.49</v>
      </c>
      <c r="O124">
        <v>27</v>
      </c>
      <c r="P124">
        <v>27</v>
      </c>
      <c r="Q124">
        <v>5</v>
      </c>
      <c r="R124">
        <v>4547304.0628843857</v>
      </c>
      <c r="S124">
        <v>19.012499999999999</v>
      </c>
      <c r="T124">
        <v>2020</v>
      </c>
      <c r="U124" t="s">
        <v>312</v>
      </c>
      <c r="V124">
        <v>339865.63</v>
      </c>
      <c r="W124">
        <v>76175.600000000006</v>
      </c>
      <c r="X124">
        <v>3</v>
      </c>
      <c r="Y124">
        <v>1379.0900000000004</v>
      </c>
    </row>
    <row r="125" spans="1:25">
      <c r="A125" t="str">
        <f t="shared" si="2"/>
        <v>Муниципальное образование Апшеронский районпредварительный</v>
      </c>
      <c r="B125" t="s">
        <v>31</v>
      </c>
      <c r="C125">
        <v>99990797</v>
      </c>
      <c r="D125" t="s">
        <v>338</v>
      </c>
      <c r="E125">
        <v>39</v>
      </c>
      <c r="F125" t="s">
        <v>10</v>
      </c>
      <c r="G125" t="s">
        <v>16</v>
      </c>
      <c r="H125" t="s">
        <v>197</v>
      </c>
      <c r="I125">
        <f>ROW()</f>
        <v>125</v>
      </c>
      <c r="J125">
        <f>COUNTIF(B$3:B33383,B125)</f>
        <v>564</v>
      </c>
      <c r="K125">
        <v>0</v>
      </c>
      <c r="L125">
        <v>11</v>
      </c>
      <c r="M125">
        <v>1977</v>
      </c>
      <c r="N125">
        <v>1509.49</v>
      </c>
      <c r="O125">
        <v>27</v>
      </c>
      <c r="P125">
        <v>27</v>
      </c>
      <c r="Q125">
        <v>5</v>
      </c>
      <c r="R125">
        <v>4547304.0628843857</v>
      </c>
      <c r="S125">
        <v>19.012499999999999</v>
      </c>
      <c r="T125">
        <v>2020</v>
      </c>
      <c r="U125" t="s">
        <v>312</v>
      </c>
      <c r="V125">
        <v>339865.63</v>
      </c>
      <c r="W125">
        <v>76175.600000000006</v>
      </c>
      <c r="X125">
        <v>3</v>
      </c>
      <c r="Y125">
        <v>1379.0900000000004</v>
      </c>
    </row>
    <row r="126" spans="1:25">
      <c r="A126" t="str">
        <f t="shared" si="2"/>
        <v>Муниципальное образование Апшеронский районпредварительный</v>
      </c>
      <c r="B126" t="s">
        <v>31</v>
      </c>
      <c r="C126">
        <v>99990797</v>
      </c>
      <c r="D126" t="s">
        <v>338</v>
      </c>
      <c r="E126">
        <v>40</v>
      </c>
      <c r="F126" t="s">
        <v>11</v>
      </c>
      <c r="G126" t="s">
        <v>16</v>
      </c>
      <c r="H126" t="s">
        <v>197</v>
      </c>
      <c r="I126">
        <f>ROW()</f>
        <v>126</v>
      </c>
      <c r="J126">
        <f>COUNTIF(B$3:B33384,B126)</f>
        <v>564</v>
      </c>
      <c r="K126">
        <v>0</v>
      </c>
      <c r="L126">
        <v>11</v>
      </c>
      <c r="M126">
        <v>1977</v>
      </c>
      <c r="N126">
        <v>1509.49</v>
      </c>
      <c r="O126">
        <v>27</v>
      </c>
      <c r="P126">
        <v>27</v>
      </c>
      <c r="Q126">
        <v>5</v>
      </c>
      <c r="R126">
        <v>4547304.0628843857</v>
      </c>
      <c r="S126">
        <v>19.012499999999999</v>
      </c>
      <c r="T126">
        <v>2020</v>
      </c>
      <c r="U126" t="s">
        <v>312</v>
      </c>
      <c r="V126">
        <v>339865.63</v>
      </c>
      <c r="W126">
        <v>76175.600000000006</v>
      </c>
      <c r="X126">
        <v>3</v>
      </c>
      <c r="Y126">
        <v>1379.0900000000004</v>
      </c>
    </row>
    <row r="127" spans="1:25">
      <c r="A127" t="str">
        <f t="shared" si="2"/>
        <v>Муниципальное образование Апшеронский районпредварительный</v>
      </c>
      <c r="B127" t="s">
        <v>31</v>
      </c>
      <c r="C127">
        <v>99989785</v>
      </c>
      <c r="D127" t="s">
        <v>339</v>
      </c>
      <c r="E127">
        <v>1</v>
      </c>
      <c r="F127" t="s">
        <v>199</v>
      </c>
      <c r="H127" t="s">
        <v>197</v>
      </c>
      <c r="I127">
        <f>ROW()</f>
        <v>127</v>
      </c>
      <c r="J127">
        <f>COUNTIF(B$3:B33385,B127)</f>
        <v>564</v>
      </c>
      <c r="K127">
        <v>0</v>
      </c>
      <c r="L127">
        <v>10</v>
      </c>
      <c r="M127">
        <v>1966</v>
      </c>
      <c r="N127">
        <v>683.5</v>
      </c>
      <c r="O127">
        <v>41</v>
      </c>
      <c r="P127">
        <v>16</v>
      </c>
      <c r="Q127">
        <v>2</v>
      </c>
      <c r="R127">
        <v>2307670.1783195408</v>
      </c>
      <c r="S127">
        <v>18.916666666666668</v>
      </c>
      <c r="T127">
        <v>2020</v>
      </c>
      <c r="U127" t="s">
        <v>311</v>
      </c>
      <c r="V127">
        <v>174103.01</v>
      </c>
      <c r="W127">
        <v>38628.19</v>
      </c>
      <c r="X127">
        <v>2</v>
      </c>
      <c r="Y127">
        <v>636.59999999999991</v>
      </c>
    </row>
    <row r="128" spans="1:25">
      <c r="A128" t="str">
        <f t="shared" si="2"/>
        <v>Муниципальное образование Апшеронский районпредварительный</v>
      </c>
      <c r="B128" t="s">
        <v>31</v>
      </c>
      <c r="C128">
        <v>99989785</v>
      </c>
      <c r="D128" t="s">
        <v>339</v>
      </c>
      <c r="E128">
        <v>2</v>
      </c>
      <c r="F128" t="s">
        <v>200</v>
      </c>
      <c r="H128" t="s">
        <v>197</v>
      </c>
      <c r="I128">
        <f>ROW()</f>
        <v>128</v>
      </c>
      <c r="J128">
        <f>COUNTIF(B$3:B33386,B128)</f>
        <v>564</v>
      </c>
      <c r="K128">
        <v>0</v>
      </c>
      <c r="L128">
        <v>10</v>
      </c>
      <c r="M128">
        <v>1966</v>
      </c>
      <c r="N128">
        <v>683.5</v>
      </c>
      <c r="O128">
        <v>41</v>
      </c>
      <c r="P128">
        <v>16</v>
      </c>
      <c r="Q128">
        <v>2</v>
      </c>
      <c r="R128">
        <v>2307670.1783195408</v>
      </c>
      <c r="S128">
        <v>18.916666666666668</v>
      </c>
      <c r="T128">
        <v>2020</v>
      </c>
      <c r="U128" t="s">
        <v>311</v>
      </c>
      <c r="V128">
        <v>174103.01</v>
      </c>
      <c r="W128">
        <v>38628.19</v>
      </c>
      <c r="X128">
        <v>2</v>
      </c>
      <c r="Y128">
        <v>636.59999999999991</v>
      </c>
    </row>
    <row r="129" spans="1:25">
      <c r="A129" t="str">
        <f t="shared" si="2"/>
        <v>Муниципальное образование Апшеронский районпредварительный</v>
      </c>
      <c r="B129" t="s">
        <v>31</v>
      </c>
      <c r="C129">
        <v>99989785</v>
      </c>
      <c r="D129" t="s">
        <v>339</v>
      </c>
      <c r="E129">
        <v>30</v>
      </c>
      <c r="F129" t="s">
        <v>1</v>
      </c>
      <c r="G129" t="s">
        <v>16</v>
      </c>
      <c r="H129" t="s">
        <v>197</v>
      </c>
      <c r="I129">
        <f>ROW()</f>
        <v>129</v>
      </c>
      <c r="J129">
        <f>COUNTIF(B$3:B33387,B129)</f>
        <v>564</v>
      </c>
      <c r="K129">
        <v>0</v>
      </c>
      <c r="L129">
        <v>10</v>
      </c>
      <c r="M129">
        <v>1966</v>
      </c>
      <c r="N129">
        <v>683.5</v>
      </c>
      <c r="O129">
        <v>41</v>
      </c>
      <c r="P129">
        <v>16</v>
      </c>
      <c r="Q129">
        <v>2</v>
      </c>
      <c r="R129">
        <v>2307670.1783195408</v>
      </c>
      <c r="S129">
        <v>18.916666666666668</v>
      </c>
      <c r="T129">
        <v>2020</v>
      </c>
      <c r="U129" t="s">
        <v>311</v>
      </c>
      <c r="V129">
        <v>174103.01</v>
      </c>
      <c r="W129">
        <v>38628.19</v>
      </c>
      <c r="X129">
        <v>2</v>
      </c>
      <c r="Y129">
        <v>636.59999999999991</v>
      </c>
    </row>
    <row r="130" spans="1:25">
      <c r="A130" t="str">
        <f t="shared" si="2"/>
        <v>Муниципальное образование Апшеронский районпредварительный</v>
      </c>
      <c r="B130" t="s">
        <v>31</v>
      </c>
      <c r="C130">
        <v>99989785</v>
      </c>
      <c r="D130" t="s">
        <v>339</v>
      </c>
      <c r="E130">
        <v>32</v>
      </c>
      <c r="F130" t="s">
        <v>3</v>
      </c>
      <c r="G130" t="s">
        <v>16</v>
      </c>
      <c r="H130" t="s">
        <v>197</v>
      </c>
      <c r="I130">
        <f>ROW()</f>
        <v>130</v>
      </c>
      <c r="J130">
        <f>COUNTIF(B$3:B33388,B130)</f>
        <v>564</v>
      </c>
      <c r="K130">
        <v>0</v>
      </c>
      <c r="L130">
        <v>10</v>
      </c>
      <c r="M130">
        <v>1966</v>
      </c>
      <c r="N130">
        <v>683.5</v>
      </c>
      <c r="O130">
        <v>41</v>
      </c>
      <c r="P130">
        <v>16</v>
      </c>
      <c r="Q130">
        <v>2</v>
      </c>
      <c r="R130">
        <v>2307670.1783195408</v>
      </c>
      <c r="S130">
        <v>18.916666666666668</v>
      </c>
      <c r="T130">
        <v>2020</v>
      </c>
      <c r="U130" t="s">
        <v>311</v>
      </c>
      <c r="V130">
        <v>174103.01</v>
      </c>
      <c r="W130">
        <v>38628.19</v>
      </c>
      <c r="X130">
        <v>2</v>
      </c>
      <c r="Y130">
        <v>636.59999999999991</v>
      </c>
    </row>
    <row r="131" spans="1:25">
      <c r="A131" t="str">
        <f t="shared" si="2"/>
        <v>Муниципальное образование Апшеронский районпредварительный</v>
      </c>
      <c r="B131" t="s">
        <v>31</v>
      </c>
      <c r="C131">
        <v>99989785</v>
      </c>
      <c r="D131" t="s">
        <v>339</v>
      </c>
      <c r="E131">
        <v>33</v>
      </c>
      <c r="F131" t="s">
        <v>4</v>
      </c>
      <c r="G131" t="s">
        <v>16</v>
      </c>
      <c r="H131" t="s">
        <v>197</v>
      </c>
      <c r="I131">
        <f>ROW()</f>
        <v>131</v>
      </c>
      <c r="J131">
        <f>COUNTIF(B$3:B33389,B131)</f>
        <v>564</v>
      </c>
      <c r="K131">
        <v>0</v>
      </c>
      <c r="L131">
        <v>10</v>
      </c>
      <c r="M131">
        <v>1966</v>
      </c>
      <c r="N131">
        <v>683.5</v>
      </c>
      <c r="O131">
        <v>41</v>
      </c>
      <c r="P131">
        <v>16</v>
      </c>
      <c r="Q131">
        <v>2</v>
      </c>
      <c r="R131">
        <v>2307670.1783195408</v>
      </c>
      <c r="S131">
        <v>18.916666666666668</v>
      </c>
      <c r="T131">
        <v>2020</v>
      </c>
      <c r="U131" t="s">
        <v>311</v>
      </c>
      <c r="V131">
        <v>174103.01</v>
      </c>
      <c r="W131">
        <v>38628.19</v>
      </c>
      <c r="X131">
        <v>2</v>
      </c>
      <c r="Y131">
        <v>636.59999999999991</v>
      </c>
    </row>
    <row r="132" spans="1:25">
      <c r="A132" t="str">
        <f t="shared" ref="A132:A195" si="3">CONCATENATE(B132,H132)</f>
        <v>Муниципальное образование Апшеронский районпредварительный</v>
      </c>
      <c r="B132" t="s">
        <v>31</v>
      </c>
      <c r="C132">
        <v>99989785</v>
      </c>
      <c r="D132" t="s">
        <v>339</v>
      </c>
      <c r="E132">
        <v>35</v>
      </c>
      <c r="F132" t="s">
        <v>6</v>
      </c>
      <c r="G132" t="s">
        <v>16</v>
      </c>
      <c r="H132" t="s">
        <v>197</v>
      </c>
      <c r="I132">
        <f>ROW()</f>
        <v>132</v>
      </c>
      <c r="J132">
        <f>COUNTIF(B$3:B33390,B132)</f>
        <v>564</v>
      </c>
      <c r="K132">
        <v>0</v>
      </c>
      <c r="L132">
        <v>10</v>
      </c>
      <c r="M132">
        <v>1966</v>
      </c>
      <c r="N132">
        <v>683.5</v>
      </c>
      <c r="O132">
        <v>41</v>
      </c>
      <c r="P132">
        <v>16</v>
      </c>
      <c r="Q132">
        <v>2</v>
      </c>
      <c r="R132">
        <v>2307670.1783195408</v>
      </c>
      <c r="S132">
        <v>18.916666666666668</v>
      </c>
      <c r="T132">
        <v>2020</v>
      </c>
      <c r="U132" t="s">
        <v>311</v>
      </c>
      <c r="V132">
        <v>174103.01</v>
      </c>
      <c r="W132">
        <v>38628.19</v>
      </c>
      <c r="X132">
        <v>2</v>
      </c>
      <c r="Y132">
        <v>636.59999999999991</v>
      </c>
    </row>
    <row r="133" spans="1:25">
      <c r="A133" t="str">
        <f t="shared" si="3"/>
        <v>Муниципальное образование Апшеронский районпредварительный</v>
      </c>
      <c r="B133" t="s">
        <v>31</v>
      </c>
      <c r="C133">
        <v>99989785</v>
      </c>
      <c r="D133" t="s">
        <v>339</v>
      </c>
      <c r="E133">
        <v>36</v>
      </c>
      <c r="F133" t="s">
        <v>7</v>
      </c>
      <c r="G133" t="s">
        <v>16</v>
      </c>
      <c r="H133" t="s">
        <v>197</v>
      </c>
      <c r="I133">
        <f>ROW()</f>
        <v>133</v>
      </c>
      <c r="J133">
        <f>COUNTIF(B$3:B33391,B133)</f>
        <v>564</v>
      </c>
      <c r="K133">
        <v>0</v>
      </c>
      <c r="L133">
        <v>10</v>
      </c>
      <c r="M133">
        <v>1966</v>
      </c>
      <c r="N133">
        <v>683.5</v>
      </c>
      <c r="O133">
        <v>41</v>
      </c>
      <c r="P133">
        <v>16</v>
      </c>
      <c r="Q133">
        <v>2</v>
      </c>
      <c r="R133">
        <v>2307670.1783195408</v>
      </c>
      <c r="S133">
        <v>18.916666666666668</v>
      </c>
      <c r="T133">
        <v>2020</v>
      </c>
      <c r="U133" t="s">
        <v>311</v>
      </c>
      <c r="V133">
        <v>174103.01</v>
      </c>
      <c r="W133">
        <v>38628.19</v>
      </c>
      <c r="X133">
        <v>2</v>
      </c>
      <c r="Y133">
        <v>636.59999999999991</v>
      </c>
    </row>
    <row r="134" spans="1:25">
      <c r="A134" t="str">
        <f t="shared" si="3"/>
        <v>Муниципальное образование Апшеронский районпредварительный</v>
      </c>
      <c r="B134" t="s">
        <v>31</v>
      </c>
      <c r="C134">
        <v>99989785</v>
      </c>
      <c r="D134" t="s">
        <v>339</v>
      </c>
      <c r="E134">
        <v>37</v>
      </c>
      <c r="F134" t="s">
        <v>8</v>
      </c>
      <c r="G134" t="s">
        <v>16</v>
      </c>
      <c r="H134" t="s">
        <v>197</v>
      </c>
      <c r="I134">
        <f>ROW()</f>
        <v>134</v>
      </c>
      <c r="J134">
        <f>COUNTIF(B$3:B33392,B134)</f>
        <v>564</v>
      </c>
      <c r="K134">
        <v>0</v>
      </c>
      <c r="L134">
        <v>10</v>
      </c>
      <c r="M134">
        <v>1966</v>
      </c>
      <c r="N134">
        <v>683.5</v>
      </c>
      <c r="O134">
        <v>41</v>
      </c>
      <c r="P134">
        <v>16</v>
      </c>
      <c r="Q134">
        <v>2</v>
      </c>
      <c r="R134">
        <v>2307670.1783195408</v>
      </c>
      <c r="S134">
        <v>18.916666666666668</v>
      </c>
      <c r="T134">
        <v>2020</v>
      </c>
      <c r="U134" t="s">
        <v>311</v>
      </c>
      <c r="V134">
        <v>174103.01</v>
      </c>
      <c r="W134">
        <v>38628.19</v>
      </c>
      <c r="X134">
        <v>2</v>
      </c>
      <c r="Y134">
        <v>636.59999999999991</v>
      </c>
    </row>
    <row r="135" spans="1:25">
      <c r="A135" t="str">
        <f t="shared" si="3"/>
        <v>Муниципальное образование Апшеронский районпредварительный</v>
      </c>
      <c r="B135" t="s">
        <v>31</v>
      </c>
      <c r="C135">
        <v>99989785</v>
      </c>
      <c r="D135" t="s">
        <v>339</v>
      </c>
      <c r="E135">
        <v>38</v>
      </c>
      <c r="F135" t="s">
        <v>9</v>
      </c>
      <c r="G135" t="s">
        <v>16</v>
      </c>
      <c r="H135" t="s">
        <v>197</v>
      </c>
      <c r="I135">
        <f>ROW()</f>
        <v>135</v>
      </c>
      <c r="J135">
        <f>COUNTIF(B$3:B33393,B135)</f>
        <v>564</v>
      </c>
      <c r="K135">
        <v>0</v>
      </c>
      <c r="L135">
        <v>10</v>
      </c>
      <c r="M135">
        <v>1966</v>
      </c>
      <c r="N135">
        <v>683.5</v>
      </c>
      <c r="O135">
        <v>41</v>
      </c>
      <c r="P135">
        <v>16</v>
      </c>
      <c r="Q135">
        <v>2</v>
      </c>
      <c r="R135">
        <v>2307670.1783195408</v>
      </c>
      <c r="S135">
        <v>18.916666666666668</v>
      </c>
      <c r="T135">
        <v>2020</v>
      </c>
      <c r="U135" t="s">
        <v>311</v>
      </c>
      <c r="V135">
        <v>174103.01</v>
      </c>
      <c r="W135">
        <v>38628.19</v>
      </c>
      <c r="X135">
        <v>2</v>
      </c>
      <c r="Y135">
        <v>636.59999999999991</v>
      </c>
    </row>
    <row r="136" spans="1:25">
      <c r="A136" t="str">
        <f t="shared" si="3"/>
        <v>Муниципальное образование Апшеронский районпредварительный</v>
      </c>
      <c r="B136" t="s">
        <v>31</v>
      </c>
      <c r="C136">
        <v>99989785</v>
      </c>
      <c r="D136" t="s">
        <v>339</v>
      </c>
      <c r="E136">
        <v>39</v>
      </c>
      <c r="F136" t="s">
        <v>10</v>
      </c>
      <c r="G136" t="s">
        <v>16</v>
      </c>
      <c r="H136" t="s">
        <v>197</v>
      </c>
      <c r="I136">
        <f>ROW()</f>
        <v>136</v>
      </c>
      <c r="J136">
        <f>COUNTIF(B$3:B33394,B136)</f>
        <v>564</v>
      </c>
      <c r="K136">
        <v>0</v>
      </c>
      <c r="L136">
        <v>10</v>
      </c>
      <c r="M136">
        <v>1966</v>
      </c>
      <c r="N136">
        <v>683.5</v>
      </c>
      <c r="O136">
        <v>41</v>
      </c>
      <c r="P136">
        <v>16</v>
      </c>
      <c r="Q136">
        <v>2</v>
      </c>
      <c r="R136">
        <v>2307670.1783195408</v>
      </c>
      <c r="S136">
        <v>18.916666666666668</v>
      </c>
      <c r="T136">
        <v>2020</v>
      </c>
      <c r="U136" t="s">
        <v>311</v>
      </c>
      <c r="V136">
        <v>174103.01</v>
      </c>
      <c r="W136">
        <v>38628.19</v>
      </c>
      <c r="X136">
        <v>2</v>
      </c>
      <c r="Y136">
        <v>636.59999999999991</v>
      </c>
    </row>
    <row r="137" spans="1:25">
      <c r="A137" t="str">
        <f t="shared" si="3"/>
        <v>Муниципальное образование Апшеронский районпредварительный</v>
      </c>
      <c r="B137" t="s">
        <v>31</v>
      </c>
      <c r="C137">
        <v>99990681</v>
      </c>
      <c r="D137" t="s">
        <v>340</v>
      </c>
      <c r="E137">
        <v>1</v>
      </c>
      <c r="F137" t="s">
        <v>199</v>
      </c>
      <c r="H137" t="s">
        <v>197</v>
      </c>
      <c r="I137">
        <f>ROW()</f>
        <v>137</v>
      </c>
      <c r="J137">
        <f>COUNTIF(B$3:B33395,B137)</f>
        <v>564</v>
      </c>
      <c r="K137">
        <v>0</v>
      </c>
      <c r="L137">
        <v>10</v>
      </c>
      <c r="M137">
        <v>1979</v>
      </c>
      <c r="N137">
        <v>4419.1099999999997</v>
      </c>
      <c r="O137">
        <v>118</v>
      </c>
      <c r="P137">
        <v>118</v>
      </c>
      <c r="Q137">
        <v>5</v>
      </c>
      <c r="R137">
        <v>3980250.1258995552</v>
      </c>
      <c r="S137">
        <v>18.654166666666669</v>
      </c>
      <c r="T137">
        <v>2020</v>
      </c>
      <c r="U137" t="s">
        <v>341</v>
      </c>
      <c r="V137">
        <v>218765.15</v>
      </c>
      <c r="W137">
        <v>68101.62</v>
      </c>
      <c r="X137">
        <v>1</v>
      </c>
      <c r="Y137">
        <v>2578.7089177884018</v>
      </c>
    </row>
    <row r="138" spans="1:25">
      <c r="A138" t="str">
        <f t="shared" si="3"/>
        <v>Муниципальное образование Апшеронский районпредварительный</v>
      </c>
      <c r="B138" t="s">
        <v>31</v>
      </c>
      <c r="C138">
        <v>99990681</v>
      </c>
      <c r="D138" t="s">
        <v>340</v>
      </c>
      <c r="E138">
        <v>2</v>
      </c>
      <c r="F138" t="s">
        <v>200</v>
      </c>
      <c r="H138" t="s">
        <v>197</v>
      </c>
      <c r="I138">
        <f>ROW()</f>
        <v>138</v>
      </c>
      <c r="J138">
        <f>COUNTIF(B$3:B33396,B138)</f>
        <v>564</v>
      </c>
      <c r="K138">
        <v>0</v>
      </c>
      <c r="L138">
        <v>10</v>
      </c>
      <c r="M138">
        <v>1979</v>
      </c>
      <c r="N138">
        <v>4419.1099999999997</v>
      </c>
      <c r="O138">
        <v>118</v>
      </c>
      <c r="P138">
        <v>118</v>
      </c>
      <c r="Q138">
        <v>5</v>
      </c>
      <c r="R138">
        <v>3980250.1258995552</v>
      </c>
      <c r="S138">
        <v>18.654166666666669</v>
      </c>
      <c r="T138">
        <v>2020</v>
      </c>
      <c r="U138" t="s">
        <v>341</v>
      </c>
      <c r="V138">
        <v>218765.15</v>
      </c>
      <c r="W138">
        <v>68101.62</v>
      </c>
      <c r="X138">
        <v>1</v>
      </c>
      <c r="Y138">
        <v>2578.7089177884018</v>
      </c>
    </row>
    <row r="139" spans="1:25">
      <c r="A139" t="str">
        <f t="shared" si="3"/>
        <v>Муниципальное образование Апшеронский районпредварительный</v>
      </c>
      <c r="B139" t="s">
        <v>31</v>
      </c>
      <c r="C139">
        <v>99990681</v>
      </c>
      <c r="D139" t="s">
        <v>340</v>
      </c>
      <c r="E139">
        <v>30</v>
      </c>
      <c r="F139" t="s">
        <v>1</v>
      </c>
      <c r="G139" t="s">
        <v>16</v>
      </c>
      <c r="H139" t="s">
        <v>197</v>
      </c>
      <c r="I139">
        <f>ROW()</f>
        <v>139</v>
      </c>
      <c r="J139">
        <f>COUNTIF(B$3:B33397,B139)</f>
        <v>564</v>
      </c>
      <c r="K139">
        <v>0</v>
      </c>
      <c r="L139">
        <v>10</v>
      </c>
      <c r="M139">
        <v>1979</v>
      </c>
      <c r="N139">
        <v>4419.1099999999997</v>
      </c>
      <c r="O139">
        <v>118</v>
      </c>
      <c r="P139">
        <v>118</v>
      </c>
      <c r="Q139">
        <v>5</v>
      </c>
      <c r="R139">
        <v>3980250.1258995552</v>
      </c>
      <c r="S139">
        <v>18.654166666666669</v>
      </c>
      <c r="T139">
        <v>2020</v>
      </c>
      <c r="U139" t="s">
        <v>341</v>
      </c>
      <c r="V139">
        <v>218765.15</v>
      </c>
      <c r="W139">
        <v>68101.62</v>
      </c>
      <c r="X139">
        <v>1</v>
      </c>
      <c r="Y139">
        <v>2578.7089177884018</v>
      </c>
    </row>
    <row r="140" spans="1:25">
      <c r="A140" t="str">
        <f t="shared" si="3"/>
        <v>Муниципальное образование Апшеронский районпредварительный</v>
      </c>
      <c r="B140" t="s">
        <v>31</v>
      </c>
      <c r="C140">
        <v>99990681</v>
      </c>
      <c r="D140" t="s">
        <v>340</v>
      </c>
      <c r="E140">
        <v>32</v>
      </c>
      <c r="F140" t="s">
        <v>3</v>
      </c>
      <c r="G140" t="s">
        <v>16</v>
      </c>
      <c r="H140" t="s">
        <v>197</v>
      </c>
      <c r="I140">
        <f>ROW()</f>
        <v>140</v>
      </c>
      <c r="J140">
        <f>COUNTIF(B$3:B33398,B140)</f>
        <v>564</v>
      </c>
      <c r="K140">
        <v>0</v>
      </c>
      <c r="L140">
        <v>10</v>
      </c>
      <c r="M140">
        <v>1979</v>
      </c>
      <c r="N140">
        <v>4419.1099999999997</v>
      </c>
      <c r="O140">
        <v>118</v>
      </c>
      <c r="P140">
        <v>118</v>
      </c>
      <c r="Q140">
        <v>5</v>
      </c>
      <c r="R140">
        <v>3980250.1258995552</v>
      </c>
      <c r="S140">
        <v>18.654166666666669</v>
      </c>
      <c r="T140">
        <v>2020</v>
      </c>
      <c r="U140" t="s">
        <v>341</v>
      </c>
      <c r="V140">
        <v>218765.15</v>
      </c>
      <c r="W140">
        <v>68101.62</v>
      </c>
      <c r="X140">
        <v>1</v>
      </c>
      <c r="Y140">
        <v>2578.7089177884018</v>
      </c>
    </row>
    <row r="141" spans="1:25">
      <c r="A141" t="str">
        <f t="shared" si="3"/>
        <v>Муниципальное образование Апшеронский районпредварительный</v>
      </c>
      <c r="B141" t="s">
        <v>31</v>
      </c>
      <c r="C141">
        <v>99990681</v>
      </c>
      <c r="D141" t="s">
        <v>340</v>
      </c>
      <c r="E141">
        <v>33</v>
      </c>
      <c r="F141" t="s">
        <v>4</v>
      </c>
      <c r="G141" t="s">
        <v>16</v>
      </c>
      <c r="H141" t="s">
        <v>197</v>
      </c>
      <c r="I141">
        <f>ROW()</f>
        <v>141</v>
      </c>
      <c r="J141">
        <f>COUNTIF(B$3:B33399,B141)</f>
        <v>564</v>
      </c>
      <c r="K141">
        <v>0</v>
      </c>
      <c r="L141">
        <v>10</v>
      </c>
      <c r="M141">
        <v>1979</v>
      </c>
      <c r="N141">
        <v>4419.1099999999997</v>
      </c>
      <c r="O141">
        <v>118</v>
      </c>
      <c r="P141">
        <v>118</v>
      </c>
      <c r="Q141">
        <v>5</v>
      </c>
      <c r="R141">
        <v>3980250.1258995552</v>
      </c>
      <c r="S141">
        <v>18.654166666666669</v>
      </c>
      <c r="T141">
        <v>2020</v>
      </c>
      <c r="U141" t="s">
        <v>341</v>
      </c>
      <c r="V141">
        <v>218765.15</v>
      </c>
      <c r="W141">
        <v>68101.62</v>
      </c>
      <c r="X141">
        <v>1</v>
      </c>
      <c r="Y141">
        <v>2578.7089177884018</v>
      </c>
    </row>
    <row r="142" spans="1:25">
      <c r="A142" t="str">
        <f t="shared" si="3"/>
        <v>Муниципальное образование Апшеронский районпредварительный</v>
      </c>
      <c r="B142" t="s">
        <v>31</v>
      </c>
      <c r="C142">
        <v>99990681</v>
      </c>
      <c r="D142" t="s">
        <v>340</v>
      </c>
      <c r="E142">
        <v>35</v>
      </c>
      <c r="F142" t="s">
        <v>6</v>
      </c>
      <c r="G142" t="s">
        <v>16</v>
      </c>
      <c r="H142" t="s">
        <v>197</v>
      </c>
      <c r="I142">
        <f>ROW()</f>
        <v>142</v>
      </c>
      <c r="J142">
        <f>COUNTIF(B$3:B33400,B142)</f>
        <v>564</v>
      </c>
      <c r="K142">
        <v>0</v>
      </c>
      <c r="L142">
        <v>10</v>
      </c>
      <c r="M142">
        <v>1979</v>
      </c>
      <c r="N142">
        <v>4419.1099999999997</v>
      </c>
      <c r="O142">
        <v>118</v>
      </c>
      <c r="P142">
        <v>118</v>
      </c>
      <c r="Q142">
        <v>5</v>
      </c>
      <c r="R142">
        <v>3980250.1258995552</v>
      </c>
      <c r="S142">
        <v>18.654166666666669</v>
      </c>
      <c r="T142">
        <v>2020</v>
      </c>
      <c r="U142" t="s">
        <v>341</v>
      </c>
      <c r="V142">
        <v>218765.15</v>
      </c>
      <c r="W142">
        <v>68101.62</v>
      </c>
      <c r="X142">
        <v>1</v>
      </c>
      <c r="Y142">
        <v>2578.7089177884018</v>
      </c>
    </row>
    <row r="143" spans="1:25">
      <c r="A143" t="str">
        <f t="shared" si="3"/>
        <v>Муниципальное образование Апшеронский районпредварительный</v>
      </c>
      <c r="B143" t="s">
        <v>31</v>
      </c>
      <c r="C143">
        <v>99990681</v>
      </c>
      <c r="D143" t="s">
        <v>340</v>
      </c>
      <c r="E143">
        <v>36</v>
      </c>
      <c r="F143" t="s">
        <v>7</v>
      </c>
      <c r="G143" t="s">
        <v>16</v>
      </c>
      <c r="H143" t="s">
        <v>197</v>
      </c>
      <c r="I143">
        <f>ROW()</f>
        <v>143</v>
      </c>
      <c r="J143">
        <f>COUNTIF(B$3:B33401,B143)</f>
        <v>564</v>
      </c>
      <c r="K143">
        <v>0</v>
      </c>
      <c r="L143">
        <v>10</v>
      </c>
      <c r="M143">
        <v>1979</v>
      </c>
      <c r="N143">
        <v>4419.1099999999997</v>
      </c>
      <c r="O143">
        <v>118</v>
      </c>
      <c r="P143">
        <v>118</v>
      </c>
      <c r="Q143">
        <v>5</v>
      </c>
      <c r="R143">
        <v>3980250.1258995552</v>
      </c>
      <c r="S143">
        <v>18.654166666666669</v>
      </c>
      <c r="T143">
        <v>2020</v>
      </c>
      <c r="U143" t="s">
        <v>341</v>
      </c>
      <c r="V143">
        <v>218765.15</v>
      </c>
      <c r="W143">
        <v>68101.62</v>
      </c>
      <c r="X143">
        <v>1</v>
      </c>
      <c r="Y143">
        <v>2578.7089177884018</v>
      </c>
    </row>
    <row r="144" spans="1:25">
      <c r="A144" t="str">
        <f t="shared" si="3"/>
        <v>Муниципальное образование Апшеронский районпредварительный</v>
      </c>
      <c r="B144" t="s">
        <v>31</v>
      </c>
      <c r="C144">
        <v>99990681</v>
      </c>
      <c r="D144" t="s">
        <v>340</v>
      </c>
      <c r="E144">
        <v>37</v>
      </c>
      <c r="F144" t="s">
        <v>8</v>
      </c>
      <c r="G144" t="s">
        <v>16</v>
      </c>
      <c r="H144" t="s">
        <v>197</v>
      </c>
      <c r="I144">
        <f>ROW()</f>
        <v>144</v>
      </c>
      <c r="J144">
        <f>COUNTIF(B$3:B33402,B144)</f>
        <v>564</v>
      </c>
      <c r="K144">
        <v>0</v>
      </c>
      <c r="L144">
        <v>10</v>
      </c>
      <c r="M144">
        <v>1979</v>
      </c>
      <c r="N144">
        <v>4419.1099999999997</v>
      </c>
      <c r="O144">
        <v>118</v>
      </c>
      <c r="P144">
        <v>118</v>
      </c>
      <c r="Q144">
        <v>5</v>
      </c>
      <c r="R144">
        <v>3980250.1258995552</v>
      </c>
      <c r="S144">
        <v>18.654166666666669</v>
      </c>
      <c r="T144">
        <v>2020</v>
      </c>
      <c r="U144" t="s">
        <v>341</v>
      </c>
      <c r="V144">
        <v>218765.15</v>
      </c>
      <c r="W144">
        <v>68101.62</v>
      </c>
      <c r="X144">
        <v>1</v>
      </c>
      <c r="Y144">
        <v>2578.7089177884018</v>
      </c>
    </row>
    <row r="145" spans="1:25">
      <c r="A145" t="str">
        <f t="shared" si="3"/>
        <v>Муниципальное образование Апшеронский районпредварительный</v>
      </c>
      <c r="B145" t="s">
        <v>31</v>
      </c>
      <c r="C145">
        <v>99990681</v>
      </c>
      <c r="D145" t="s">
        <v>340</v>
      </c>
      <c r="E145">
        <v>39</v>
      </c>
      <c r="F145" t="s">
        <v>10</v>
      </c>
      <c r="G145" t="s">
        <v>16</v>
      </c>
      <c r="H145" t="s">
        <v>197</v>
      </c>
      <c r="I145">
        <f>ROW()</f>
        <v>145</v>
      </c>
      <c r="J145">
        <f>COUNTIF(B$3:B33403,B145)</f>
        <v>564</v>
      </c>
      <c r="K145">
        <v>0</v>
      </c>
      <c r="L145">
        <v>10</v>
      </c>
      <c r="M145">
        <v>1979</v>
      </c>
      <c r="N145">
        <v>4419.1099999999997</v>
      </c>
      <c r="O145">
        <v>118</v>
      </c>
      <c r="P145">
        <v>118</v>
      </c>
      <c r="Q145">
        <v>5</v>
      </c>
      <c r="R145">
        <v>3980250.1258995552</v>
      </c>
      <c r="S145">
        <v>18.654166666666669</v>
      </c>
      <c r="T145">
        <v>2020</v>
      </c>
      <c r="U145" t="s">
        <v>341</v>
      </c>
      <c r="V145">
        <v>218765.15</v>
      </c>
      <c r="W145">
        <v>68101.62</v>
      </c>
      <c r="X145">
        <v>1</v>
      </c>
      <c r="Y145">
        <v>2578.7089177884018</v>
      </c>
    </row>
    <row r="146" spans="1:25">
      <c r="A146" t="str">
        <f t="shared" si="3"/>
        <v>Муниципальное образование Апшеронский районпредварительный</v>
      </c>
      <c r="B146" t="s">
        <v>31</v>
      </c>
      <c r="C146">
        <v>99990681</v>
      </c>
      <c r="D146" t="s">
        <v>340</v>
      </c>
      <c r="E146">
        <v>40</v>
      </c>
      <c r="F146" t="s">
        <v>11</v>
      </c>
      <c r="G146" t="s">
        <v>16</v>
      </c>
      <c r="H146" t="s">
        <v>197</v>
      </c>
      <c r="I146">
        <f>ROW()</f>
        <v>146</v>
      </c>
      <c r="J146">
        <f>COUNTIF(B$3:B33404,B146)</f>
        <v>564</v>
      </c>
      <c r="K146">
        <v>0</v>
      </c>
      <c r="L146">
        <v>10</v>
      </c>
      <c r="M146">
        <v>1979</v>
      </c>
      <c r="N146">
        <v>4419.1099999999997</v>
      </c>
      <c r="O146">
        <v>118</v>
      </c>
      <c r="P146">
        <v>118</v>
      </c>
      <c r="Q146">
        <v>5</v>
      </c>
      <c r="R146">
        <v>3980250.1258995552</v>
      </c>
      <c r="S146">
        <v>18.654166666666669</v>
      </c>
      <c r="T146">
        <v>2020</v>
      </c>
      <c r="U146" t="s">
        <v>341</v>
      </c>
      <c r="V146">
        <v>218765.15</v>
      </c>
      <c r="W146">
        <v>68101.62</v>
      </c>
      <c r="X146">
        <v>1</v>
      </c>
      <c r="Y146">
        <v>2578.7089177884018</v>
      </c>
    </row>
    <row r="147" spans="1:25">
      <c r="A147" t="str">
        <f t="shared" si="3"/>
        <v>Муниципальное образование Апшеронский районпредварительный</v>
      </c>
      <c r="B147" t="s">
        <v>31</v>
      </c>
      <c r="C147">
        <v>99989777</v>
      </c>
      <c r="D147" t="s">
        <v>342</v>
      </c>
      <c r="E147">
        <v>1</v>
      </c>
      <c r="F147" t="s">
        <v>199</v>
      </c>
      <c r="H147" t="s">
        <v>197</v>
      </c>
      <c r="I147">
        <f>ROW()</f>
        <v>147</v>
      </c>
      <c r="J147">
        <f>COUNTIF(B$3:B33405,B147)</f>
        <v>564</v>
      </c>
      <c r="K147">
        <v>0</v>
      </c>
      <c r="L147">
        <v>9</v>
      </c>
      <c r="M147">
        <v>1949</v>
      </c>
      <c r="N147">
        <v>448.9</v>
      </c>
      <c r="O147">
        <v>12</v>
      </c>
      <c r="P147">
        <v>8</v>
      </c>
      <c r="Q147">
        <v>2</v>
      </c>
      <c r="R147">
        <v>485233.94823758054</v>
      </c>
      <c r="S147">
        <v>18.648333333333333</v>
      </c>
      <c r="T147">
        <v>2020</v>
      </c>
      <c r="U147" t="s">
        <v>319</v>
      </c>
      <c r="V147">
        <v>37272.21</v>
      </c>
      <c r="W147">
        <v>8110.34</v>
      </c>
      <c r="X147">
        <v>1</v>
      </c>
      <c r="Y147">
        <v>419.9</v>
      </c>
    </row>
    <row r="148" spans="1:25">
      <c r="A148" t="str">
        <f t="shared" si="3"/>
        <v>Муниципальное образование Апшеронский районпредварительный</v>
      </c>
      <c r="B148" t="s">
        <v>31</v>
      </c>
      <c r="C148">
        <v>99989777</v>
      </c>
      <c r="D148" t="s">
        <v>342</v>
      </c>
      <c r="E148">
        <v>2</v>
      </c>
      <c r="F148" t="s">
        <v>200</v>
      </c>
      <c r="H148" t="s">
        <v>197</v>
      </c>
      <c r="I148">
        <f>ROW()</f>
        <v>148</v>
      </c>
      <c r="J148">
        <f>COUNTIF(B$3:B33406,B148)</f>
        <v>564</v>
      </c>
      <c r="K148">
        <v>0</v>
      </c>
      <c r="L148">
        <v>9</v>
      </c>
      <c r="M148">
        <v>1949</v>
      </c>
      <c r="N148">
        <v>448.9</v>
      </c>
      <c r="O148">
        <v>12</v>
      </c>
      <c r="P148">
        <v>8</v>
      </c>
      <c r="Q148">
        <v>2</v>
      </c>
      <c r="R148">
        <v>485233.94823758054</v>
      </c>
      <c r="S148">
        <v>18.648333333333333</v>
      </c>
      <c r="T148">
        <v>2020</v>
      </c>
      <c r="U148" t="s">
        <v>319</v>
      </c>
      <c r="V148">
        <v>37272.21</v>
      </c>
      <c r="W148">
        <v>8110.34</v>
      </c>
      <c r="X148">
        <v>1</v>
      </c>
      <c r="Y148">
        <v>419.9</v>
      </c>
    </row>
    <row r="149" spans="1:25">
      <c r="A149" t="str">
        <f t="shared" si="3"/>
        <v>Муниципальное образование Апшеронский районпредварительный</v>
      </c>
      <c r="B149" t="s">
        <v>31</v>
      </c>
      <c r="C149">
        <v>99989777</v>
      </c>
      <c r="D149" t="s">
        <v>342</v>
      </c>
      <c r="E149">
        <v>30</v>
      </c>
      <c r="F149" t="s">
        <v>1</v>
      </c>
      <c r="G149" t="s">
        <v>16</v>
      </c>
      <c r="H149" t="s">
        <v>197</v>
      </c>
      <c r="I149">
        <f>ROW()</f>
        <v>149</v>
      </c>
      <c r="J149">
        <f>COUNTIF(B$3:B33407,B149)</f>
        <v>564</v>
      </c>
      <c r="K149">
        <v>0</v>
      </c>
      <c r="L149">
        <v>9</v>
      </c>
      <c r="M149">
        <v>1949</v>
      </c>
      <c r="N149">
        <v>448.9</v>
      </c>
      <c r="O149">
        <v>12</v>
      </c>
      <c r="P149">
        <v>8</v>
      </c>
      <c r="Q149">
        <v>2</v>
      </c>
      <c r="R149">
        <v>485233.94823758054</v>
      </c>
      <c r="S149">
        <v>18.648333333333333</v>
      </c>
      <c r="T149">
        <v>2020</v>
      </c>
      <c r="U149" t="s">
        <v>319</v>
      </c>
      <c r="V149">
        <v>37272.21</v>
      </c>
      <c r="W149">
        <v>8110.34</v>
      </c>
      <c r="X149">
        <v>1</v>
      </c>
      <c r="Y149">
        <v>419.9</v>
      </c>
    </row>
    <row r="150" spans="1:25">
      <c r="A150" t="str">
        <f t="shared" si="3"/>
        <v>Муниципальное образование Апшеронский районпредварительный</v>
      </c>
      <c r="B150" t="s">
        <v>31</v>
      </c>
      <c r="C150">
        <v>99989777</v>
      </c>
      <c r="D150" t="s">
        <v>342</v>
      </c>
      <c r="E150">
        <v>32</v>
      </c>
      <c r="F150" t="s">
        <v>3</v>
      </c>
      <c r="G150" t="s">
        <v>16</v>
      </c>
      <c r="H150" t="s">
        <v>197</v>
      </c>
      <c r="I150">
        <f>ROW()</f>
        <v>150</v>
      </c>
      <c r="J150">
        <f>COUNTIF(B$3:B33408,B150)</f>
        <v>564</v>
      </c>
      <c r="K150">
        <v>0</v>
      </c>
      <c r="L150">
        <v>9</v>
      </c>
      <c r="M150">
        <v>1949</v>
      </c>
      <c r="N150">
        <v>448.9</v>
      </c>
      <c r="O150">
        <v>12</v>
      </c>
      <c r="P150">
        <v>8</v>
      </c>
      <c r="Q150">
        <v>2</v>
      </c>
      <c r="R150">
        <v>485233.94823758054</v>
      </c>
      <c r="S150">
        <v>18.648333333333333</v>
      </c>
      <c r="T150">
        <v>2020</v>
      </c>
      <c r="U150" t="s">
        <v>319</v>
      </c>
      <c r="V150">
        <v>37272.21</v>
      </c>
      <c r="W150">
        <v>8110.34</v>
      </c>
      <c r="X150">
        <v>1</v>
      </c>
      <c r="Y150">
        <v>419.9</v>
      </c>
    </row>
    <row r="151" spans="1:25">
      <c r="A151" t="str">
        <f t="shared" si="3"/>
        <v>Муниципальное образование Апшеронский районпредварительный</v>
      </c>
      <c r="B151" t="s">
        <v>31</v>
      </c>
      <c r="C151">
        <v>99989777</v>
      </c>
      <c r="D151" t="s">
        <v>342</v>
      </c>
      <c r="E151">
        <v>33</v>
      </c>
      <c r="F151" t="s">
        <v>4</v>
      </c>
      <c r="G151" t="s">
        <v>16</v>
      </c>
      <c r="H151" t="s">
        <v>197</v>
      </c>
      <c r="I151">
        <f>ROW()</f>
        <v>151</v>
      </c>
      <c r="J151">
        <f>COUNTIF(B$3:B33409,B151)</f>
        <v>564</v>
      </c>
      <c r="K151">
        <v>0</v>
      </c>
      <c r="L151">
        <v>9</v>
      </c>
      <c r="M151">
        <v>1949</v>
      </c>
      <c r="N151">
        <v>448.9</v>
      </c>
      <c r="O151">
        <v>12</v>
      </c>
      <c r="P151">
        <v>8</v>
      </c>
      <c r="Q151">
        <v>2</v>
      </c>
      <c r="R151">
        <v>485233.94823758054</v>
      </c>
      <c r="S151">
        <v>18.648333333333333</v>
      </c>
      <c r="T151">
        <v>2020</v>
      </c>
      <c r="U151" t="s">
        <v>319</v>
      </c>
      <c r="V151">
        <v>37272.21</v>
      </c>
      <c r="W151">
        <v>8110.34</v>
      </c>
      <c r="X151">
        <v>1</v>
      </c>
      <c r="Y151">
        <v>419.9</v>
      </c>
    </row>
    <row r="152" spans="1:25">
      <c r="A152" t="str">
        <f t="shared" si="3"/>
        <v>Муниципальное образование Апшеронский районпредварительный</v>
      </c>
      <c r="B152" t="s">
        <v>31</v>
      </c>
      <c r="C152">
        <v>99989777</v>
      </c>
      <c r="D152" t="s">
        <v>342</v>
      </c>
      <c r="E152">
        <v>35</v>
      </c>
      <c r="F152" t="s">
        <v>6</v>
      </c>
      <c r="G152" t="s">
        <v>16</v>
      </c>
      <c r="H152" t="s">
        <v>197</v>
      </c>
      <c r="I152">
        <f>ROW()</f>
        <v>152</v>
      </c>
      <c r="J152">
        <f>COUNTIF(B$3:B33410,B152)</f>
        <v>564</v>
      </c>
      <c r="K152">
        <v>0</v>
      </c>
      <c r="L152">
        <v>9</v>
      </c>
      <c r="M152">
        <v>1949</v>
      </c>
      <c r="N152">
        <v>448.9</v>
      </c>
      <c r="O152">
        <v>12</v>
      </c>
      <c r="P152">
        <v>8</v>
      </c>
      <c r="Q152">
        <v>2</v>
      </c>
      <c r="R152">
        <v>485233.94823758054</v>
      </c>
      <c r="S152">
        <v>18.648333333333333</v>
      </c>
      <c r="T152">
        <v>2020</v>
      </c>
      <c r="U152" t="s">
        <v>319</v>
      </c>
      <c r="V152">
        <v>37272.21</v>
      </c>
      <c r="W152">
        <v>8110.34</v>
      </c>
      <c r="X152">
        <v>1</v>
      </c>
      <c r="Y152">
        <v>419.9</v>
      </c>
    </row>
    <row r="153" spans="1:25">
      <c r="A153" t="str">
        <f t="shared" si="3"/>
        <v>Муниципальное образование Апшеронский районпредварительный</v>
      </c>
      <c r="B153" t="s">
        <v>31</v>
      </c>
      <c r="C153">
        <v>99989777</v>
      </c>
      <c r="D153" t="s">
        <v>342</v>
      </c>
      <c r="E153">
        <v>36</v>
      </c>
      <c r="F153" t="s">
        <v>7</v>
      </c>
      <c r="G153" t="s">
        <v>16</v>
      </c>
      <c r="H153" t="s">
        <v>197</v>
      </c>
      <c r="I153">
        <f>ROW()</f>
        <v>153</v>
      </c>
      <c r="J153">
        <f>COUNTIF(B$3:B33411,B153)</f>
        <v>564</v>
      </c>
      <c r="K153">
        <v>0</v>
      </c>
      <c r="L153">
        <v>9</v>
      </c>
      <c r="M153">
        <v>1949</v>
      </c>
      <c r="N153">
        <v>448.9</v>
      </c>
      <c r="O153">
        <v>12</v>
      </c>
      <c r="P153">
        <v>8</v>
      </c>
      <c r="Q153">
        <v>2</v>
      </c>
      <c r="R153">
        <v>485233.94823758054</v>
      </c>
      <c r="S153">
        <v>18.648333333333333</v>
      </c>
      <c r="T153">
        <v>2020</v>
      </c>
      <c r="U153" t="s">
        <v>319</v>
      </c>
      <c r="V153">
        <v>37272.21</v>
      </c>
      <c r="W153">
        <v>8110.34</v>
      </c>
      <c r="X153">
        <v>1</v>
      </c>
      <c r="Y153">
        <v>419.9</v>
      </c>
    </row>
    <row r="154" spans="1:25">
      <c r="A154" t="str">
        <f t="shared" si="3"/>
        <v>Муниципальное образование Апшеронский районпредварительный</v>
      </c>
      <c r="B154" t="s">
        <v>31</v>
      </c>
      <c r="C154">
        <v>99989777</v>
      </c>
      <c r="D154" t="s">
        <v>342</v>
      </c>
      <c r="E154">
        <v>37</v>
      </c>
      <c r="F154" t="s">
        <v>8</v>
      </c>
      <c r="G154" t="s">
        <v>16</v>
      </c>
      <c r="H154" t="s">
        <v>197</v>
      </c>
      <c r="I154">
        <f>ROW()</f>
        <v>154</v>
      </c>
      <c r="J154">
        <f>COUNTIF(B$3:B33412,B154)</f>
        <v>564</v>
      </c>
      <c r="K154">
        <v>0</v>
      </c>
      <c r="L154">
        <v>9</v>
      </c>
      <c r="M154">
        <v>1949</v>
      </c>
      <c r="N154">
        <v>448.9</v>
      </c>
      <c r="O154">
        <v>12</v>
      </c>
      <c r="P154">
        <v>8</v>
      </c>
      <c r="Q154">
        <v>2</v>
      </c>
      <c r="R154">
        <v>485233.94823758054</v>
      </c>
      <c r="S154">
        <v>18.648333333333333</v>
      </c>
      <c r="T154">
        <v>2020</v>
      </c>
      <c r="U154" t="s">
        <v>319</v>
      </c>
      <c r="V154">
        <v>37272.21</v>
      </c>
      <c r="W154">
        <v>8110.34</v>
      </c>
      <c r="X154">
        <v>1</v>
      </c>
      <c r="Y154">
        <v>419.9</v>
      </c>
    </row>
    <row r="155" spans="1:25">
      <c r="A155" t="str">
        <f t="shared" si="3"/>
        <v>Муниципальное образование Апшеронский районпредварительный</v>
      </c>
      <c r="B155" t="s">
        <v>31</v>
      </c>
      <c r="C155">
        <v>99989777</v>
      </c>
      <c r="D155" t="s">
        <v>342</v>
      </c>
      <c r="E155">
        <v>38</v>
      </c>
      <c r="F155" t="s">
        <v>9</v>
      </c>
      <c r="G155" t="s">
        <v>16</v>
      </c>
      <c r="H155" t="s">
        <v>197</v>
      </c>
      <c r="I155">
        <f>ROW()</f>
        <v>155</v>
      </c>
      <c r="J155">
        <f>COUNTIF(B$3:B33413,B155)</f>
        <v>564</v>
      </c>
      <c r="K155">
        <v>0</v>
      </c>
      <c r="L155">
        <v>9</v>
      </c>
      <c r="M155">
        <v>1949</v>
      </c>
      <c r="N155">
        <v>448.9</v>
      </c>
      <c r="O155">
        <v>12</v>
      </c>
      <c r="P155">
        <v>8</v>
      </c>
      <c r="Q155">
        <v>2</v>
      </c>
      <c r="R155">
        <v>485233.94823758054</v>
      </c>
      <c r="S155">
        <v>18.648333333333333</v>
      </c>
      <c r="T155">
        <v>2020</v>
      </c>
      <c r="U155" t="s">
        <v>319</v>
      </c>
      <c r="V155">
        <v>37272.21</v>
      </c>
      <c r="W155">
        <v>8110.34</v>
      </c>
      <c r="X155">
        <v>1</v>
      </c>
      <c r="Y155">
        <v>419.9</v>
      </c>
    </row>
    <row r="156" spans="1:25">
      <c r="A156" t="str">
        <f t="shared" si="3"/>
        <v>Муниципальное образование Апшеронский районпредварительный</v>
      </c>
      <c r="B156" t="s">
        <v>31</v>
      </c>
      <c r="C156">
        <v>99989780</v>
      </c>
      <c r="D156" t="s">
        <v>343</v>
      </c>
      <c r="E156">
        <v>1</v>
      </c>
      <c r="F156" t="s">
        <v>199</v>
      </c>
      <c r="H156" t="s">
        <v>197</v>
      </c>
      <c r="I156">
        <f>ROW()</f>
        <v>156</v>
      </c>
      <c r="J156">
        <f>COUNTIF(B$3:B33414,B156)</f>
        <v>564</v>
      </c>
      <c r="K156">
        <v>0</v>
      </c>
      <c r="L156">
        <v>9</v>
      </c>
      <c r="M156">
        <v>1949</v>
      </c>
      <c r="N156">
        <v>490.2</v>
      </c>
      <c r="O156">
        <v>17</v>
      </c>
      <c r="P156">
        <v>10</v>
      </c>
      <c r="Q156">
        <v>2</v>
      </c>
      <c r="R156">
        <v>1095149.0539253184</v>
      </c>
      <c r="S156">
        <v>18.648333333333333</v>
      </c>
      <c r="T156">
        <v>2020</v>
      </c>
      <c r="U156" t="s">
        <v>319</v>
      </c>
      <c r="V156">
        <v>79903.03</v>
      </c>
      <c r="W156">
        <v>18381.009999999998</v>
      </c>
      <c r="X156">
        <v>2</v>
      </c>
      <c r="Y156">
        <v>447.90000000000003</v>
      </c>
    </row>
    <row r="157" spans="1:25">
      <c r="A157" t="str">
        <f t="shared" si="3"/>
        <v>Муниципальное образование Апшеронский районпредварительный</v>
      </c>
      <c r="B157" t="s">
        <v>31</v>
      </c>
      <c r="C157">
        <v>99989780</v>
      </c>
      <c r="D157" t="s">
        <v>343</v>
      </c>
      <c r="E157">
        <v>2</v>
      </c>
      <c r="F157" t="s">
        <v>200</v>
      </c>
      <c r="H157" t="s">
        <v>197</v>
      </c>
      <c r="I157">
        <f>ROW()</f>
        <v>157</v>
      </c>
      <c r="J157">
        <f>COUNTIF(B$3:B33415,B157)</f>
        <v>564</v>
      </c>
      <c r="K157">
        <v>0</v>
      </c>
      <c r="L157">
        <v>9</v>
      </c>
      <c r="M157">
        <v>1949</v>
      </c>
      <c r="N157">
        <v>490.2</v>
      </c>
      <c r="O157">
        <v>17</v>
      </c>
      <c r="P157">
        <v>10</v>
      </c>
      <c r="Q157">
        <v>2</v>
      </c>
      <c r="R157">
        <v>1095149.0539253184</v>
      </c>
      <c r="S157">
        <v>18.648333333333333</v>
      </c>
      <c r="T157">
        <v>2020</v>
      </c>
      <c r="U157" t="s">
        <v>319</v>
      </c>
      <c r="V157">
        <v>79903.03</v>
      </c>
      <c r="W157">
        <v>18381.009999999998</v>
      </c>
      <c r="X157">
        <v>2</v>
      </c>
      <c r="Y157">
        <v>447.90000000000003</v>
      </c>
    </row>
    <row r="158" spans="1:25">
      <c r="A158" t="str">
        <f t="shared" si="3"/>
        <v>Муниципальное образование Апшеронский районпредварительный</v>
      </c>
      <c r="B158" t="s">
        <v>31</v>
      </c>
      <c r="C158">
        <v>99989780</v>
      </c>
      <c r="D158" t="s">
        <v>343</v>
      </c>
      <c r="E158">
        <v>30</v>
      </c>
      <c r="F158" t="s">
        <v>1</v>
      </c>
      <c r="G158" t="s">
        <v>16</v>
      </c>
      <c r="H158" t="s">
        <v>197</v>
      </c>
      <c r="I158">
        <f>ROW()</f>
        <v>158</v>
      </c>
      <c r="J158">
        <f>COUNTIF(B$3:B33416,B158)</f>
        <v>564</v>
      </c>
      <c r="K158">
        <v>0</v>
      </c>
      <c r="L158">
        <v>9</v>
      </c>
      <c r="M158">
        <v>1949</v>
      </c>
      <c r="N158">
        <v>490.2</v>
      </c>
      <c r="O158">
        <v>17</v>
      </c>
      <c r="P158">
        <v>10</v>
      </c>
      <c r="Q158">
        <v>2</v>
      </c>
      <c r="R158">
        <v>1095149.0539253184</v>
      </c>
      <c r="S158">
        <v>18.648333333333333</v>
      </c>
      <c r="T158">
        <v>2020</v>
      </c>
      <c r="U158" t="s">
        <v>319</v>
      </c>
      <c r="V158">
        <v>79903.03</v>
      </c>
      <c r="W158">
        <v>18381.009999999998</v>
      </c>
      <c r="X158">
        <v>2</v>
      </c>
      <c r="Y158">
        <v>447.90000000000003</v>
      </c>
    </row>
    <row r="159" spans="1:25">
      <c r="A159" t="str">
        <f t="shared" si="3"/>
        <v>Муниципальное образование Апшеронский районпредварительный</v>
      </c>
      <c r="B159" t="s">
        <v>31</v>
      </c>
      <c r="C159">
        <v>99989780</v>
      </c>
      <c r="D159" t="s">
        <v>343</v>
      </c>
      <c r="E159">
        <v>32</v>
      </c>
      <c r="F159" t="s">
        <v>3</v>
      </c>
      <c r="G159" t="s">
        <v>16</v>
      </c>
      <c r="H159" t="s">
        <v>197</v>
      </c>
      <c r="I159">
        <f>ROW()</f>
        <v>159</v>
      </c>
      <c r="J159">
        <f>COUNTIF(B$3:B33417,B159)</f>
        <v>564</v>
      </c>
      <c r="K159">
        <v>0</v>
      </c>
      <c r="L159">
        <v>9</v>
      </c>
      <c r="M159">
        <v>1949</v>
      </c>
      <c r="N159">
        <v>490.2</v>
      </c>
      <c r="O159">
        <v>17</v>
      </c>
      <c r="P159">
        <v>10</v>
      </c>
      <c r="Q159">
        <v>2</v>
      </c>
      <c r="R159">
        <v>1095149.0539253184</v>
      </c>
      <c r="S159">
        <v>18.648333333333333</v>
      </c>
      <c r="T159">
        <v>2020</v>
      </c>
      <c r="U159" t="s">
        <v>319</v>
      </c>
      <c r="V159">
        <v>79903.03</v>
      </c>
      <c r="W159">
        <v>18381.009999999998</v>
      </c>
      <c r="X159">
        <v>2</v>
      </c>
      <c r="Y159">
        <v>447.90000000000003</v>
      </c>
    </row>
    <row r="160" spans="1:25">
      <c r="A160" t="str">
        <f t="shared" si="3"/>
        <v>Муниципальное образование Апшеронский районпредварительный</v>
      </c>
      <c r="B160" t="s">
        <v>31</v>
      </c>
      <c r="C160">
        <v>99989780</v>
      </c>
      <c r="D160" t="s">
        <v>343</v>
      </c>
      <c r="E160">
        <v>33</v>
      </c>
      <c r="F160" t="s">
        <v>4</v>
      </c>
      <c r="G160" t="s">
        <v>16</v>
      </c>
      <c r="H160" t="s">
        <v>197</v>
      </c>
      <c r="I160">
        <f>ROW()</f>
        <v>160</v>
      </c>
      <c r="J160">
        <f>COUNTIF(B$3:B33418,B160)</f>
        <v>564</v>
      </c>
      <c r="K160">
        <v>0</v>
      </c>
      <c r="L160">
        <v>9</v>
      </c>
      <c r="M160">
        <v>1949</v>
      </c>
      <c r="N160">
        <v>490.2</v>
      </c>
      <c r="O160">
        <v>17</v>
      </c>
      <c r="P160">
        <v>10</v>
      </c>
      <c r="Q160">
        <v>2</v>
      </c>
      <c r="R160">
        <v>1095149.0539253184</v>
      </c>
      <c r="S160">
        <v>18.648333333333333</v>
      </c>
      <c r="T160">
        <v>2020</v>
      </c>
      <c r="U160" t="s">
        <v>319</v>
      </c>
      <c r="V160">
        <v>79903.03</v>
      </c>
      <c r="W160">
        <v>18381.009999999998</v>
      </c>
      <c r="X160">
        <v>2</v>
      </c>
      <c r="Y160">
        <v>447.90000000000003</v>
      </c>
    </row>
    <row r="161" spans="1:25">
      <c r="A161" t="str">
        <f t="shared" si="3"/>
        <v>Муниципальное образование Апшеронский районпредварительный</v>
      </c>
      <c r="B161" t="s">
        <v>31</v>
      </c>
      <c r="C161">
        <v>99989780</v>
      </c>
      <c r="D161" t="s">
        <v>343</v>
      </c>
      <c r="E161">
        <v>35</v>
      </c>
      <c r="F161" t="s">
        <v>6</v>
      </c>
      <c r="G161" t="s">
        <v>16</v>
      </c>
      <c r="H161" t="s">
        <v>197</v>
      </c>
      <c r="I161">
        <f>ROW()</f>
        <v>161</v>
      </c>
      <c r="J161">
        <f>COUNTIF(B$3:B33419,B161)</f>
        <v>564</v>
      </c>
      <c r="K161">
        <v>0</v>
      </c>
      <c r="L161">
        <v>9</v>
      </c>
      <c r="M161">
        <v>1949</v>
      </c>
      <c r="N161">
        <v>490.2</v>
      </c>
      <c r="O161">
        <v>17</v>
      </c>
      <c r="P161">
        <v>10</v>
      </c>
      <c r="Q161">
        <v>2</v>
      </c>
      <c r="R161">
        <v>1095149.0539253184</v>
      </c>
      <c r="S161">
        <v>18.648333333333333</v>
      </c>
      <c r="T161">
        <v>2020</v>
      </c>
      <c r="U161" t="s">
        <v>319</v>
      </c>
      <c r="V161">
        <v>79903.03</v>
      </c>
      <c r="W161">
        <v>18381.009999999998</v>
      </c>
      <c r="X161">
        <v>2</v>
      </c>
      <c r="Y161">
        <v>447.90000000000003</v>
      </c>
    </row>
    <row r="162" spans="1:25">
      <c r="A162" t="str">
        <f t="shared" si="3"/>
        <v>Муниципальное образование Апшеронский районпредварительный</v>
      </c>
      <c r="B162" t="s">
        <v>31</v>
      </c>
      <c r="C162">
        <v>99989780</v>
      </c>
      <c r="D162" t="s">
        <v>343</v>
      </c>
      <c r="E162">
        <v>36</v>
      </c>
      <c r="F162" t="s">
        <v>7</v>
      </c>
      <c r="G162" t="s">
        <v>16</v>
      </c>
      <c r="H162" t="s">
        <v>197</v>
      </c>
      <c r="I162">
        <f>ROW()</f>
        <v>162</v>
      </c>
      <c r="J162">
        <f>COUNTIF(B$3:B33420,B162)</f>
        <v>564</v>
      </c>
      <c r="K162">
        <v>0</v>
      </c>
      <c r="L162">
        <v>9</v>
      </c>
      <c r="M162">
        <v>1949</v>
      </c>
      <c r="N162">
        <v>490.2</v>
      </c>
      <c r="O162">
        <v>17</v>
      </c>
      <c r="P162">
        <v>10</v>
      </c>
      <c r="Q162">
        <v>2</v>
      </c>
      <c r="R162">
        <v>1095149.0539253184</v>
      </c>
      <c r="S162">
        <v>18.648333333333333</v>
      </c>
      <c r="T162">
        <v>2020</v>
      </c>
      <c r="U162" t="s">
        <v>319</v>
      </c>
      <c r="V162">
        <v>79903.03</v>
      </c>
      <c r="W162">
        <v>18381.009999999998</v>
      </c>
      <c r="X162">
        <v>2</v>
      </c>
      <c r="Y162">
        <v>447.90000000000003</v>
      </c>
    </row>
    <row r="163" spans="1:25">
      <c r="A163" t="str">
        <f t="shared" si="3"/>
        <v>Муниципальное образование Апшеронский районпредварительный</v>
      </c>
      <c r="B163" t="s">
        <v>31</v>
      </c>
      <c r="C163">
        <v>99989780</v>
      </c>
      <c r="D163" t="s">
        <v>343</v>
      </c>
      <c r="E163">
        <v>37</v>
      </c>
      <c r="F163" t="s">
        <v>8</v>
      </c>
      <c r="G163" t="s">
        <v>16</v>
      </c>
      <c r="H163" t="s">
        <v>197</v>
      </c>
      <c r="I163">
        <f>ROW()</f>
        <v>163</v>
      </c>
      <c r="J163">
        <f>COUNTIF(B$3:B33421,B163)</f>
        <v>564</v>
      </c>
      <c r="K163">
        <v>0</v>
      </c>
      <c r="L163">
        <v>9</v>
      </c>
      <c r="M163">
        <v>1949</v>
      </c>
      <c r="N163">
        <v>490.2</v>
      </c>
      <c r="O163">
        <v>17</v>
      </c>
      <c r="P163">
        <v>10</v>
      </c>
      <c r="Q163">
        <v>2</v>
      </c>
      <c r="R163">
        <v>1095149.0539253184</v>
      </c>
      <c r="S163">
        <v>18.648333333333333</v>
      </c>
      <c r="T163">
        <v>2020</v>
      </c>
      <c r="U163" t="s">
        <v>319</v>
      </c>
      <c r="V163">
        <v>79903.03</v>
      </c>
      <c r="W163">
        <v>18381.009999999998</v>
      </c>
      <c r="X163">
        <v>2</v>
      </c>
      <c r="Y163">
        <v>447.90000000000003</v>
      </c>
    </row>
    <row r="164" spans="1:25">
      <c r="A164" t="str">
        <f t="shared" si="3"/>
        <v>Муниципальное образование Апшеронский районпредварительный</v>
      </c>
      <c r="B164" t="s">
        <v>31</v>
      </c>
      <c r="C164">
        <v>99989780</v>
      </c>
      <c r="D164" t="s">
        <v>343</v>
      </c>
      <c r="E164">
        <v>38</v>
      </c>
      <c r="F164" t="s">
        <v>9</v>
      </c>
      <c r="G164" t="s">
        <v>16</v>
      </c>
      <c r="H164" t="s">
        <v>197</v>
      </c>
      <c r="I164">
        <f>ROW()</f>
        <v>164</v>
      </c>
      <c r="J164">
        <f>COUNTIF(B$3:B33422,B164)</f>
        <v>564</v>
      </c>
      <c r="K164">
        <v>0</v>
      </c>
      <c r="L164">
        <v>9</v>
      </c>
      <c r="M164">
        <v>1949</v>
      </c>
      <c r="N164">
        <v>490.2</v>
      </c>
      <c r="O164">
        <v>17</v>
      </c>
      <c r="P164">
        <v>10</v>
      </c>
      <c r="Q164">
        <v>2</v>
      </c>
      <c r="R164">
        <v>1095149.0539253184</v>
      </c>
      <c r="S164">
        <v>18.648333333333333</v>
      </c>
      <c r="T164">
        <v>2020</v>
      </c>
      <c r="U164" t="s">
        <v>319</v>
      </c>
      <c r="V164">
        <v>79903.03</v>
      </c>
      <c r="W164">
        <v>18381.009999999998</v>
      </c>
      <c r="X164">
        <v>2</v>
      </c>
      <c r="Y164">
        <v>447.90000000000003</v>
      </c>
    </row>
    <row r="165" spans="1:25">
      <c r="A165" t="str">
        <f t="shared" si="3"/>
        <v>Муниципальное образование Апшеронский районпредварительный</v>
      </c>
      <c r="B165" t="s">
        <v>31</v>
      </c>
      <c r="C165">
        <v>99989791</v>
      </c>
      <c r="D165" t="s">
        <v>344</v>
      </c>
      <c r="E165">
        <v>1</v>
      </c>
      <c r="F165" t="s">
        <v>199</v>
      </c>
      <c r="H165" t="s">
        <v>197</v>
      </c>
      <c r="I165">
        <f>ROW()</f>
        <v>165</v>
      </c>
      <c r="J165">
        <f>COUNTIF(B$3:B33423,B165)</f>
        <v>564</v>
      </c>
      <c r="K165">
        <v>0</v>
      </c>
      <c r="L165">
        <v>9</v>
      </c>
      <c r="M165">
        <v>1950</v>
      </c>
      <c r="N165">
        <v>410.4</v>
      </c>
      <c r="O165">
        <v>14</v>
      </c>
      <c r="P165">
        <v>8</v>
      </c>
      <c r="Q165">
        <v>2</v>
      </c>
      <c r="R165">
        <v>714503.8264257476</v>
      </c>
      <c r="S165">
        <v>18.37</v>
      </c>
      <c r="T165">
        <v>2020</v>
      </c>
      <c r="U165" t="s">
        <v>319</v>
      </c>
      <c r="V165">
        <v>51788.95</v>
      </c>
      <c r="W165">
        <v>11998.44</v>
      </c>
      <c r="X165">
        <v>1</v>
      </c>
      <c r="Y165">
        <v>372</v>
      </c>
    </row>
    <row r="166" spans="1:25">
      <c r="A166" t="str">
        <f t="shared" si="3"/>
        <v>Муниципальное образование Апшеронский районпредварительный</v>
      </c>
      <c r="B166" t="s">
        <v>31</v>
      </c>
      <c r="C166">
        <v>99989791</v>
      </c>
      <c r="D166" t="s">
        <v>344</v>
      </c>
      <c r="E166">
        <v>2</v>
      </c>
      <c r="F166" t="s">
        <v>200</v>
      </c>
      <c r="H166" t="s">
        <v>197</v>
      </c>
      <c r="I166">
        <f>ROW()</f>
        <v>166</v>
      </c>
      <c r="J166">
        <f>COUNTIF(B$3:B33424,B166)</f>
        <v>564</v>
      </c>
      <c r="K166">
        <v>0</v>
      </c>
      <c r="L166">
        <v>9</v>
      </c>
      <c r="M166">
        <v>1950</v>
      </c>
      <c r="N166">
        <v>410.4</v>
      </c>
      <c r="O166">
        <v>14</v>
      </c>
      <c r="P166">
        <v>8</v>
      </c>
      <c r="Q166">
        <v>2</v>
      </c>
      <c r="R166">
        <v>714503.8264257476</v>
      </c>
      <c r="S166">
        <v>18.37</v>
      </c>
      <c r="T166">
        <v>2020</v>
      </c>
      <c r="U166" t="s">
        <v>319</v>
      </c>
      <c r="V166">
        <v>51788.95</v>
      </c>
      <c r="W166">
        <v>11998.44</v>
      </c>
      <c r="X166">
        <v>1</v>
      </c>
      <c r="Y166">
        <v>372</v>
      </c>
    </row>
    <row r="167" spans="1:25">
      <c r="A167" t="str">
        <f t="shared" si="3"/>
        <v>Муниципальное образование Апшеронский районпредварительный</v>
      </c>
      <c r="B167" t="s">
        <v>31</v>
      </c>
      <c r="C167">
        <v>99989791</v>
      </c>
      <c r="D167" t="s">
        <v>344</v>
      </c>
      <c r="E167">
        <v>30</v>
      </c>
      <c r="F167" t="s">
        <v>1</v>
      </c>
      <c r="G167" t="s">
        <v>16</v>
      </c>
      <c r="H167" t="s">
        <v>197</v>
      </c>
      <c r="I167">
        <f>ROW()</f>
        <v>167</v>
      </c>
      <c r="J167">
        <f>COUNTIF(B$3:B33425,B167)</f>
        <v>564</v>
      </c>
      <c r="K167">
        <v>0</v>
      </c>
      <c r="L167">
        <v>9</v>
      </c>
      <c r="M167">
        <v>1950</v>
      </c>
      <c r="N167">
        <v>410.4</v>
      </c>
      <c r="O167">
        <v>14</v>
      </c>
      <c r="P167">
        <v>8</v>
      </c>
      <c r="Q167">
        <v>2</v>
      </c>
      <c r="R167">
        <v>714503.8264257476</v>
      </c>
      <c r="S167">
        <v>18.37</v>
      </c>
      <c r="T167">
        <v>2020</v>
      </c>
      <c r="U167" t="s">
        <v>319</v>
      </c>
      <c r="V167">
        <v>51788.95</v>
      </c>
      <c r="W167">
        <v>11998.44</v>
      </c>
      <c r="X167">
        <v>1</v>
      </c>
      <c r="Y167">
        <v>372</v>
      </c>
    </row>
    <row r="168" spans="1:25">
      <c r="A168" t="str">
        <f t="shared" si="3"/>
        <v>Муниципальное образование Апшеронский районпредварительный</v>
      </c>
      <c r="B168" t="s">
        <v>31</v>
      </c>
      <c r="C168">
        <v>99989791</v>
      </c>
      <c r="D168" t="s">
        <v>344</v>
      </c>
      <c r="E168">
        <v>32</v>
      </c>
      <c r="F168" t="s">
        <v>3</v>
      </c>
      <c r="G168" t="s">
        <v>16</v>
      </c>
      <c r="H168" t="s">
        <v>197</v>
      </c>
      <c r="I168">
        <f>ROW()</f>
        <v>168</v>
      </c>
      <c r="J168">
        <f>COUNTIF(B$3:B33426,B168)</f>
        <v>564</v>
      </c>
      <c r="K168">
        <v>0</v>
      </c>
      <c r="L168">
        <v>9</v>
      </c>
      <c r="M168">
        <v>1950</v>
      </c>
      <c r="N168">
        <v>410.4</v>
      </c>
      <c r="O168">
        <v>14</v>
      </c>
      <c r="P168">
        <v>8</v>
      </c>
      <c r="Q168">
        <v>2</v>
      </c>
      <c r="R168">
        <v>714503.8264257476</v>
      </c>
      <c r="S168">
        <v>18.37</v>
      </c>
      <c r="T168">
        <v>2020</v>
      </c>
      <c r="U168" t="s">
        <v>319</v>
      </c>
      <c r="V168">
        <v>51788.95</v>
      </c>
      <c r="W168">
        <v>11998.44</v>
      </c>
      <c r="X168">
        <v>1</v>
      </c>
      <c r="Y168">
        <v>372</v>
      </c>
    </row>
    <row r="169" spans="1:25">
      <c r="A169" t="str">
        <f t="shared" si="3"/>
        <v>Муниципальное образование Апшеронский районпредварительный</v>
      </c>
      <c r="B169" t="s">
        <v>31</v>
      </c>
      <c r="C169">
        <v>99989791</v>
      </c>
      <c r="D169" t="s">
        <v>344</v>
      </c>
      <c r="E169">
        <v>33</v>
      </c>
      <c r="F169" t="s">
        <v>4</v>
      </c>
      <c r="G169" t="s">
        <v>16</v>
      </c>
      <c r="H169" t="s">
        <v>197</v>
      </c>
      <c r="I169">
        <f>ROW()</f>
        <v>169</v>
      </c>
      <c r="J169">
        <f>COUNTIF(B$3:B33427,B169)</f>
        <v>564</v>
      </c>
      <c r="K169">
        <v>0</v>
      </c>
      <c r="L169">
        <v>9</v>
      </c>
      <c r="M169">
        <v>1950</v>
      </c>
      <c r="N169">
        <v>410.4</v>
      </c>
      <c r="O169">
        <v>14</v>
      </c>
      <c r="P169">
        <v>8</v>
      </c>
      <c r="Q169">
        <v>2</v>
      </c>
      <c r="R169">
        <v>714503.8264257476</v>
      </c>
      <c r="S169">
        <v>18.37</v>
      </c>
      <c r="T169">
        <v>2020</v>
      </c>
      <c r="U169" t="s">
        <v>319</v>
      </c>
      <c r="V169">
        <v>51788.95</v>
      </c>
      <c r="W169">
        <v>11998.44</v>
      </c>
      <c r="X169">
        <v>1</v>
      </c>
      <c r="Y169">
        <v>372</v>
      </c>
    </row>
    <row r="170" spans="1:25">
      <c r="A170" t="str">
        <f t="shared" si="3"/>
        <v>Муниципальное образование Апшеронский районпредварительный</v>
      </c>
      <c r="B170" t="s">
        <v>31</v>
      </c>
      <c r="C170">
        <v>99989791</v>
      </c>
      <c r="D170" t="s">
        <v>344</v>
      </c>
      <c r="E170">
        <v>35</v>
      </c>
      <c r="F170" t="s">
        <v>6</v>
      </c>
      <c r="G170" t="s">
        <v>16</v>
      </c>
      <c r="H170" t="s">
        <v>197</v>
      </c>
      <c r="I170">
        <f>ROW()</f>
        <v>170</v>
      </c>
      <c r="J170">
        <f>COUNTIF(B$3:B33428,B170)</f>
        <v>564</v>
      </c>
      <c r="K170">
        <v>0</v>
      </c>
      <c r="L170">
        <v>9</v>
      </c>
      <c r="M170">
        <v>1950</v>
      </c>
      <c r="N170">
        <v>410.4</v>
      </c>
      <c r="O170">
        <v>14</v>
      </c>
      <c r="P170">
        <v>8</v>
      </c>
      <c r="Q170">
        <v>2</v>
      </c>
      <c r="R170">
        <v>714503.8264257476</v>
      </c>
      <c r="S170">
        <v>18.37</v>
      </c>
      <c r="T170">
        <v>2020</v>
      </c>
      <c r="U170" t="s">
        <v>319</v>
      </c>
      <c r="V170">
        <v>51788.95</v>
      </c>
      <c r="W170">
        <v>11998.44</v>
      </c>
      <c r="X170">
        <v>1</v>
      </c>
      <c r="Y170">
        <v>372</v>
      </c>
    </row>
    <row r="171" spans="1:25">
      <c r="A171" t="str">
        <f t="shared" si="3"/>
        <v>Муниципальное образование Апшеронский районпредварительный</v>
      </c>
      <c r="B171" t="s">
        <v>31</v>
      </c>
      <c r="C171">
        <v>99989791</v>
      </c>
      <c r="D171" t="s">
        <v>344</v>
      </c>
      <c r="E171">
        <v>36</v>
      </c>
      <c r="F171" t="s">
        <v>7</v>
      </c>
      <c r="G171" t="s">
        <v>16</v>
      </c>
      <c r="H171" t="s">
        <v>197</v>
      </c>
      <c r="I171">
        <f>ROW()</f>
        <v>171</v>
      </c>
      <c r="J171">
        <f>COUNTIF(B$3:B33429,B171)</f>
        <v>564</v>
      </c>
      <c r="K171">
        <v>0</v>
      </c>
      <c r="L171">
        <v>9</v>
      </c>
      <c r="M171">
        <v>1950</v>
      </c>
      <c r="N171">
        <v>410.4</v>
      </c>
      <c r="O171">
        <v>14</v>
      </c>
      <c r="P171">
        <v>8</v>
      </c>
      <c r="Q171">
        <v>2</v>
      </c>
      <c r="R171">
        <v>714503.8264257476</v>
      </c>
      <c r="S171">
        <v>18.37</v>
      </c>
      <c r="T171">
        <v>2020</v>
      </c>
      <c r="U171" t="s">
        <v>319</v>
      </c>
      <c r="V171">
        <v>51788.95</v>
      </c>
      <c r="W171">
        <v>11998.44</v>
      </c>
      <c r="X171">
        <v>1</v>
      </c>
      <c r="Y171">
        <v>372</v>
      </c>
    </row>
    <row r="172" spans="1:25">
      <c r="A172" t="str">
        <f t="shared" si="3"/>
        <v>Муниципальное образование Апшеронский районпредварительный</v>
      </c>
      <c r="B172" t="s">
        <v>31</v>
      </c>
      <c r="C172">
        <v>99989791</v>
      </c>
      <c r="D172" t="s">
        <v>344</v>
      </c>
      <c r="E172">
        <v>37</v>
      </c>
      <c r="F172" t="s">
        <v>8</v>
      </c>
      <c r="G172" t="s">
        <v>16</v>
      </c>
      <c r="H172" t="s">
        <v>197</v>
      </c>
      <c r="I172">
        <f>ROW()</f>
        <v>172</v>
      </c>
      <c r="J172">
        <f>COUNTIF(B$3:B33430,B172)</f>
        <v>564</v>
      </c>
      <c r="K172">
        <v>0</v>
      </c>
      <c r="L172">
        <v>9</v>
      </c>
      <c r="M172">
        <v>1950</v>
      </c>
      <c r="N172">
        <v>410.4</v>
      </c>
      <c r="O172">
        <v>14</v>
      </c>
      <c r="P172">
        <v>8</v>
      </c>
      <c r="Q172">
        <v>2</v>
      </c>
      <c r="R172">
        <v>714503.8264257476</v>
      </c>
      <c r="S172">
        <v>18.37</v>
      </c>
      <c r="T172">
        <v>2020</v>
      </c>
      <c r="U172" t="s">
        <v>319</v>
      </c>
      <c r="V172">
        <v>51788.95</v>
      </c>
      <c r="W172">
        <v>11998.44</v>
      </c>
      <c r="X172">
        <v>1</v>
      </c>
      <c r="Y172">
        <v>372</v>
      </c>
    </row>
    <row r="173" spans="1:25">
      <c r="A173" t="str">
        <f t="shared" si="3"/>
        <v>Муниципальное образование Апшеронский районпредварительный</v>
      </c>
      <c r="B173" t="s">
        <v>31</v>
      </c>
      <c r="C173">
        <v>99989791</v>
      </c>
      <c r="D173" t="s">
        <v>344</v>
      </c>
      <c r="E173">
        <v>38</v>
      </c>
      <c r="F173" t="s">
        <v>9</v>
      </c>
      <c r="G173" t="s">
        <v>16</v>
      </c>
      <c r="H173" t="s">
        <v>197</v>
      </c>
      <c r="I173">
        <f>ROW()</f>
        <v>173</v>
      </c>
      <c r="J173">
        <f>COUNTIF(B$3:B33431,B173)</f>
        <v>564</v>
      </c>
      <c r="K173">
        <v>0</v>
      </c>
      <c r="L173">
        <v>9</v>
      </c>
      <c r="M173">
        <v>1950</v>
      </c>
      <c r="N173">
        <v>410.4</v>
      </c>
      <c r="O173">
        <v>14</v>
      </c>
      <c r="P173">
        <v>8</v>
      </c>
      <c r="Q173">
        <v>2</v>
      </c>
      <c r="R173">
        <v>714503.8264257476</v>
      </c>
      <c r="S173">
        <v>18.37</v>
      </c>
      <c r="T173">
        <v>2020</v>
      </c>
      <c r="U173" t="s">
        <v>319</v>
      </c>
      <c r="V173">
        <v>51788.95</v>
      </c>
      <c r="W173">
        <v>11998.44</v>
      </c>
      <c r="X173">
        <v>1</v>
      </c>
      <c r="Y173">
        <v>372</v>
      </c>
    </row>
    <row r="174" spans="1:25">
      <c r="A174" t="str">
        <f t="shared" si="3"/>
        <v>Муниципальное образование Апшеронский районпредварительный</v>
      </c>
      <c r="B174" t="s">
        <v>31</v>
      </c>
      <c r="C174">
        <v>99989790</v>
      </c>
      <c r="D174" t="s">
        <v>345</v>
      </c>
      <c r="E174">
        <v>1</v>
      </c>
      <c r="F174" t="s">
        <v>199</v>
      </c>
      <c r="H174" t="s">
        <v>197</v>
      </c>
      <c r="I174">
        <f>ROW()</f>
        <v>174</v>
      </c>
      <c r="J174">
        <f>COUNTIF(B$3:B33432,B174)</f>
        <v>564</v>
      </c>
      <c r="K174">
        <v>0</v>
      </c>
      <c r="L174">
        <v>10</v>
      </c>
      <c r="M174">
        <v>1968</v>
      </c>
      <c r="N174">
        <v>766.6</v>
      </c>
      <c r="O174">
        <v>22</v>
      </c>
      <c r="P174">
        <v>17</v>
      </c>
      <c r="Q174">
        <v>2</v>
      </c>
      <c r="R174">
        <v>2287920.2392358701</v>
      </c>
      <c r="S174">
        <v>18.16</v>
      </c>
      <c r="T174">
        <v>2020</v>
      </c>
      <c r="U174" t="s">
        <v>311</v>
      </c>
      <c r="V174">
        <v>171894.08</v>
      </c>
      <c r="W174">
        <v>38310.61</v>
      </c>
      <c r="X174">
        <v>2</v>
      </c>
      <c r="Y174">
        <v>710.73</v>
      </c>
    </row>
    <row r="175" spans="1:25">
      <c r="A175" t="str">
        <f t="shared" si="3"/>
        <v>Муниципальное образование Апшеронский районпредварительный</v>
      </c>
      <c r="B175" t="s">
        <v>31</v>
      </c>
      <c r="C175">
        <v>99989790</v>
      </c>
      <c r="D175" t="s">
        <v>345</v>
      </c>
      <c r="E175">
        <v>2</v>
      </c>
      <c r="F175" t="s">
        <v>200</v>
      </c>
      <c r="H175" t="s">
        <v>197</v>
      </c>
      <c r="I175">
        <f>ROW()</f>
        <v>175</v>
      </c>
      <c r="J175">
        <f>COUNTIF(B$3:B33433,B175)</f>
        <v>564</v>
      </c>
      <c r="K175">
        <v>0</v>
      </c>
      <c r="L175">
        <v>10</v>
      </c>
      <c r="M175">
        <v>1968</v>
      </c>
      <c r="N175">
        <v>766.6</v>
      </c>
      <c r="O175">
        <v>22</v>
      </c>
      <c r="P175">
        <v>17</v>
      </c>
      <c r="Q175">
        <v>2</v>
      </c>
      <c r="R175">
        <v>2287920.2392358701</v>
      </c>
      <c r="S175">
        <v>18.16</v>
      </c>
      <c r="T175">
        <v>2020</v>
      </c>
      <c r="U175" t="s">
        <v>311</v>
      </c>
      <c r="V175">
        <v>171894.08</v>
      </c>
      <c r="W175">
        <v>38310.61</v>
      </c>
      <c r="X175">
        <v>2</v>
      </c>
      <c r="Y175">
        <v>710.73</v>
      </c>
    </row>
    <row r="176" spans="1:25">
      <c r="A176" t="str">
        <f t="shared" si="3"/>
        <v>Муниципальное образование Апшеронский районпредварительный</v>
      </c>
      <c r="B176" t="s">
        <v>31</v>
      </c>
      <c r="C176">
        <v>99989790</v>
      </c>
      <c r="D176" t="s">
        <v>345</v>
      </c>
      <c r="E176">
        <v>30</v>
      </c>
      <c r="F176" t="s">
        <v>1</v>
      </c>
      <c r="G176" t="s">
        <v>16</v>
      </c>
      <c r="H176" t="s">
        <v>197</v>
      </c>
      <c r="I176">
        <f>ROW()</f>
        <v>176</v>
      </c>
      <c r="J176">
        <f>COUNTIF(B$3:B33434,B176)</f>
        <v>564</v>
      </c>
      <c r="K176">
        <v>0</v>
      </c>
      <c r="L176">
        <v>10</v>
      </c>
      <c r="M176">
        <v>1968</v>
      </c>
      <c r="N176">
        <v>766.6</v>
      </c>
      <c r="O176">
        <v>22</v>
      </c>
      <c r="P176">
        <v>17</v>
      </c>
      <c r="Q176">
        <v>2</v>
      </c>
      <c r="R176">
        <v>2287920.2392358701</v>
      </c>
      <c r="S176">
        <v>18.16</v>
      </c>
      <c r="T176">
        <v>2020</v>
      </c>
      <c r="U176" t="s">
        <v>311</v>
      </c>
      <c r="V176">
        <v>171894.08</v>
      </c>
      <c r="W176">
        <v>38310.61</v>
      </c>
      <c r="X176">
        <v>2</v>
      </c>
      <c r="Y176">
        <v>710.73</v>
      </c>
    </row>
    <row r="177" spans="1:25">
      <c r="A177" t="str">
        <f t="shared" si="3"/>
        <v>Муниципальное образование Апшеронский районпредварительный</v>
      </c>
      <c r="B177" t="s">
        <v>31</v>
      </c>
      <c r="C177">
        <v>99989790</v>
      </c>
      <c r="D177" t="s">
        <v>345</v>
      </c>
      <c r="E177">
        <v>32</v>
      </c>
      <c r="F177" t="s">
        <v>3</v>
      </c>
      <c r="G177" t="s">
        <v>16</v>
      </c>
      <c r="H177" t="s">
        <v>197</v>
      </c>
      <c r="I177">
        <f>ROW()</f>
        <v>177</v>
      </c>
      <c r="J177">
        <f>COUNTIF(B$3:B33435,B177)</f>
        <v>564</v>
      </c>
      <c r="K177">
        <v>0</v>
      </c>
      <c r="L177">
        <v>10</v>
      </c>
      <c r="M177">
        <v>1968</v>
      </c>
      <c r="N177">
        <v>766.6</v>
      </c>
      <c r="O177">
        <v>22</v>
      </c>
      <c r="P177">
        <v>17</v>
      </c>
      <c r="Q177">
        <v>2</v>
      </c>
      <c r="R177">
        <v>2287920.2392358701</v>
      </c>
      <c r="S177">
        <v>18.16</v>
      </c>
      <c r="T177">
        <v>2020</v>
      </c>
      <c r="U177" t="s">
        <v>311</v>
      </c>
      <c r="V177">
        <v>171894.08</v>
      </c>
      <c r="W177">
        <v>38310.61</v>
      </c>
      <c r="X177">
        <v>2</v>
      </c>
      <c r="Y177">
        <v>710.73</v>
      </c>
    </row>
    <row r="178" spans="1:25">
      <c r="A178" t="str">
        <f t="shared" si="3"/>
        <v>Муниципальное образование Апшеронский районпредварительный</v>
      </c>
      <c r="B178" t="s">
        <v>31</v>
      </c>
      <c r="C178">
        <v>99989790</v>
      </c>
      <c r="D178" t="s">
        <v>345</v>
      </c>
      <c r="E178">
        <v>33</v>
      </c>
      <c r="F178" t="s">
        <v>4</v>
      </c>
      <c r="G178" t="s">
        <v>16</v>
      </c>
      <c r="H178" t="s">
        <v>197</v>
      </c>
      <c r="I178">
        <f>ROW()</f>
        <v>178</v>
      </c>
      <c r="J178">
        <f>COUNTIF(B$3:B33436,B178)</f>
        <v>564</v>
      </c>
      <c r="K178">
        <v>0</v>
      </c>
      <c r="L178">
        <v>10</v>
      </c>
      <c r="M178">
        <v>1968</v>
      </c>
      <c r="N178">
        <v>766.6</v>
      </c>
      <c r="O178">
        <v>22</v>
      </c>
      <c r="P178">
        <v>17</v>
      </c>
      <c r="Q178">
        <v>2</v>
      </c>
      <c r="R178">
        <v>2287920.2392358701</v>
      </c>
      <c r="S178">
        <v>18.16</v>
      </c>
      <c r="T178">
        <v>2020</v>
      </c>
      <c r="U178" t="s">
        <v>311</v>
      </c>
      <c r="V178">
        <v>171894.08</v>
      </c>
      <c r="W178">
        <v>38310.61</v>
      </c>
      <c r="X178">
        <v>2</v>
      </c>
      <c r="Y178">
        <v>710.73</v>
      </c>
    </row>
    <row r="179" spans="1:25">
      <c r="A179" t="str">
        <f t="shared" si="3"/>
        <v>Муниципальное образование Апшеронский районпредварительный</v>
      </c>
      <c r="B179" t="s">
        <v>31</v>
      </c>
      <c r="C179">
        <v>99989790</v>
      </c>
      <c r="D179" t="s">
        <v>345</v>
      </c>
      <c r="E179">
        <v>35</v>
      </c>
      <c r="F179" t="s">
        <v>6</v>
      </c>
      <c r="G179" t="s">
        <v>16</v>
      </c>
      <c r="H179" t="s">
        <v>197</v>
      </c>
      <c r="I179">
        <f>ROW()</f>
        <v>179</v>
      </c>
      <c r="J179">
        <f>COUNTIF(B$3:B33437,B179)</f>
        <v>564</v>
      </c>
      <c r="K179">
        <v>0</v>
      </c>
      <c r="L179">
        <v>10</v>
      </c>
      <c r="M179">
        <v>1968</v>
      </c>
      <c r="N179">
        <v>766.6</v>
      </c>
      <c r="O179">
        <v>22</v>
      </c>
      <c r="P179">
        <v>17</v>
      </c>
      <c r="Q179">
        <v>2</v>
      </c>
      <c r="R179">
        <v>2287920.2392358701</v>
      </c>
      <c r="S179">
        <v>18.16</v>
      </c>
      <c r="T179">
        <v>2020</v>
      </c>
      <c r="U179" t="s">
        <v>311</v>
      </c>
      <c r="V179">
        <v>171894.08</v>
      </c>
      <c r="W179">
        <v>38310.61</v>
      </c>
      <c r="X179">
        <v>2</v>
      </c>
      <c r="Y179">
        <v>710.73</v>
      </c>
    </row>
    <row r="180" spans="1:25">
      <c r="A180" t="str">
        <f t="shared" si="3"/>
        <v>Муниципальное образование Апшеронский районпредварительный</v>
      </c>
      <c r="B180" t="s">
        <v>31</v>
      </c>
      <c r="C180">
        <v>99989790</v>
      </c>
      <c r="D180" t="s">
        <v>345</v>
      </c>
      <c r="E180">
        <v>36</v>
      </c>
      <c r="F180" t="s">
        <v>7</v>
      </c>
      <c r="G180" t="s">
        <v>16</v>
      </c>
      <c r="H180" t="s">
        <v>197</v>
      </c>
      <c r="I180">
        <f>ROW()</f>
        <v>180</v>
      </c>
      <c r="J180">
        <f>COUNTIF(B$3:B33438,B180)</f>
        <v>564</v>
      </c>
      <c r="K180">
        <v>0</v>
      </c>
      <c r="L180">
        <v>10</v>
      </c>
      <c r="M180">
        <v>1968</v>
      </c>
      <c r="N180">
        <v>766.6</v>
      </c>
      <c r="O180">
        <v>22</v>
      </c>
      <c r="P180">
        <v>17</v>
      </c>
      <c r="Q180">
        <v>2</v>
      </c>
      <c r="R180">
        <v>2287920.2392358701</v>
      </c>
      <c r="S180">
        <v>18.16</v>
      </c>
      <c r="T180">
        <v>2020</v>
      </c>
      <c r="U180" t="s">
        <v>311</v>
      </c>
      <c r="V180">
        <v>171894.08</v>
      </c>
      <c r="W180">
        <v>38310.61</v>
      </c>
      <c r="X180">
        <v>2</v>
      </c>
      <c r="Y180">
        <v>710.73</v>
      </c>
    </row>
    <row r="181" spans="1:25">
      <c r="A181" t="str">
        <f t="shared" si="3"/>
        <v>Муниципальное образование Апшеронский районпредварительный</v>
      </c>
      <c r="B181" t="s">
        <v>31</v>
      </c>
      <c r="C181">
        <v>99989790</v>
      </c>
      <c r="D181" t="s">
        <v>345</v>
      </c>
      <c r="E181">
        <v>37</v>
      </c>
      <c r="F181" t="s">
        <v>8</v>
      </c>
      <c r="G181" t="s">
        <v>16</v>
      </c>
      <c r="H181" t="s">
        <v>197</v>
      </c>
      <c r="I181">
        <f>ROW()</f>
        <v>181</v>
      </c>
      <c r="J181">
        <f>COUNTIF(B$3:B33439,B181)</f>
        <v>564</v>
      </c>
      <c r="K181">
        <v>0</v>
      </c>
      <c r="L181">
        <v>10</v>
      </c>
      <c r="M181">
        <v>1968</v>
      </c>
      <c r="N181">
        <v>766.6</v>
      </c>
      <c r="O181">
        <v>22</v>
      </c>
      <c r="P181">
        <v>17</v>
      </c>
      <c r="Q181">
        <v>2</v>
      </c>
      <c r="R181">
        <v>2287920.2392358701</v>
      </c>
      <c r="S181">
        <v>18.16</v>
      </c>
      <c r="T181">
        <v>2020</v>
      </c>
      <c r="U181" t="s">
        <v>311</v>
      </c>
      <c r="V181">
        <v>171894.08</v>
      </c>
      <c r="W181">
        <v>38310.61</v>
      </c>
      <c r="X181">
        <v>2</v>
      </c>
      <c r="Y181">
        <v>710.73</v>
      </c>
    </row>
    <row r="182" spans="1:25">
      <c r="A182" t="str">
        <f t="shared" si="3"/>
        <v>Муниципальное образование Апшеронский районпредварительный</v>
      </c>
      <c r="B182" t="s">
        <v>31</v>
      </c>
      <c r="C182">
        <v>99989790</v>
      </c>
      <c r="D182" t="s">
        <v>345</v>
      </c>
      <c r="E182">
        <v>38</v>
      </c>
      <c r="F182" t="s">
        <v>9</v>
      </c>
      <c r="G182" t="s">
        <v>16</v>
      </c>
      <c r="H182" t="s">
        <v>197</v>
      </c>
      <c r="I182">
        <f>ROW()</f>
        <v>182</v>
      </c>
      <c r="J182">
        <f>COUNTIF(B$3:B33440,B182)</f>
        <v>564</v>
      </c>
      <c r="K182">
        <v>0</v>
      </c>
      <c r="L182">
        <v>10</v>
      </c>
      <c r="M182">
        <v>1968</v>
      </c>
      <c r="N182">
        <v>766.6</v>
      </c>
      <c r="O182">
        <v>22</v>
      </c>
      <c r="P182">
        <v>17</v>
      </c>
      <c r="Q182">
        <v>2</v>
      </c>
      <c r="R182">
        <v>2287920.2392358701</v>
      </c>
      <c r="S182">
        <v>18.16</v>
      </c>
      <c r="T182">
        <v>2020</v>
      </c>
      <c r="U182" t="s">
        <v>311</v>
      </c>
      <c r="V182">
        <v>171894.08</v>
      </c>
      <c r="W182">
        <v>38310.61</v>
      </c>
      <c r="X182">
        <v>2</v>
      </c>
      <c r="Y182">
        <v>710.73</v>
      </c>
    </row>
    <row r="183" spans="1:25">
      <c r="A183" t="str">
        <f t="shared" si="3"/>
        <v>Муниципальное образование Апшеронский районпредварительный</v>
      </c>
      <c r="B183" t="s">
        <v>31</v>
      </c>
      <c r="C183">
        <v>99989790</v>
      </c>
      <c r="D183" t="s">
        <v>345</v>
      </c>
      <c r="E183">
        <v>39</v>
      </c>
      <c r="F183" t="s">
        <v>10</v>
      </c>
      <c r="G183" t="s">
        <v>16</v>
      </c>
      <c r="H183" t="s">
        <v>197</v>
      </c>
      <c r="I183">
        <f>ROW()</f>
        <v>183</v>
      </c>
      <c r="J183">
        <f>COUNTIF(B$3:B33441,B183)</f>
        <v>564</v>
      </c>
      <c r="K183">
        <v>0</v>
      </c>
      <c r="L183">
        <v>10</v>
      </c>
      <c r="M183">
        <v>1968</v>
      </c>
      <c r="N183">
        <v>766.6</v>
      </c>
      <c r="O183">
        <v>22</v>
      </c>
      <c r="P183">
        <v>17</v>
      </c>
      <c r="Q183">
        <v>2</v>
      </c>
      <c r="R183">
        <v>2287920.2392358701</v>
      </c>
      <c r="S183">
        <v>18.16</v>
      </c>
      <c r="T183">
        <v>2020</v>
      </c>
      <c r="U183" t="s">
        <v>311</v>
      </c>
      <c r="V183">
        <v>171894.08</v>
      </c>
      <c r="W183">
        <v>38310.61</v>
      </c>
      <c r="X183">
        <v>2</v>
      </c>
      <c r="Y183">
        <v>710.73</v>
      </c>
    </row>
    <row r="184" spans="1:25">
      <c r="A184" t="str">
        <f t="shared" si="3"/>
        <v>Муниципальное образование Апшеронский районпредварительный</v>
      </c>
      <c r="B184" t="s">
        <v>31</v>
      </c>
      <c r="C184">
        <v>99989794</v>
      </c>
      <c r="D184" t="s">
        <v>346</v>
      </c>
      <c r="E184">
        <v>1</v>
      </c>
      <c r="F184" t="s">
        <v>199</v>
      </c>
      <c r="H184" t="s">
        <v>197</v>
      </c>
      <c r="I184">
        <f>ROW()</f>
        <v>184</v>
      </c>
      <c r="J184">
        <f>COUNTIF(B$3:B33442,B184)</f>
        <v>564</v>
      </c>
      <c r="K184">
        <v>0</v>
      </c>
      <c r="L184">
        <v>9</v>
      </c>
      <c r="M184">
        <v>1951</v>
      </c>
      <c r="N184">
        <v>429.6</v>
      </c>
      <c r="O184">
        <v>43</v>
      </c>
      <c r="P184">
        <v>8</v>
      </c>
      <c r="Q184">
        <v>2</v>
      </c>
      <c r="R184">
        <v>869355.31821571465</v>
      </c>
      <c r="S184">
        <v>18.091666666666665</v>
      </c>
      <c r="T184">
        <v>2020</v>
      </c>
      <c r="U184" t="s">
        <v>319</v>
      </c>
      <c r="V184">
        <v>63207.83</v>
      </c>
      <c r="W184">
        <v>14595.29</v>
      </c>
      <c r="X184">
        <v>2</v>
      </c>
      <c r="Y184">
        <v>383.5</v>
      </c>
    </row>
    <row r="185" spans="1:25">
      <c r="A185" t="str">
        <f t="shared" si="3"/>
        <v>Муниципальное образование Апшеронский районпредварительный</v>
      </c>
      <c r="B185" t="s">
        <v>31</v>
      </c>
      <c r="C185">
        <v>99989794</v>
      </c>
      <c r="D185" t="s">
        <v>346</v>
      </c>
      <c r="E185">
        <v>2</v>
      </c>
      <c r="F185" t="s">
        <v>200</v>
      </c>
      <c r="H185" t="s">
        <v>197</v>
      </c>
      <c r="I185">
        <f>ROW()</f>
        <v>185</v>
      </c>
      <c r="J185">
        <f>COUNTIF(B$3:B33443,B185)</f>
        <v>564</v>
      </c>
      <c r="K185">
        <v>0</v>
      </c>
      <c r="L185">
        <v>9</v>
      </c>
      <c r="M185">
        <v>1951</v>
      </c>
      <c r="N185">
        <v>429.6</v>
      </c>
      <c r="O185">
        <v>43</v>
      </c>
      <c r="P185">
        <v>8</v>
      </c>
      <c r="Q185">
        <v>2</v>
      </c>
      <c r="R185">
        <v>869355.31821571465</v>
      </c>
      <c r="S185">
        <v>18.091666666666665</v>
      </c>
      <c r="T185">
        <v>2020</v>
      </c>
      <c r="U185" t="s">
        <v>319</v>
      </c>
      <c r="V185">
        <v>63207.83</v>
      </c>
      <c r="W185">
        <v>14595.29</v>
      </c>
      <c r="X185">
        <v>2</v>
      </c>
      <c r="Y185">
        <v>383.5</v>
      </c>
    </row>
    <row r="186" spans="1:25">
      <c r="A186" t="str">
        <f t="shared" si="3"/>
        <v>Муниципальное образование Апшеронский районпредварительный</v>
      </c>
      <c r="B186" t="s">
        <v>31</v>
      </c>
      <c r="C186">
        <v>99989794</v>
      </c>
      <c r="D186" t="s">
        <v>346</v>
      </c>
      <c r="E186">
        <v>30</v>
      </c>
      <c r="F186" t="s">
        <v>1</v>
      </c>
      <c r="G186" t="s">
        <v>16</v>
      </c>
      <c r="H186" t="s">
        <v>197</v>
      </c>
      <c r="I186">
        <f>ROW()</f>
        <v>186</v>
      </c>
      <c r="J186">
        <f>COUNTIF(B$3:B33444,B186)</f>
        <v>564</v>
      </c>
      <c r="K186">
        <v>0</v>
      </c>
      <c r="L186">
        <v>9</v>
      </c>
      <c r="M186">
        <v>1951</v>
      </c>
      <c r="N186">
        <v>429.6</v>
      </c>
      <c r="O186">
        <v>43</v>
      </c>
      <c r="P186">
        <v>8</v>
      </c>
      <c r="Q186">
        <v>2</v>
      </c>
      <c r="R186">
        <v>869355.31821571465</v>
      </c>
      <c r="S186">
        <v>18.091666666666665</v>
      </c>
      <c r="T186">
        <v>2020</v>
      </c>
      <c r="U186" t="s">
        <v>319</v>
      </c>
      <c r="V186">
        <v>63207.83</v>
      </c>
      <c r="W186">
        <v>14595.29</v>
      </c>
      <c r="X186">
        <v>2</v>
      </c>
      <c r="Y186">
        <v>383.5</v>
      </c>
    </row>
    <row r="187" spans="1:25">
      <c r="A187" t="str">
        <f t="shared" si="3"/>
        <v>Муниципальное образование Апшеронский районпредварительный</v>
      </c>
      <c r="B187" t="s">
        <v>31</v>
      </c>
      <c r="C187">
        <v>99989794</v>
      </c>
      <c r="D187" t="s">
        <v>346</v>
      </c>
      <c r="E187">
        <v>32</v>
      </c>
      <c r="F187" t="s">
        <v>3</v>
      </c>
      <c r="G187" t="s">
        <v>16</v>
      </c>
      <c r="H187" t="s">
        <v>197</v>
      </c>
      <c r="I187">
        <f>ROW()</f>
        <v>187</v>
      </c>
      <c r="J187">
        <f>COUNTIF(B$3:B33445,B187)</f>
        <v>564</v>
      </c>
      <c r="K187">
        <v>0</v>
      </c>
      <c r="L187">
        <v>9</v>
      </c>
      <c r="M187">
        <v>1951</v>
      </c>
      <c r="N187">
        <v>429.6</v>
      </c>
      <c r="O187">
        <v>43</v>
      </c>
      <c r="P187">
        <v>8</v>
      </c>
      <c r="Q187">
        <v>2</v>
      </c>
      <c r="R187">
        <v>869355.31821571465</v>
      </c>
      <c r="S187">
        <v>18.091666666666665</v>
      </c>
      <c r="T187">
        <v>2020</v>
      </c>
      <c r="U187" t="s">
        <v>319</v>
      </c>
      <c r="V187">
        <v>63207.83</v>
      </c>
      <c r="W187">
        <v>14595.29</v>
      </c>
      <c r="X187">
        <v>2</v>
      </c>
      <c r="Y187">
        <v>383.5</v>
      </c>
    </row>
    <row r="188" spans="1:25">
      <c r="A188" t="str">
        <f t="shared" si="3"/>
        <v>Муниципальное образование Апшеронский районпредварительный</v>
      </c>
      <c r="B188" t="s">
        <v>31</v>
      </c>
      <c r="C188">
        <v>99989794</v>
      </c>
      <c r="D188" t="s">
        <v>346</v>
      </c>
      <c r="E188">
        <v>33</v>
      </c>
      <c r="F188" t="s">
        <v>4</v>
      </c>
      <c r="G188" t="s">
        <v>16</v>
      </c>
      <c r="H188" t="s">
        <v>197</v>
      </c>
      <c r="I188">
        <f>ROW()</f>
        <v>188</v>
      </c>
      <c r="J188">
        <f>COUNTIF(B$3:B33446,B188)</f>
        <v>564</v>
      </c>
      <c r="K188">
        <v>0</v>
      </c>
      <c r="L188">
        <v>9</v>
      </c>
      <c r="M188">
        <v>1951</v>
      </c>
      <c r="N188">
        <v>429.6</v>
      </c>
      <c r="O188">
        <v>43</v>
      </c>
      <c r="P188">
        <v>8</v>
      </c>
      <c r="Q188">
        <v>2</v>
      </c>
      <c r="R188">
        <v>869355.31821571465</v>
      </c>
      <c r="S188">
        <v>18.091666666666665</v>
      </c>
      <c r="T188">
        <v>2020</v>
      </c>
      <c r="U188" t="s">
        <v>319</v>
      </c>
      <c r="V188">
        <v>63207.83</v>
      </c>
      <c r="W188">
        <v>14595.29</v>
      </c>
      <c r="X188">
        <v>2</v>
      </c>
      <c r="Y188">
        <v>383.5</v>
      </c>
    </row>
    <row r="189" spans="1:25">
      <c r="A189" t="str">
        <f t="shared" si="3"/>
        <v>Муниципальное образование Апшеронский районпредварительный</v>
      </c>
      <c r="B189" t="s">
        <v>31</v>
      </c>
      <c r="C189">
        <v>99989794</v>
      </c>
      <c r="D189" t="s">
        <v>346</v>
      </c>
      <c r="E189">
        <v>35</v>
      </c>
      <c r="F189" t="s">
        <v>6</v>
      </c>
      <c r="G189" t="s">
        <v>16</v>
      </c>
      <c r="H189" t="s">
        <v>197</v>
      </c>
      <c r="I189">
        <f>ROW()</f>
        <v>189</v>
      </c>
      <c r="J189">
        <f>COUNTIF(B$3:B33447,B189)</f>
        <v>564</v>
      </c>
      <c r="K189">
        <v>0</v>
      </c>
      <c r="L189">
        <v>9</v>
      </c>
      <c r="M189">
        <v>1951</v>
      </c>
      <c r="N189">
        <v>429.6</v>
      </c>
      <c r="O189">
        <v>43</v>
      </c>
      <c r="P189">
        <v>8</v>
      </c>
      <c r="Q189">
        <v>2</v>
      </c>
      <c r="R189">
        <v>869355.31821571465</v>
      </c>
      <c r="S189">
        <v>18.091666666666665</v>
      </c>
      <c r="T189">
        <v>2020</v>
      </c>
      <c r="U189" t="s">
        <v>319</v>
      </c>
      <c r="V189">
        <v>63207.83</v>
      </c>
      <c r="W189">
        <v>14595.29</v>
      </c>
      <c r="X189">
        <v>2</v>
      </c>
      <c r="Y189">
        <v>383.5</v>
      </c>
    </row>
    <row r="190" spans="1:25">
      <c r="A190" t="str">
        <f t="shared" si="3"/>
        <v>Муниципальное образование Апшеронский районпредварительный</v>
      </c>
      <c r="B190" t="s">
        <v>31</v>
      </c>
      <c r="C190">
        <v>99989794</v>
      </c>
      <c r="D190" t="s">
        <v>346</v>
      </c>
      <c r="E190">
        <v>36</v>
      </c>
      <c r="F190" t="s">
        <v>7</v>
      </c>
      <c r="G190" t="s">
        <v>16</v>
      </c>
      <c r="H190" t="s">
        <v>197</v>
      </c>
      <c r="I190">
        <f>ROW()</f>
        <v>190</v>
      </c>
      <c r="J190">
        <f>COUNTIF(B$3:B33448,B190)</f>
        <v>564</v>
      </c>
      <c r="K190">
        <v>0</v>
      </c>
      <c r="L190">
        <v>9</v>
      </c>
      <c r="M190">
        <v>1951</v>
      </c>
      <c r="N190">
        <v>429.6</v>
      </c>
      <c r="O190">
        <v>43</v>
      </c>
      <c r="P190">
        <v>8</v>
      </c>
      <c r="Q190">
        <v>2</v>
      </c>
      <c r="R190">
        <v>869355.31821571465</v>
      </c>
      <c r="S190">
        <v>18.091666666666665</v>
      </c>
      <c r="T190">
        <v>2020</v>
      </c>
      <c r="U190" t="s">
        <v>319</v>
      </c>
      <c r="V190">
        <v>63207.83</v>
      </c>
      <c r="W190">
        <v>14595.29</v>
      </c>
      <c r="X190">
        <v>2</v>
      </c>
      <c r="Y190">
        <v>383.5</v>
      </c>
    </row>
    <row r="191" spans="1:25">
      <c r="A191" t="str">
        <f t="shared" si="3"/>
        <v>Муниципальное образование Апшеронский районпредварительный</v>
      </c>
      <c r="B191" t="s">
        <v>31</v>
      </c>
      <c r="C191">
        <v>99989794</v>
      </c>
      <c r="D191" t="s">
        <v>346</v>
      </c>
      <c r="E191">
        <v>37</v>
      </c>
      <c r="F191" t="s">
        <v>8</v>
      </c>
      <c r="G191" t="s">
        <v>16</v>
      </c>
      <c r="H191" t="s">
        <v>197</v>
      </c>
      <c r="I191">
        <f>ROW()</f>
        <v>191</v>
      </c>
      <c r="J191">
        <f>COUNTIF(B$3:B33449,B191)</f>
        <v>564</v>
      </c>
      <c r="K191">
        <v>0</v>
      </c>
      <c r="L191">
        <v>9</v>
      </c>
      <c r="M191">
        <v>1951</v>
      </c>
      <c r="N191">
        <v>429.6</v>
      </c>
      <c r="O191">
        <v>43</v>
      </c>
      <c r="P191">
        <v>8</v>
      </c>
      <c r="Q191">
        <v>2</v>
      </c>
      <c r="R191">
        <v>869355.31821571465</v>
      </c>
      <c r="S191">
        <v>18.091666666666665</v>
      </c>
      <c r="T191">
        <v>2020</v>
      </c>
      <c r="U191" t="s">
        <v>319</v>
      </c>
      <c r="V191">
        <v>63207.83</v>
      </c>
      <c r="W191">
        <v>14595.29</v>
      </c>
      <c r="X191">
        <v>2</v>
      </c>
      <c r="Y191">
        <v>383.5</v>
      </c>
    </row>
    <row r="192" spans="1:25">
      <c r="A192" t="str">
        <f t="shared" si="3"/>
        <v>Муниципальное образование Апшеронский районпредварительный</v>
      </c>
      <c r="B192" t="s">
        <v>31</v>
      </c>
      <c r="C192">
        <v>99989794</v>
      </c>
      <c r="D192" t="s">
        <v>346</v>
      </c>
      <c r="E192">
        <v>38</v>
      </c>
      <c r="F192" t="s">
        <v>9</v>
      </c>
      <c r="G192" t="s">
        <v>16</v>
      </c>
      <c r="H192" t="s">
        <v>197</v>
      </c>
      <c r="I192">
        <f>ROW()</f>
        <v>192</v>
      </c>
      <c r="J192">
        <f>COUNTIF(B$3:B33450,B192)</f>
        <v>564</v>
      </c>
      <c r="K192">
        <v>0</v>
      </c>
      <c r="L192">
        <v>9</v>
      </c>
      <c r="M192">
        <v>1951</v>
      </c>
      <c r="N192">
        <v>429.6</v>
      </c>
      <c r="O192">
        <v>43</v>
      </c>
      <c r="P192">
        <v>8</v>
      </c>
      <c r="Q192">
        <v>2</v>
      </c>
      <c r="R192">
        <v>869355.31821571465</v>
      </c>
      <c r="S192">
        <v>18.091666666666665</v>
      </c>
      <c r="T192">
        <v>2020</v>
      </c>
      <c r="U192" t="s">
        <v>319</v>
      </c>
      <c r="V192">
        <v>63207.83</v>
      </c>
      <c r="W192">
        <v>14595.29</v>
      </c>
      <c r="X192">
        <v>2</v>
      </c>
      <c r="Y192">
        <v>383.5</v>
      </c>
    </row>
    <row r="193" spans="1:25">
      <c r="A193" t="str">
        <f t="shared" si="3"/>
        <v>Муниципальное образование Апшеронский районпредварительный</v>
      </c>
      <c r="B193" t="s">
        <v>31</v>
      </c>
      <c r="C193">
        <v>99990751</v>
      </c>
      <c r="D193" t="s">
        <v>347</v>
      </c>
      <c r="E193">
        <v>1</v>
      </c>
      <c r="F193" t="s">
        <v>199</v>
      </c>
      <c r="H193" t="s">
        <v>197</v>
      </c>
      <c r="I193">
        <f>ROW()</f>
        <v>193</v>
      </c>
      <c r="J193">
        <f>COUNTIF(B$3:B33451,B193)</f>
        <v>564</v>
      </c>
      <c r="K193">
        <v>0</v>
      </c>
      <c r="L193">
        <v>10</v>
      </c>
      <c r="M193">
        <v>1977</v>
      </c>
      <c r="N193">
        <v>850</v>
      </c>
      <c r="O193">
        <v>24</v>
      </c>
      <c r="P193">
        <v>34</v>
      </c>
      <c r="Q193">
        <v>5</v>
      </c>
      <c r="R193">
        <v>4863003.0817850158</v>
      </c>
      <c r="S193">
        <v>18.037499999999998</v>
      </c>
      <c r="T193">
        <v>2020</v>
      </c>
      <c r="U193" t="s">
        <v>348</v>
      </c>
      <c r="V193">
        <v>366336.33</v>
      </c>
      <c r="W193">
        <v>81412.070000000007</v>
      </c>
      <c r="X193">
        <v>2</v>
      </c>
      <c r="Y193">
        <v>1411.2000000000003</v>
      </c>
    </row>
    <row r="194" spans="1:25">
      <c r="A194" t="str">
        <f t="shared" si="3"/>
        <v>Муниципальное образование Апшеронский районпредварительный</v>
      </c>
      <c r="B194" t="s">
        <v>31</v>
      </c>
      <c r="C194">
        <v>99990751</v>
      </c>
      <c r="D194" t="s">
        <v>347</v>
      </c>
      <c r="E194">
        <v>2</v>
      </c>
      <c r="F194" t="s">
        <v>200</v>
      </c>
      <c r="H194" t="s">
        <v>197</v>
      </c>
      <c r="I194">
        <f>ROW()</f>
        <v>194</v>
      </c>
      <c r="J194">
        <f>COUNTIF(B$3:B33452,B194)</f>
        <v>564</v>
      </c>
      <c r="K194">
        <v>0</v>
      </c>
      <c r="L194">
        <v>10</v>
      </c>
      <c r="M194">
        <v>1977</v>
      </c>
      <c r="N194">
        <v>850</v>
      </c>
      <c r="O194">
        <v>24</v>
      </c>
      <c r="P194">
        <v>34</v>
      </c>
      <c r="Q194">
        <v>5</v>
      </c>
      <c r="R194">
        <v>4863003.0817850158</v>
      </c>
      <c r="S194">
        <v>18.037499999999998</v>
      </c>
      <c r="T194">
        <v>2020</v>
      </c>
      <c r="U194" t="s">
        <v>348</v>
      </c>
      <c r="V194">
        <v>366336.33</v>
      </c>
      <c r="W194">
        <v>81412.070000000007</v>
      </c>
      <c r="X194">
        <v>2</v>
      </c>
      <c r="Y194">
        <v>1411.2000000000003</v>
      </c>
    </row>
    <row r="195" spans="1:25">
      <c r="A195" t="str">
        <f t="shared" si="3"/>
        <v>Муниципальное образование Апшеронский районпредварительный</v>
      </c>
      <c r="B195" t="s">
        <v>31</v>
      </c>
      <c r="C195">
        <v>99990751</v>
      </c>
      <c r="D195" t="s">
        <v>347</v>
      </c>
      <c r="E195">
        <v>30</v>
      </c>
      <c r="F195" t="s">
        <v>1</v>
      </c>
      <c r="G195" t="s">
        <v>16</v>
      </c>
      <c r="H195" t="s">
        <v>197</v>
      </c>
      <c r="I195">
        <f>ROW()</f>
        <v>195</v>
      </c>
      <c r="J195">
        <f>COUNTIF(B$3:B33453,B195)</f>
        <v>564</v>
      </c>
      <c r="K195">
        <v>0</v>
      </c>
      <c r="L195">
        <v>10</v>
      </c>
      <c r="M195">
        <v>1977</v>
      </c>
      <c r="N195">
        <v>850</v>
      </c>
      <c r="O195">
        <v>24</v>
      </c>
      <c r="P195">
        <v>34</v>
      </c>
      <c r="Q195">
        <v>5</v>
      </c>
      <c r="R195">
        <v>4863003.0817850158</v>
      </c>
      <c r="S195">
        <v>18.037499999999998</v>
      </c>
      <c r="T195">
        <v>2020</v>
      </c>
      <c r="U195" t="s">
        <v>348</v>
      </c>
      <c r="V195">
        <v>366336.33</v>
      </c>
      <c r="W195">
        <v>81412.070000000007</v>
      </c>
      <c r="X195">
        <v>2</v>
      </c>
      <c r="Y195">
        <v>1411.2000000000003</v>
      </c>
    </row>
    <row r="196" spans="1:25">
      <c r="A196" t="str">
        <f t="shared" ref="A196:A259" si="4">CONCATENATE(B196,H196)</f>
        <v>Муниципальное образование Апшеронский районпредварительный</v>
      </c>
      <c r="B196" t="s">
        <v>31</v>
      </c>
      <c r="C196">
        <v>99990751</v>
      </c>
      <c r="D196" t="s">
        <v>347</v>
      </c>
      <c r="E196">
        <v>32</v>
      </c>
      <c r="F196" t="s">
        <v>3</v>
      </c>
      <c r="G196" t="s">
        <v>16</v>
      </c>
      <c r="H196" t="s">
        <v>197</v>
      </c>
      <c r="I196">
        <f>ROW()</f>
        <v>196</v>
      </c>
      <c r="J196">
        <f>COUNTIF(B$3:B33454,B196)</f>
        <v>564</v>
      </c>
      <c r="K196">
        <v>0</v>
      </c>
      <c r="L196">
        <v>10</v>
      </c>
      <c r="M196">
        <v>1977</v>
      </c>
      <c r="N196">
        <v>850</v>
      </c>
      <c r="O196">
        <v>24</v>
      </c>
      <c r="P196">
        <v>34</v>
      </c>
      <c r="Q196">
        <v>5</v>
      </c>
      <c r="R196">
        <v>4863003.0817850158</v>
      </c>
      <c r="S196">
        <v>18.037499999999998</v>
      </c>
      <c r="T196">
        <v>2020</v>
      </c>
      <c r="U196" t="s">
        <v>348</v>
      </c>
      <c r="V196">
        <v>366336.33</v>
      </c>
      <c r="W196">
        <v>81412.070000000007</v>
      </c>
      <c r="X196">
        <v>2</v>
      </c>
      <c r="Y196">
        <v>1411.2000000000003</v>
      </c>
    </row>
    <row r="197" spans="1:25">
      <c r="A197" t="str">
        <f t="shared" si="4"/>
        <v>Муниципальное образование Апшеронский районпредварительный</v>
      </c>
      <c r="B197" t="s">
        <v>31</v>
      </c>
      <c r="C197">
        <v>99990751</v>
      </c>
      <c r="D197" t="s">
        <v>347</v>
      </c>
      <c r="E197">
        <v>33</v>
      </c>
      <c r="F197" t="s">
        <v>4</v>
      </c>
      <c r="G197" t="s">
        <v>16</v>
      </c>
      <c r="H197" t="s">
        <v>197</v>
      </c>
      <c r="I197">
        <f>ROW()</f>
        <v>197</v>
      </c>
      <c r="J197">
        <f>COUNTIF(B$3:B33455,B197)</f>
        <v>564</v>
      </c>
      <c r="K197">
        <v>0</v>
      </c>
      <c r="L197">
        <v>10</v>
      </c>
      <c r="M197">
        <v>1977</v>
      </c>
      <c r="N197">
        <v>850</v>
      </c>
      <c r="O197">
        <v>24</v>
      </c>
      <c r="P197">
        <v>34</v>
      </c>
      <c r="Q197">
        <v>5</v>
      </c>
      <c r="R197">
        <v>4863003.0817850158</v>
      </c>
      <c r="S197">
        <v>18.037499999999998</v>
      </c>
      <c r="T197">
        <v>2020</v>
      </c>
      <c r="U197" t="s">
        <v>348</v>
      </c>
      <c r="V197">
        <v>366336.33</v>
      </c>
      <c r="W197">
        <v>81412.070000000007</v>
      </c>
      <c r="X197">
        <v>2</v>
      </c>
      <c r="Y197">
        <v>1411.2000000000003</v>
      </c>
    </row>
    <row r="198" spans="1:25">
      <c r="A198" t="str">
        <f t="shared" si="4"/>
        <v>Муниципальное образование Апшеронский районпредварительный</v>
      </c>
      <c r="B198" t="s">
        <v>31</v>
      </c>
      <c r="C198">
        <v>99990751</v>
      </c>
      <c r="D198" t="s">
        <v>347</v>
      </c>
      <c r="E198">
        <v>35</v>
      </c>
      <c r="F198" t="s">
        <v>6</v>
      </c>
      <c r="G198" t="s">
        <v>16</v>
      </c>
      <c r="H198" t="s">
        <v>197</v>
      </c>
      <c r="I198">
        <f>ROW()</f>
        <v>198</v>
      </c>
      <c r="J198">
        <f>COUNTIF(B$3:B33456,B198)</f>
        <v>564</v>
      </c>
      <c r="K198">
        <v>0</v>
      </c>
      <c r="L198">
        <v>10</v>
      </c>
      <c r="M198">
        <v>1977</v>
      </c>
      <c r="N198">
        <v>850</v>
      </c>
      <c r="O198">
        <v>24</v>
      </c>
      <c r="P198">
        <v>34</v>
      </c>
      <c r="Q198">
        <v>5</v>
      </c>
      <c r="R198">
        <v>4863003.0817850158</v>
      </c>
      <c r="S198">
        <v>18.037499999999998</v>
      </c>
      <c r="T198">
        <v>2020</v>
      </c>
      <c r="U198" t="s">
        <v>348</v>
      </c>
      <c r="V198">
        <v>366336.33</v>
      </c>
      <c r="W198">
        <v>81412.070000000007</v>
      </c>
      <c r="X198">
        <v>2</v>
      </c>
      <c r="Y198">
        <v>1411.2000000000003</v>
      </c>
    </row>
    <row r="199" spans="1:25">
      <c r="A199" t="str">
        <f t="shared" si="4"/>
        <v>Муниципальное образование Апшеронский районпредварительный</v>
      </c>
      <c r="B199" t="s">
        <v>31</v>
      </c>
      <c r="C199">
        <v>99990751</v>
      </c>
      <c r="D199" t="s">
        <v>347</v>
      </c>
      <c r="E199">
        <v>36</v>
      </c>
      <c r="F199" t="s">
        <v>7</v>
      </c>
      <c r="G199" t="s">
        <v>16</v>
      </c>
      <c r="H199" t="s">
        <v>197</v>
      </c>
      <c r="I199">
        <f>ROW()</f>
        <v>199</v>
      </c>
      <c r="J199">
        <f>COUNTIF(B$3:B33457,B199)</f>
        <v>564</v>
      </c>
      <c r="K199">
        <v>0</v>
      </c>
      <c r="L199">
        <v>10</v>
      </c>
      <c r="M199">
        <v>1977</v>
      </c>
      <c r="N199">
        <v>850</v>
      </c>
      <c r="O199">
        <v>24</v>
      </c>
      <c r="P199">
        <v>34</v>
      </c>
      <c r="Q199">
        <v>5</v>
      </c>
      <c r="R199">
        <v>4863003.0817850158</v>
      </c>
      <c r="S199">
        <v>18.037499999999998</v>
      </c>
      <c r="T199">
        <v>2020</v>
      </c>
      <c r="U199" t="s">
        <v>348</v>
      </c>
      <c r="V199">
        <v>366336.33</v>
      </c>
      <c r="W199">
        <v>81412.070000000007</v>
      </c>
      <c r="X199">
        <v>2</v>
      </c>
      <c r="Y199">
        <v>1411.2000000000003</v>
      </c>
    </row>
    <row r="200" spans="1:25">
      <c r="A200" t="str">
        <f t="shared" si="4"/>
        <v>Муниципальное образование Апшеронский районпредварительный</v>
      </c>
      <c r="B200" t="s">
        <v>31</v>
      </c>
      <c r="C200">
        <v>99990751</v>
      </c>
      <c r="D200" t="s">
        <v>347</v>
      </c>
      <c r="E200">
        <v>38</v>
      </c>
      <c r="F200" t="s">
        <v>9</v>
      </c>
      <c r="G200" t="s">
        <v>16</v>
      </c>
      <c r="H200" t="s">
        <v>197</v>
      </c>
      <c r="I200">
        <f>ROW()</f>
        <v>200</v>
      </c>
      <c r="J200">
        <f>COUNTIF(B$3:B33458,B200)</f>
        <v>564</v>
      </c>
      <c r="K200">
        <v>0</v>
      </c>
      <c r="L200">
        <v>10</v>
      </c>
      <c r="M200">
        <v>1977</v>
      </c>
      <c r="N200">
        <v>850</v>
      </c>
      <c r="O200">
        <v>24</v>
      </c>
      <c r="P200">
        <v>34</v>
      </c>
      <c r="Q200">
        <v>5</v>
      </c>
      <c r="R200">
        <v>4863003.0817850158</v>
      </c>
      <c r="S200">
        <v>18.037499999999998</v>
      </c>
      <c r="T200">
        <v>2020</v>
      </c>
      <c r="U200" t="s">
        <v>348</v>
      </c>
      <c r="V200">
        <v>366336.33</v>
      </c>
      <c r="W200">
        <v>81412.070000000007</v>
      </c>
      <c r="X200">
        <v>2</v>
      </c>
      <c r="Y200">
        <v>1411.2000000000003</v>
      </c>
    </row>
    <row r="201" spans="1:25">
      <c r="A201" t="str">
        <f t="shared" si="4"/>
        <v>Муниципальное образование Апшеронский районпредварительный</v>
      </c>
      <c r="B201" t="s">
        <v>31</v>
      </c>
      <c r="C201">
        <v>99990751</v>
      </c>
      <c r="D201" t="s">
        <v>347</v>
      </c>
      <c r="E201">
        <v>39</v>
      </c>
      <c r="F201" t="s">
        <v>10</v>
      </c>
      <c r="G201" t="s">
        <v>16</v>
      </c>
      <c r="H201" t="s">
        <v>197</v>
      </c>
      <c r="I201">
        <f>ROW()</f>
        <v>201</v>
      </c>
      <c r="J201">
        <f>COUNTIF(B$3:B33459,B201)</f>
        <v>564</v>
      </c>
      <c r="K201">
        <v>0</v>
      </c>
      <c r="L201">
        <v>10</v>
      </c>
      <c r="M201">
        <v>1977</v>
      </c>
      <c r="N201">
        <v>850</v>
      </c>
      <c r="O201">
        <v>24</v>
      </c>
      <c r="P201">
        <v>34</v>
      </c>
      <c r="Q201">
        <v>5</v>
      </c>
      <c r="R201">
        <v>4863003.0817850158</v>
      </c>
      <c r="S201">
        <v>18.037499999999998</v>
      </c>
      <c r="T201">
        <v>2020</v>
      </c>
      <c r="U201" t="s">
        <v>348</v>
      </c>
      <c r="V201">
        <v>366336.33</v>
      </c>
      <c r="W201">
        <v>81412.070000000007</v>
      </c>
      <c r="X201">
        <v>2</v>
      </c>
      <c r="Y201">
        <v>1411.2000000000003</v>
      </c>
    </row>
    <row r="202" spans="1:25">
      <c r="A202" t="str">
        <f t="shared" si="4"/>
        <v>Муниципальное образование Апшеронский районпредварительный</v>
      </c>
      <c r="B202" t="s">
        <v>31</v>
      </c>
      <c r="C202">
        <v>99990751</v>
      </c>
      <c r="D202" t="s">
        <v>347</v>
      </c>
      <c r="E202">
        <v>40</v>
      </c>
      <c r="F202" t="s">
        <v>11</v>
      </c>
      <c r="G202" t="s">
        <v>16</v>
      </c>
      <c r="H202" t="s">
        <v>197</v>
      </c>
      <c r="I202">
        <f>ROW()</f>
        <v>202</v>
      </c>
      <c r="J202">
        <f>COUNTIF(B$3:B33460,B202)</f>
        <v>564</v>
      </c>
      <c r="K202">
        <v>0</v>
      </c>
      <c r="L202">
        <v>10</v>
      </c>
      <c r="M202">
        <v>1977</v>
      </c>
      <c r="N202">
        <v>850</v>
      </c>
      <c r="O202">
        <v>24</v>
      </c>
      <c r="P202">
        <v>34</v>
      </c>
      <c r="Q202">
        <v>5</v>
      </c>
      <c r="R202">
        <v>4863003.0817850158</v>
      </c>
      <c r="S202">
        <v>18.037499999999998</v>
      </c>
      <c r="T202">
        <v>2020</v>
      </c>
      <c r="U202" t="s">
        <v>348</v>
      </c>
      <c r="V202">
        <v>366336.33</v>
      </c>
      <c r="W202">
        <v>81412.070000000007</v>
      </c>
      <c r="X202">
        <v>2</v>
      </c>
      <c r="Y202">
        <v>1411.2000000000003</v>
      </c>
    </row>
    <row r="203" spans="1:25">
      <c r="A203" t="str">
        <f t="shared" si="4"/>
        <v>Муниципальное образование Апшеронский районпредварительный</v>
      </c>
      <c r="B203" t="s">
        <v>31</v>
      </c>
      <c r="C203">
        <v>99990655</v>
      </c>
      <c r="D203" t="s">
        <v>349</v>
      </c>
      <c r="E203">
        <v>1</v>
      </c>
      <c r="F203" t="s">
        <v>199</v>
      </c>
      <c r="H203" t="s">
        <v>197</v>
      </c>
      <c r="I203">
        <f>ROW()</f>
        <v>203</v>
      </c>
      <c r="J203">
        <f>COUNTIF(B$3:B33461,B203)</f>
        <v>564</v>
      </c>
      <c r="K203">
        <v>0</v>
      </c>
      <c r="L203">
        <v>10</v>
      </c>
      <c r="M203">
        <v>1968</v>
      </c>
      <c r="N203">
        <v>2836</v>
      </c>
      <c r="O203">
        <v>60</v>
      </c>
      <c r="P203">
        <v>60</v>
      </c>
      <c r="Q203">
        <v>5</v>
      </c>
      <c r="R203">
        <v>7374695.0102011953</v>
      </c>
      <c r="S203">
        <v>18</v>
      </c>
      <c r="T203">
        <v>2020</v>
      </c>
      <c r="U203" t="s">
        <v>311</v>
      </c>
      <c r="V203">
        <v>557292.66</v>
      </c>
      <c r="W203">
        <v>123428.94</v>
      </c>
      <c r="X203">
        <v>3</v>
      </c>
      <c r="Y203">
        <v>2556.8420000000015</v>
      </c>
    </row>
    <row r="204" spans="1:25">
      <c r="A204" t="str">
        <f t="shared" si="4"/>
        <v>Муниципальное образование Апшеронский районпредварительный</v>
      </c>
      <c r="B204" t="s">
        <v>31</v>
      </c>
      <c r="C204">
        <v>99990655</v>
      </c>
      <c r="D204" t="s">
        <v>349</v>
      </c>
      <c r="E204">
        <v>2</v>
      </c>
      <c r="F204" t="s">
        <v>200</v>
      </c>
      <c r="H204" t="s">
        <v>197</v>
      </c>
      <c r="I204">
        <f>ROW()</f>
        <v>204</v>
      </c>
      <c r="J204">
        <f>COUNTIF(B$3:B33462,B204)</f>
        <v>564</v>
      </c>
      <c r="K204">
        <v>0</v>
      </c>
      <c r="L204">
        <v>10</v>
      </c>
      <c r="M204">
        <v>1968</v>
      </c>
      <c r="N204">
        <v>2836</v>
      </c>
      <c r="O204">
        <v>60</v>
      </c>
      <c r="P204">
        <v>60</v>
      </c>
      <c r="Q204">
        <v>5</v>
      </c>
      <c r="R204">
        <v>7374695.0102011953</v>
      </c>
      <c r="S204">
        <v>18</v>
      </c>
      <c r="T204">
        <v>2020</v>
      </c>
      <c r="U204" t="s">
        <v>311</v>
      </c>
      <c r="V204">
        <v>557292.66</v>
      </c>
      <c r="W204">
        <v>123428.94</v>
      </c>
      <c r="X204">
        <v>3</v>
      </c>
      <c r="Y204">
        <v>2556.8420000000015</v>
      </c>
    </row>
    <row r="205" spans="1:25">
      <c r="A205" t="str">
        <f t="shared" si="4"/>
        <v>Муниципальное образование Апшеронский районпредварительный</v>
      </c>
      <c r="B205" t="s">
        <v>31</v>
      </c>
      <c r="C205">
        <v>99990655</v>
      </c>
      <c r="D205" t="s">
        <v>349</v>
      </c>
      <c r="E205">
        <v>30</v>
      </c>
      <c r="F205" t="s">
        <v>1</v>
      </c>
      <c r="G205" t="s">
        <v>16</v>
      </c>
      <c r="H205" t="s">
        <v>197</v>
      </c>
      <c r="I205">
        <f>ROW()</f>
        <v>205</v>
      </c>
      <c r="J205">
        <f>COUNTIF(B$3:B33463,B205)</f>
        <v>564</v>
      </c>
      <c r="K205">
        <v>0</v>
      </c>
      <c r="L205">
        <v>10</v>
      </c>
      <c r="M205">
        <v>1968</v>
      </c>
      <c r="N205">
        <v>2836</v>
      </c>
      <c r="O205">
        <v>60</v>
      </c>
      <c r="P205">
        <v>60</v>
      </c>
      <c r="Q205">
        <v>5</v>
      </c>
      <c r="R205">
        <v>7374695.0102011953</v>
      </c>
      <c r="S205">
        <v>18</v>
      </c>
      <c r="T205">
        <v>2020</v>
      </c>
      <c r="U205" t="s">
        <v>311</v>
      </c>
      <c r="V205">
        <v>557292.66</v>
      </c>
      <c r="W205">
        <v>123428.94</v>
      </c>
      <c r="X205">
        <v>3</v>
      </c>
      <c r="Y205">
        <v>2556.8420000000015</v>
      </c>
    </row>
    <row r="206" spans="1:25">
      <c r="A206" t="str">
        <f t="shared" si="4"/>
        <v>Муниципальное образование Апшеронский районпредварительный</v>
      </c>
      <c r="B206" t="s">
        <v>31</v>
      </c>
      <c r="C206">
        <v>99990655</v>
      </c>
      <c r="D206" t="s">
        <v>349</v>
      </c>
      <c r="E206">
        <v>32</v>
      </c>
      <c r="F206" t="s">
        <v>3</v>
      </c>
      <c r="G206" t="s">
        <v>16</v>
      </c>
      <c r="H206" t="s">
        <v>197</v>
      </c>
      <c r="I206">
        <f>ROW()</f>
        <v>206</v>
      </c>
      <c r="J206">
        <f>COUNTIF(B$3:B33464,B206)</f>
        <v>564</v>
      </c>
      <c r="K206">
        <v>0</v>
      </c>
      <c r="L206">
        <v>10</v>
      </c>
      <c r="M206">
        <v>1968</v>
      </c>
      <c r="N206">
        <v>2836</v>
      </c>
      <c r="O206">
        <v>60</v>
      </c>
      <c r="P206">
        <v>60</v>
      </c>
      <c r="Q206">
        <v>5</v>
      </c>
      <c r="R206">
        <v>7374695.0102011953</v>
      </c>
      <c r="S206">
        <v>18</v>
      </c>
      <c r="T206">
        <v>2020</v>
      </c>
      <c r="U206" t="s">
        <v>311</v>
      </c>
      <c r="V206">
        <v>557292.66</v>
      </c>
      <c r="W206">
        <v>123428.94</v>
      </c>
      <c r="X206">
        <v>3</v>
      </c>
      <c r="Y206">
        <v>2556.8420000000015</v>
      </c>
    </row>
    <row r="207" spans="1:25">
      <c r="A207" t="str">
        <f t="shared" si="4"/>
        <v>Муниципальное образование Апшеронский районпредварительный</v>
      </c>
      <c r="B207" t="s">
        <v>31</v>
      </c>
      <c r="C207">
        <v>99990655</v>
      </c>
      <c r="D207" t="s">
        <v>349</v>
      </c>
      <c r="E207">
        <v>33</v>
      </c>
      <c r="F207" t="s">
        <v>4</v>
      </c>
      <c r="G207" t="s">
        <v>16</v>
      </c>
      <c r="H207" t="s">
        <v>197</v>
      </c>
      <c r="I207">
        <f>ROW()</f>
        <v>207</v>
      </c>
      <c r="J207">
        <f>COUNTIF(B$3:B33465,B207)</f>
        <v>564</v>
      </c>
      <c r="K207">
        <v>0</v>
      </c>
      <c r="L207">
        <v>10</v>
      </c>
      <c r="M207">
        <v>1968</v>
      </c>
      <c r="N207">
        <v>2836</v>
      </c>
      <c r="O207">
        <v>60</v>
      </c>
      <c r="P207">
        <v>60</v>
      </c>
      <c r="Q207">
        <v>5</v>
      </c>
      <c r="R207">
        <v>7374695.0102011953</v>
      </c>
      <c r="S207">
        <v>18</v>
      </c>
      <c r="T207">
        <v>2020</v>
      </c>
      <c r="U207" t="s">
        <v>311</v>
      </c>
      <c r="V207">
        <v>557292.66</v>
      </c>
      <c r="W207">
        <v>123428.94</v>
      </c>
      <c r="X207">
        <v>3</v>
      </c>
      <c r="Y207">
        <v>2556.8420000000015</v>
      </c>
    </row>
    <row r="208" spans="1:25">
      <c r="A208" t="str">
        <f t="shared" si="4"/>
        <v>Муниципальное образование Апшеронский районпредварительный</v>
      </c>
      <c r="B208" t="s">
        <v>31</v>
      </c>
      <c r="C208">
        <v>99990655</v>
      </c>
      <c r="D208" t="s">
        <v>349</v>
      </c>
      <c r="E208">
        <v>35</v>
      </c>
      <c r="F208" t="s">
        <v>6</v>
      </c>
      <c r="G208" t="s">
        <v>16</v>
      </c>
      <c r="H208" t="s">
        <v>197</v>
      </c>
      <c r="I208">
        <f>ROW()</f>
        <v>208</v>
      </c>
      <c r="J208">
        <f>COUNTIF(B$3:B33466,B208)</f>
        <v>564</v>
      </c>
      <c r="K208">
        <v>0</v>
      </c>
      <c r="L208">
        <v>10</v>
      </c>
      <c r="M208">
        <v>1968</v>
      </c>
      <c r="N208">
        <v>2836</v>
      </c>
      <c r="O208">
        <v>60</v>
      </c>
      <c r="P208">
        <v>60</v>
      </c>
      <c r="Q208">
        <v>5</v>
      </c>
      <c r="R208">
        <v>7374695.0102011953</v>
      </c>
      <c r="S208">
        <v>18</v>
      </c>
      <c r="T208">
        <v>2020</v>
      </c>
      <c r="U208" t="s">
        <v>311</v>
      </c>
      <c r="V208">
        <v>557292.66</v>
      </c>
      <c r="W208">
        <v>123428.94</v>
      </c>
      <c r="X208">
        <v>3</v>
      </c>
      <c r="Y208">
        <v>2556.8420000000015</v>
      </c>
    </row>
    <row r="209" spans="1:25">
      <c r="A209" t="str">
        <f t="shared" si="4"/>
        <v>Муниципальное образование Апшеронский районпредварительный</v>
      </c>
      <c r="B209" t="s">
        <v>31</v>
      </c>
      <c r="C209">
        <v>99990655</v>
      </c>
      <c r="D209" t="s">
        <v>349</v>
      </c>
      <c r="E209">
        <v>36</v>
      </c>
      <c r="F209" t="s">
        <v>7</v>
      </c>
      <c r="G209" t="s">
        <v>16</v>
      </c>
      <c r="H209" t="s">
        <v>197</v>
      </c>
      <c r="I209">
        <f>ROW()</f>
        <v>209</v>
      </c>
      <c r="J209">
        <f>COUNTIF(B$3:B33467,B209)</f>
        <v>564</v>
      </c>
      <c r="K209">
        <v>0</v>
      </c>
      <c r="L209">
        <v>10</v>
      </c>
      <c r="M209">
        <v>1968</v>
      </c>
      <c r="N209">
        <v>2836</v>
      </c>
      <c r="O209">
        <v>60</v>
      </c>
      <c r="P209">
        <v>60</v>
      </c>
      <c r="Q209">
        <v>5</v>
      </c>
      <c r="R209">
        <v>7374695.0102011953</v>
      </c>
      <c r="S209">
        <v>18</v>
      </c>
      <c r="T209">
        <v>2020</v>
      </c>
      <c r="U209" t="s">
        <v>311</v>
      </c>
      <c r="V209">
        <v>557292.66</v>
      </c>
      <c r="W209">
        <v>123428.94</v>
      </c>
      <c r="X209">
        <v>3</v>
      </c>
      <c r="Y209">
        <v>2556.8420000000015</v>
      </c>
    </row>
    <row r="210" spans="1:25">
      <c r="A210" t="str">
        <f t="shared" si="4"/>
        <v>Муниципальное образование Апшеронский районпредварительный</v>
      </c>
      <c r="B210" t="s">
        <v>31</v>
      </c>
      <c r="C210">
        <v>99990655</v>
      </c>
      <c r="D210" t="s">
        <v>349</v>
      </c>
      <c r="E210">
        <v>37</v>
      </c>
      <c r="F210" t="s">
        <v>8</v>
      </c>
      <c r="G210" t="s">
        <v>16</v>
      </c>
      <c r="H210" t="s">
        <v>197</v>
      </c>
      <c r="I210">
        <f>ROW()</f>
        <v>210</v>
      </c>
      <c r="J210">
        <f>COUNTIF(B$3:B33468,B210)</f>
        <v>564</v>
      </c>
      <c r="K210">
        <v>0</v>
      </c>
      <c r="L210">
        <v>10</v>
      </c>
      <c r="M210">
        <v>1968</v>
      </c>
      <c r="N210">
        <v>2836</v>
      </c>
      <c r="O210">
        <v>60</v>
      </c>
      <c r="P210">
        <v>60</v>
      </c>
      <c r="Q210">
        <v>5</v>
      </c>
      <c r="R210">
        <v>7374695.0102011953</v>
      </c>
      <c r="S210">
        <v>18</v>
      </c>
      <c r="T210">
        <v>2020</v>
      </c>
      <c r="U210" t="s">
        <v>311</v>
      </c>
      <c r="V210">
        <v>557292.66</v>
      </c>
      <c r="W210">
        <v>123428.94</v>
      </c>
      <c r="X210">
        <v>3</v>
      </c>
      <c r="Y210">
        <v>2556.8420000000015</v>
      </c>
    </row>
    <row r="211" spans="1:25">
      <c r="A211" t="str">
        <f t="shared" si="4"/>
        <v>Муниципальное образование Апшеронский районпредварительный</v>
      </c>
      <c r="B211" t="s">
        <v>31</v>
      </c>
      <c r="C211">
        <v>99990655</v>
      </c>
      <c r="D211" t="s">
        <v>349</v>
      </c>
      <c r="E211">
        <v>38</v>
      </c>
      <c r="F211" t="s">
        <v>9</v>
      </c>
      <c r="G211" t="s">
        <v>16</v>
      </c>
      <c r="H211" t="s">
        <v>197</v>
      </c>
      <c r="I211">
        <f>ROW()</f>
        <v>211</v>
      </c>
      <c r="J211">
        <f>COUNTIF(B$3:B33469,B211)</f>
        <v>564</v>
      </c>
      <c r="K211">
        <v>0</v>
      </c>
      <c r="L211">
        <v>10</v>
      </c>
      <c r="M211">
        <v>1968</v>
      </c>
      <c r="N211">
        <v>2836</v>
      </c>
      <c r="O211">
        <v>60</v>
      </c>
      <c r="P211">
        <v>60</v>
      </c>
      <c r="Q211">
        <v>5</v>
      </c>
      <c r="R211">
        <v>7374695.0102011953</v>
      </c>
      <c r="S211">
        <v>18</v>
      </c>
      <c r="T211">
        <v>2020</v>
      </c>
      <c r="U211" t="s">
        <v>311</v>
      </c>
      <c r="V211">
        <v>557292.66</v>
      </c>
      <c r="W211">
        <v>123428.94</v>
      </c>
      <c r="X211">
        <v>3</v>
      </c>
      <c r="Y211">
        <v>2556.8420000000015</v>
      </c>
    </row>
    <row r="212" spans="1:25">
      <c r="A212" t="str">
        <f t="shared" si="4"/>
        <v>Муниципальное образование Апшеронский районпредварительный</v>
      </c>
      <c r="B212" t="s">
        <v>31</v>
      </c>
      <c r="C212">
        <v>99990655</v>
      </c>
      <c r="D212" t="s">
        <v>349</v>
      </c>
      <c r="E212">
        <v>39</v>
      </c>
      <c r="F212" t="s">
        <v>10</v>
      </c>
      <c r="G212" t="s">
        <v>16</v>
      </c>
      <c r="H212" t="s">
        <v>197</v>
      </c>
      <c r="I212">
        <f>ROW()</f>
        <v>212</v>
      </c>
      <c r="J212">
        <f>COUNTIF(B$3:B33470,B212)</f>
        <v>564</v>
      </c>
      <c r="K212">
        <v>0</v>
      </c>
      <c r="L212">
        <v>10</v>
      </c>
      <c r="M212">
        <v>1968</v>
      </c>
      <c r="N212">
        <v>2836</v>
      </c>
      <c r="O212">
        <v>60</v>
      </c>
      <c r="P212">
        <v>60</v>
      </c>
      <c r="Q212">
        <v>5</v>
      </c>
      <c r="R212">
        <v>7374695.0102011953</v>
      </c>
      <c r="S212">
        <v>18</v>
      </c>
      <c r="T212">
        <v>2020</v>
      </c>
      <c r="U212" t="s">
        <v>311</v>
      </c>
      <c r="V212">
        <v>557292.66</v>
      </c>
      <c r="W212">
        <v>123428.94</v>
      </c>
      <c r="X212">
        <v>3</v>
      </c>
      <c r="Y212">
        <v>2556.8420000000015</v>
      </c>
    </row>
    <row r="213" spans="1:25">
      <c r="A213" t="str">
        <f t="shared" si="4"/>
        <v>Муниципальное образование Апшеронский районпредварительный</v>
      </c>
      <c r="B213" t="s">
        <v>31</v>
      </c>
      <c r="C213">
        <v>99989756</v>
      </c>
      <c r="D213" t="s">
        <v>350</v>
      </c>
      <c r="E213">
        <v>1</v>
      </c>
      <c r="F213" t="s">
        <v>199</v>
      </c>
      <c r="H213" t="s">
        <v>197</v>
      </c>
      <c r="I213">
        <f>ROW()</f>
        <v>213</v>
      </c>
      <c r="J213">
        <f>COUNTIF(B$3:B33471,B213)</f>
        <v>564</v>
      </c>
      <c r="K213">
        <v>0</v>
      </c>
      <c r="L213">
        <v>9</v>
      </c>
      <c r="M213">
        <v>1952</v>
      </c>
      <c r="N213">
        <v>424.3</v>
      </c>
      <c r="O213">
        <v>15</v>
      </c>
      <c r="P213">
        <v>8</v>
      </c>
      <c r="Q213">
        <v>2</v>
      </c>
      <c r="R213">
        <v>1419129.3195259783</v>
      </c>
      <c r="S213">
        <v>17.813333333333333</v>
      </c>
      <c r="T213">
        <v>2020</v>
      </c>
      <c r="U213" t="s">
        <v>319</v>
      </c>
      <c r="V213">
        <v>105289.65</v>
      </c>
      <c r="W213">
        <v>23787.040000000001</v>
      </c>
      <c r="X213">
        <v>1</v>
      </c>
      <c r="Y213">
        <v>379.99999999999994</v>
      </c>
    </row>
    <row r="214" spans="1:25">
      <c r="A214" t="str">
        <f t="shared" si="4"/>
        <v>Муниципальное образование Апшеронский районпредварительный</v>
      </c>
      <c r="B214" t="s">
        <v>31</v>
      </c>
      <c r="C214">
        <v>99989756</v>
      </c>
      <c r="D214" t="s">
        <v>350</v>
      </c>
      <c r="E214">
        <v>2</v>
      </c>
      <c r="F214" t="s">
        <v>200</v>
      </c>
      <c r="H214" t="s">
        <v>197</v>
      </c>
      <c r="I214">
        <f>ROW()</f>
        <v>214</v>
      </c>
      <c r="J214">
        <f>COUNTIF(B$3:B33472,B214)</f>
        <v>564</v>
      </c>
      <c r="K214">
        <v>0</v>
      </c>
      <c r="L214">
        <v>9</v>
      </c>
      <c r="M214">
        <v>1952</v>
      </c>
      <c r="N214">
        <v>424.3</v>
      </c>
      <c r="O214">
        <v>15</v>
      </c>
      <c r="P214">
        <v>8</v>
      </c>
      <c r="Q214">
        <v>2</v>
      </c>
      <c r="R214">
        <v>1419129.3195259783</v>
      </c>
      <c r="S214">
        <v>17.813333333333333</v>
      </c>
      <c r="T214">
        <v>2020</v>
      </c>
      <c r="U214" t="s">
        <v>319</v>
      </c>
      <c r="V214">
        <v>105289.65</v>
      </c>
      <c r="W214">
        <v>23787.040000000001</v>
      </c>
      <c r="X214">
        <v>1</v>
      </c>
      <c r="Y214">
        <v>379.99999999999994</v>
      </c>
    </row>
    <row r="215" spans="1:25">
      <c r="A215" t="str">
        <f t="shared" si="4"/>
        <v>Муниципальное образование Апшеронский районпредварительный</v>
      </c>
      <c r="B215" t="s">
        <v>31</v>
      </c>
      <c r="C215">
        <v>99989756</v>
      </c>
      <c r="D215" t="s">
        <v>350</v>
      </c>
      <c r="E215">
        <v>30</v>
      </c>
      <c r="F215" t="s">
        <v>1</v>
      </c>
      <c r="G215" t="s">
        <v>16</v>
      </c>
      <c r="H215" t="s">
        <v>197</v>
      </c>
      <c r="I215">
        <f>ROW()</f>
        <v>215</v>
      </c>
      <c r="J215">
        <f>COUNTIF(B$3:B33473,B215)</f>
        <v>564</v>
      </c>
      <c r="K215">
        <v>0</v>
      </c>
      <c r="L215">
        <v>9</v>
      </c>
      <c r="M215">
        <v>1952</v>
      </c>
      <c r="N215">
        <v>424.3</v>
      </c>
      <c r="O215">
        <v>15</v>
      </c>
      <c r="P215">
        <v>8</v>
      </c>
      <c r="Q215">
        <v>2</v>
      </c>
      <c r="R215">
        <v>1419129.3195259783</v>
      </c>
      <c r="S215">
        <v>17.813333333333333</v>
      </c>
      <c r="T215">
        <v>2020</v>
      </c>
      <c r="U215" t="s">
        <v>319</v>
      </c>
      <c r="V215">
        <v>105289.65</v>
      </c>
      <c r="W215">
        <v>23787.040000000001</v>
      </c>
      <c r="X215">
        <v>1</v>
      </c>
      <c r="Y215">
        <v>379.99999999999994</v>
      </c>
    </row>
    <row r="216" spans="1:25">
      <c r="A216" t="str">
        <f t="shared" si="4"/>
        <v>Муниципальное образование Апшеронский районпредварительный</v>
      </c>
      <c r="B216" t="s">
        <v>31</v>
      </c>
      <c r="C216">
        <v>99989756</v>
      </c>
      <c r="D216" t="s">
        <v>350</v>
      </c>
      <c r="E216">
        <v>32</v>
      </c>
      <c r="F216" t="s">
        <v>3</v>
      </c>
      <c r="G216" t="s">
        <v>16</v>
      </c>
      <c r="H216" t="s">
        <v>197</v>
      </c>
      <c r="I216">
        <f>ROW()</f>
        <v>216</v>
      </c>
      <c r="J216">
        <f>COUNTIF(B$3:B33474,B216)</f>
        <v>564</v>
      </c>
      <c r="K216">
        <v>0</v>
      </c>
      <c r="L216">
        <v>9</v>
      </c>
      <c r="M216">
        <v>1952</v>
      </c>
      <c r="N216">
        <v>424.3</v>
      </c>
      <c r="O216">
        <v>15</v>
      </c>
      <c r="P216">
        <v>8</v>
      </c>
      <c r="Q216">
        <v>2</v>
      </c>
      <c r="R216">
        <v>1419129.3195259783</v>
      </c>
      <c r="S216">
        <v>17.813333333333333</v>
      </c>
      <c r="T216">
        <v>2020</v>
      </c>
      <c r="U216" t="s">
        <v>319</v>
      </c>
      <c r="V216">
        <v>105289.65</v>
      </c>
      <c r="W216">
        <v>23787.040000000001</v>
      </c>
      <c r="X216">
        <v>1</v>
      </c>
      <c r="Y216">
        <v>379.99999999999994</v>
      </c>
    </row>
    <row r="217" spans="1:25">
      <c r="A217" t="str">
        <f t="shared" si="4"/>
        <v>Муниципальное образование Апшеронский районпредварительный</v>
      </c>
      <c r="B217" t="s">
        <v>31</v>
      </c>
      <c r="C217">
        <v>99989756</v>
      </c>
      <c r="D217" t="s">
        <v>350</v>
      </c>
      <c r="E217">
        <v>33</v>
      </c>
      <c r="F217" t="s">
        <v>4</v>
      </c>
      <c r="G217" t="s">
        <v>16</v>
      </c>
      <c r="H217" t="s">
        <v>197</v>
      </c>
      <c r="I217">
        <f>ROW()</f>
        <v>217</v>
      </c>
      <c r="J217">
        <f>COUNTIF(B$3:B33475,B217)</f>
        <v>564</v>
      </c>
      <c r="K217">
        <v>0</v>
      </c>
      <c r="L217">
        <v>9</v>
      </c>
      <c r="M217">
        <v>1952</v>
      </c>
      <c r="N217">
        <v>424.3</v>
      </c>
      <c r="O217">
        <v>15</v>
      </c>
      <c r="P217">
        <v>8</v>
      </c>
      <c r="Q217">
        <v>2</v>
      </c>
      <c r="R217">
        <v>1419129.3195259783</v>
      </c>
      <c r="S217">
        <v>17.813333333333333</v>
      </c>
      <c r="T217">
        <v>2020</v>
      </c>
      <c r="U217" t="s">
        <v>319</v>
      </c>
      <c r="V217">
        <v>105289.65</v>
      </c>
      <c r="W217">
        <v>23787.040000000001</v>
      </c>
      <c r="X217">
        <v>1</v>
      </c>
      <c r="Y217">
        <v>379.99999999999994</v>
      </c>
    </row>
    <row r="218" spans="1:25">
      <c r="A218" t="str">
        <f t="shared" si="4"/>
        <v>Муниципальное образование Апшеронский районпредварительный</v>
      </c>
      <c r="B218" t="s">
        <v>31</v>
      </c>
      <c r="C218">
        <v>99989756</v>
      </c>
      <c r="D218" t="s">
        <v>350</v>
      </c>
      <c r="E218">
        <v>35</v>
      </c>
      <c r="F218" t="s">
        <v>6</v>
      </c>
      <c r="G218" t="s">
        <v>16</v>
      </c>
      <c r="H218" t="s">
        <v>197</v>
      </c>
      <c r="I218">
        <f>ROW()</f>
        <v>218</v>
      </c>
      <c r="J218">
        <f>COUNTIF(B$3:B33476,B218)</f>
        <v>564</v>
      </c>
      <c r="K218">
        <v>0</v>
      </c>
      <c r="L218">
        <v>9</v>
      </c>
      <c r="M218">
        <v>1952</v>
      </c>
      <c r="N218">
        <v>424.3</v>
      </c>
      <c r="O218">
        <v>15</v>
      </c>
      <c r="P218">
        <v>8</v>
      </c>
      <c r="Q218">
        <v>2</v>
      </c>
      <c r="R218">
        <v>1419129.3195259783</v>
      </c>
      <c r="S218">
        <v>17.813333333333333</v>
      </c>
      <c r="T218">
        <v>2020</v>
      </c>
      <c r="U218" t="s">
        <v>319</v>
      </c>
      <c r="V218">
        <v>105289.65</v>
      </c>
      <c r="W218">
        <v>23787.040000000001</v>
      </c>
      <c r="X218">
        <v>1</v>
      </c>
      <c r="Y218">
        <v>379.99999999999994</v>
      </c>
    </row>
    <row r="219" spans="1:25">
      <c r="A219" t="str">
        <f t="shared" si="4"/>
        <v>Муниципальное образование Апшеронский районпредварительный</v>
      </c>
      <c r="B219" t="s">
        <v>31</v>
      </c>
      <c r="C219">
        <v>99989756</v>
      </c>
      <c r="D219" t="s">
        <v>350</v>
      </c>
      <c r="E219">
        <v>36</v>
      </c>
      <c r="F219" t="s">
        <v>7</v>
      </c>
      <c r="G219" t="s">
        <v>16</v>
      </c>
      <c r="H219" t="s">
        <v>197</v>
      </c>
      <c r="I219">
        <f>ROW()</f>
        <v>219</v>
      </c>
      <c r="J219">
        <f>COUNTIF(B$3:B33477,B219)</f>
        <v>564</v>
      </c>
      <c r="K219">
        <v>0</v>
      </c>
      <c r="L219">
        <v>9</v>
      </c>
      <c r="M219">
        <v>1952</v>
      </c>
      <c r="N219">
        <v>424.3</v>
      </c>
      <c r="O219">
        <v>15</v>
      </c>
      <c r="P219">
        <v>8</v>
      </c>
      <c r="Q219">
        <v>2</v>
      </c>
      <c r="R219">
        <v>1419129.3195259783</v>
      </c>
      <c r="S219">
        <v>17.813333333333333</v>
      </c>
      <c r="T219">
        <v>2020</v>
      </c>
      <c r="U219" t="s">
        <v>319</v>
      </c>
      <c r="V219">
        <v>105289.65</v>
      </c>
      <c r="W219">
        <v>23787.040000000001</v>
      </c>
      <c r="X219">
        <v>1</v>
      </c>
      <c r="Y219">
        <v>379.99999999999994</v>
      </c>
    </row>
    <row r="220" spans="1:25">
      <c r="A220" t="str">
        <f t="shared" si="4"/>
        <v>Муниципальное образование Апшеронский районпредварительный</v>
      </c>
      <c r="B220" t="s">
        <v>31</v>
      </c>
      <c r="C220">
        <v>99989756</v>
      </c>
      <c r="D220" t="s">
        <v>350</v>
      </c>
      <c r="E220">
        <v>37</v>
      </c>
      <c r="F220" t="s">
        <v>8</v>
      </c>
      <c r="G220" t="s">
        <v>16</v>
      </c>
      <c r="H220" t="s">
        <v>197</v>
      </c>
      <c r="I220">
        <f>ROW()</f>
        <v>220</v>
      </c>
      <c r="J220">
        <f>COUNTIF(B$3:B33478,B220)</f>
        <v>564</v>
      </c>
      <c r="K220">
        <v>0</v>
      </c>
      <c r="L220">
        <v>9</v>
      </c>
      <c r="M220">
        <v>1952</v>
      </c>
      <c r="N220">
        <v>424.3</v>
      </c>
      <c r="O220">
        <v>15</v>
      </c>
      <c r="P220">
        <v>8</v>
      </c>
      <c r="Q220">
        <v>2</v>
      </c>
      <c r="R220">
        <v>1419129.3195259783</v>
      </c>
      <c r="S220">
        <v>17.813333333333333</v>
      </c>
      <c r="T220">
        <v>2020</v>
      </c>
      <c r="U220" t="s">
        <v>319</v>
      </c>
      <c r="V220">
        <v>105289.65</v>
      </c>
      <c r="W220">
        <v>23787.040000000001</v>
      </c>
      <c r="X220">
        <v>1</v>
      </c>
      <c r="Y220">
        <v>379.99999999999994</v>
      </c>
    </row>
    <row r="221" spans="1:25">
      <c r="A221" t="str">
        <f t="shared" si="4"/>
        <v>Муниципальное образование Апшеронский районпредварительный</v>
      </c>
      <c r="B221" t="s">
        <v>31</v>
      </c>
      <c r="C221">
        <v>99989756</v>
      </c>
      <c r="D221" t="s">
        <v>350</v>
      </c>
      <c r="E221">
        <v>38</v>
      </c>
      <c r="F221" t="s">
        <v>9</v>
      </c>
      <c r="G221" t="s">
        <v>16</v>
      </c>
      <c r="H221" t="s">
        <v>197</v>
      </c>
      <c r="I221">
        <f>ROW()</f>
        <v>221</v>
      </c>
      <c r="J221">
        <f>COUNTIF(B$3:B33479,B221)</f>
        <v>564</v>
      </c>
      <c r="K221">
        <v>0</v>
      </c>
      <c r="L221">
        <v>9</v>
      </c>
      <c r="M221">
        <v>1952</v>
      </c>
      <c r="N221">
        <v>424.3</v>
      </c>
      <c r="O221">
        <v>15</v>
      </c>
      <c r="P221">
        <v>8</v>
      </c>
      <c r="Q221">
        <v>2</v>
      </c>
      <c r="R221">
        <v>1419129.3195259783</v>
      </c>
      <c r="S221">
        <v>17.813333333333333</v>
      </c>
      <c r="T221">
        <v>2020</v>
      </c>
      <c r="U221" t="s">
        <v>319</v>
      </c>
      <c r="V221">
        <v>105289.65</v>
      </c>
      <c r="W221">
        <v>23787.040000000001</v>
      </c>
      <c r="X221">
        <v>1</v>
      </c>
      <c r="Y221">
        <v>379.99999999999994</v>
      </c>
    </row>
    <row r="222" spans="1:25">
      <c r="A222" t="str">
        <f t="shared" si="4"/>
        <v>Муниципальное образование Апшеронский районпредварительный</v>
      </c>
      <c r="B222" t="s">
        <v>31</v>
      </c>
      <c r="C222">
        <v>99989802</v>
      </c>
      <c r="D222" t="s">
        <v>351</v>
      </c>
      <c r="E222">
        <v>1</v>
      </c>
      <c r="F222" t="s">
        <v>199</v>
      </c>
      <c r="H222" t="s">
        <v>197</v>
      </c>
      <c r="I222">
        <f>ROW()</f>
        <v>222</v>
      </c>
      <c r="J222">
        <f>COUNTIF(B$3:B33480,B222)</f>
        <v>564</v>
      </c>
      <c r="K222">
        <v>0</v>
      </c>
      <c r="L222">
        <v>10</v>
      </c>
      <c r="M222">
        <v>1970</v>
      </c>
      <c r="N222">
        <v>1146</v>
      </c>
      <c r="O222">
        <v>15</v>
      </c>
      <c r="P222">
        <v>10</v>
      </c>
      <c r="Q222">
        <v>2</v>
      </c>
      <c r="R222">
        <v>548567.37275520887</v>
      </c>
      <c r="S222">
        <v>17.403333333333332</v>
      </c>
      <c r="T222">
        <v>2020</v>
      </c>
      <c r="U222" t="s">
        <v>311</v>
      </c>
      <c r="V222">
        <v>42296.07</v>
      </c>
      <c r="W222">
        <v>9166.0300000000007</v>
      </c>
      <c r="X222">
        <v>2</v>
      </c>
      <c r="Y222">
        <v>465.6</v>
      </c>
    </row>
    <row r="223" spans="1:25">
      <c r="A223" t="str">
        <f t="shared" si="4"/>
        <v>Муниципальное образование Апшеронский районпредварительный</v>
      </c>
      <c r="B223" t="s">
        <v>31</v>
      </c>
      <c r="C223">
        <v>99989802</v>
      </c>
      <c r="D223" t="s">
        <v>351</v>
      </c>
      <c r="E223">
        <v>2</v>
      </c>
      <c r="F223" t="s">
        <v>200</v>
      </c>
      <c r="H223" t="s">
        <v>197</v>
      </c>
      <c r="I223">
        <f>ROW()</f>
        <v>223</v>
      </c>
      <c r="J223">
        <f>COUNTIF(B$3:B33481,B223)</f>
        <v>564</v>
      </c>
      <c r="K223">
        <v>0</v>
      </c>
      <c r="L223">
        <v>10</v>
      </c>
      <c r="M223">
        <v>1970</v>
      </c>
      <c r="N223">
        <v>1146</v>
      </c>
      <c r="O223">
        <v>15</v>
      </c>
      <c r="P223">
        <v>10</v>
      </c>
      <c r="Q223">
        <v>2</v>
      </c>
      <c r="R223">
        <v>548567.37275520887</v>
      </c>
      <c r="S223">
        <v>17.403333333333332</v>
      </c>
      <c r="T223">
        <v>2020</v>
      </c>
      <c r="U223" t="s">
        <v>311</v>
      </c>
      <c r="V223">
        <v>42296.07</v>
      </c>
      <c r="W223">
        <v>9166.0300000000007</v>
      </c>
      <c r="X223">
        <v>2</v>
      </c>
      <c r="Y223">
        <v>465.6</v>
      </c>
    </row>
    <row r="224" spans="1:25">
      <c r="A224" t="str">
        <f t="shared" si="4"/>
        <v>Муниципальное образование Апшеронский районпредварительный</v>
      </c>
      <c r="B224" t="s">
        <v>31</v>
      </c>
      <c r="C224">
        <v>99989802</v>
      </c>
      <c r="D224" t="s">
        <v>351</v>
      </c>
      <c r="E224">
        <v>30</v>
      </c>
      <c r="F224" t="s">
        <v>1</v>
      </c>
      <c r="G224" t="s">
        <v>16</v>
      </c>
      <c r="H224" t="s">
        <v>197</v>
      </c>
      <c r="I224">
        <f>ROW()</f>
        <v>224</v>
      </c>
      <c r="J224">
        <f>COUNTIF(B$3:B33482,B224)</f>
        <v>564</v>
      </c>
      <c r="K224">
        <v>0</v>
      </c>
      <c r="L224">
        <v>10</v>
      </c>
      <c r="M224">
        <v>1970</v>
      </c>
      <c r="N224">
        <v>1146</v>
      </c>
      <c r="O224">
        <v>15</v>
      </c>
      <c r="P224">
        <v>10</v>
      </c>
      <c r="Q224">
        <v>2</v>
      </c>
      <c r="R224">
        <v>548567.37275520887</v>
      </c>
      <c r="S224">
        <v>17.403333333333332</v>
      </c>
      <c r="T224">
        <v>2020</v>
      </c>
      <c r="U224" t="s">
        <v>311</v>
      </c>
      <c r="V224">
        <v>42296.07</v>
      </c>
      <c r="W224">
        <v>9166.0300000000007</v>
      </c>
      <c r="X224">
        <v>2</v>
      </c>
      <c r="Y224">
        <v>465.6</v>
      </c>
    </row>
    <row r="225" spans="1:25">
      <c r="A225" t="str">
        <f t="shared" si="4"/>
        <v>Муниципальное образование Апшеронский районпредварительный</v>
      </c>
      <c r="B225" t="s">
        <v>31</v>
      </c>
      <c r="C225">
        <v>99989802</v>
      </c>
      <c r="D225" t="s">
        <v>351</v>
      </c>
      <c r="E225">
        <v>32</v>
      </c>
      <c r="F225" t="s">
        <v>3</v>
      </c>
      <c r="G225" t="s">
        <v>16</v>
      </c>
      <c r="H225" t="s">
        <v>197</v>
      </c>
      <c r="I225">
        <f>ROW()</f>
        <v>225</v>
      </c>
      <c r="J225">
        <f>COUNTIF(B$3:B33483,B225)</f>
        <v>564</v>
      </c>
      <c r="K225">
        <v>0</v>
      </c>
      <c r="L225">
        <v>10</v>
      </c>
      <c r="M225">
        <v>1970</v>
      </c>
      <c r="N225">
        <v>1146</v>
      </c>
      <c r="O225">
        <v>15</v>
      </c>
      <c r="P225">
        <v>10</v>
      </c>
      <c r="Q225">
        <v>2</v>
      </c>
      <c r="R225">
        <v>548567.37275520887</v>
      </c>
      <c r="S225">
        <v>17.403333333333332</v>
      </c>
      <c r="T225">
        <v>2020</v>
      </c>
      <c r="U225" t="s">
        <v>311</v>
      </c>
      <c r="V225">
        <v>42296.07</v>
      </c>
      <c r="W225">
        <v>9166.0300000000007</v>
      </c>
      <c r="X225">
        <v>2</v>
      </c>
      <c r="Y225">
        <v>465.6</v>
      </c>
    </row>
    <row r="226" spans="1:25">
      <c r="A226" t="str">
        <f t="shared" si="4"/>
        <v>Муниципальное образование Апшеронский районпредварительный</v>
      </c>
      <c r="B226" t="s">
        <v>31</v>
      </c>
      <c r="C226">
        <v>99989802</v>
      </c>
      <c r="D226" t="s">
        <v>351</v>
      </c>
      <c r="E226">
        <v>33</v>
      </c>
      <c r="F226" t="s">
        <v>4</v>
      </c>
      <c r="G226" t="s">
        <v>16</v>
      </c>
      <c r="H226" t="s">
        <v>197</v>
      </c>
      <c r="I226">
        <f>ROW()</f>
        <v>226</v>
      </c>
      <c r="J226">
        <f>COUNTIF(B$3:B33484,B226)</f>
        <v>564</v>
      </c>
      <c r="K226">
        <v>0</v>
      </c>
      <c r="L226">
        <v>10</v>
      </c>
      <c r="M226">
        <v>1970</v>
      </c>
      <c r="N226">
        <v>1146</v>
      </c>
      <c r="O226">
        <v>15</v>
      </c>
      <c r="P226">
        <v>10</v>
      </c>
      <c r="Q226">
        <v>2</v>
      </c>
      <c r="R226">
        <v>548567.37275520887</v>
      </c>
      <c r="S226">
        <v>17.403333333333332</v>
      </c>
      <c r="T226">
        <v>2020</v>
      </c>
      <c r="U226" t="s">
        <v>311</v>
      </c>
      <c r="V226">
        <v>42296.07</v>
      </c>
      <c r="W226">
        <v>9166.0300000000007</v>
      </c>
      <c r="X226">
        <v>2</v>
      </c>
      <c r="Y226">
        <v>465.6</v>
      </c>
    </row>
    <row r="227" spans="1:25">
      <c r="A227" t="str">
        <f t="shared" si="4"/>
        <v>Муниципальное образование Апшеронский районпредварительный</v>
      </c>
      <c r="B227" t="s">
        <v>31</v>
      </c>
      <c r="C227">
        <v>99989802</v>
      </c>
      <c r="D227" t="s">
        <v>351</v>
      </c>
      <c r="E227">
        <v>35</v>
      </c>
      <c r="F227" t="s">
        <v>6</v>
      </c>
      <c r="G227" t="s">
        <v>16</v>
      </c>
      <c r="H227" t="s">
        <v>197</v>
      </c>
      <c r="I227">
        <f>ROW()</f>
        <v>227</v>
      </c>
      <c r="J227">
        <f>COUNTIF(B$3:B33485,B227)</f>
        <v>564</v>
      </c>
      <c r="K227">
        <v>0</v>
      </c>
      <c r="L227">
        <v>10</v>
      </c>
      <c r="M227">
        <v>1970</v>
      </c>
      <c r="N227">
        <v>1146</v>
      </c>
      <c r="O227">
        <v>15</v>
      </c>
      <c r="P227">
        <v>10</v>
      </c>
      <c r="Q227">
        <v>2</v>
      </c>
      <c r="R227">
        <v>548567.37275520887</v>
      </c>
      <c r="S227">
        <v>17.403333333333332</v>
      </c>
      <c r="T227">
        <v>2020</v>
      </c>
      <c r="U227" t="s">
        <v>311</v>
      </c>
      <c r="V227">
        <v>42296.07</v>
      </c>
      <c r="W227">
        <v>9166.0300000000007</v>
      </c>
      <c r="X227">
        <v>2</v>
      </c>
      <c r="Y227">
        <v>465.6</v>
      </c>
    </row>
    <row r="228" spans="1:25">
      <c r="A228" t="str">
        <f t="shared" si="4"/>
        <v>Муниципальное образование Апшеронский районпредварительный</v>
      </c>
      <c r="B228" t="s">
        <v>31</v>
      </c>
      <c r="C228">
        <v>99989802</v>
      </c>
      <c r="D228" t="s">
        <v>351</v>
      </c>
      <c r="E228">
        <v>36</v>
      </c>
      <c r="F228" t="s">
        <v>7</v>
      </c>
      <c r="G228" t="s">
        <v>16</v>
      </c>
      <c r="H228" t="s">
        <v>197</v>
      </c>
      <c r="I228">
        <f>ROW()</f>
        <v>228</v>
      </c>
      <c r="J228">
        <f>COUNTIF(B$3:B33486,B228)</f>
        <v>564</v>
      </c>
      <c r="K228">
        <v>0</v>
      </c>
      <c r="L228">
        <v>10</v>
      </c>
      <c r="M228">
        <v>1970</v>
      </c>
      <c r="N228">
        <v>1146</v>
      </c>
      <c r="O228">
        <v>15</v>
      </c>
      <c r="P228">
        <v>10</v>
      </c>
      <c r="Q228">
        <v>2</v>
      </c>
      <c r="R228">
        <v>548567.37275520887</v>
      </c>
      <c r="S228">
        <v>17.403333333333332</v>
      </c>
      <c r="T228">
        <v>2020</v>
      </c>
      <c r="U228" t="s">
        <v>311</v>
      </c>
      <c r="V228">
        <v>42296.07</v>
      </c>
      <c r="W228">
        <v>9166.0300000000007</v>
      </c>
      <c r="X228">
        <v>2</v>
      </c>
      <c r="Y228">
        <v>465.6</v>
      </c>
    </row>
    <row r="229" spans="1:25">
      <c r="A229" t="str">
        <f t="shared" si="4"/>
        <v>Муниципальное образование Апшеронский районпредварительный</v>
      </c>
      <c r="B229" t="s">
        <v>31</v>
      </c>
      <c r="C229">
        <v>99989802</v>
      </c>
      <c r="D229" t="s">
        <v>351</v>
      </c>
      <c r="E229">
        <v>37</v>
      </c>
      <c r="F229" t="s">
        <v>8</v>
      </c>
      <c r="G229" t="s">
        <v>16</v>
      </c>
      <c r="H229" t="s">
        <v>197</v>
      </c>
      <c r="I229">
        <f>ROW()</f>
        <v>229</v>
      </c>
      <c r="J229">
        <f>COUNTIF(B$3:B33487,B229)</f>
        <v>564</v>
      </c>
      <c r="K229">
        <v>0</v>
      </c>
      <c r="L229">
        <v>10</v>
      </c>
      <c r="M229">
        <v>1970</v>
      </c>
      <c r="N229">
        <v>1146</v>
      </c>
      <c r="O229">
        <v>15</v>
      </c>
      <c r="P229">
        <v>10</v>
      </c>
      <c r="Q229">
        <v>2</v>
      </c>
      <c r="R229">
        <v>548567.37275520887</v>
      </c>
      <c r="S229">
        <v>17.403333333333332</v>
      </c>
      <c r="T229">
        <v>2020</v>
      </c>
      <c r="U229" t="s">
        <v>311</v>
      </c>
      <c r="V229">
        <v>42296.07</v>
      </c>
      <c r="W229">
        <v>9166.0300000000007</v>
      </c>
      <c r="X229">
        <v>2</v>
      </c>
      <c r="Y229">
        <v>465.6</v>
      </c>
    </row>
    <row r="230" spans="1:25">
      <c r="A230" t="str">
        <f t="shared" si="4"/>
        <v>Муниципальное образование Апшеронский районпредварительный</v>
      </c>
      <c r="B230" t="s">
        <v>31</v>
      </c>
      <c r="C230">
        <v>99989802</v>
      </c>
      <c r="D230" t="s">
        <v>351</v>
      </c>
      <c r="E230">
        <v>38</v>
      </c>
      <c r="F230" t="s">
        <v>9</v>
      </c>
      <c r="G230" t="s">
        <v>16</v>
      </c>
      <c r="H230" t="s">
        <v>197</v>
      </c>
      <c r="I230">
        <f>ROW()</f>
        <v>230</v>
      </c>
      <c r="J230">
        <f>COUNTIF(B$3:B33488,B230)</f>
        <v>564</v>
      </c>
      <c r="K230">
        <v>0</v>
      </c>
      <c r="L230">
        <v>10</v>
      </c>
      <c r="M230">
        <v>1970</v>
      </c>
      <c r="N230">
        <v>1146</v>
      </c>
      <c r="O230">
        <v>15</v>
      </c>
      <c r="P230">
        <v>10</v>
      </c>
      <c r="Q230">
        <v>2</v>
      </c>
      <c r="R230">
        <v>548567.37275520887</v>
      </c>
      <c r="S230">
        <v>17.403333333333332</v>
      </c>
      <c r="T230">
        <v>2020</v>
      </c>
      <c r="U230" t="s">
        <v>311</v>
      </c>
      <c r="V230">
        <v>42296.07</v>
      </c>
      <c r="W230">
        <v>9166.0300000000007</v>
      </c>
      <c r="X230">
        <v>2</v>
      </c>
      <c r="Y230">
        <v>465.6</v>
      </c>
    </row>
    <row r="231" spans="1:25">
      <c r="A231" t="str">
        <f t="shared" si="4"/>
        <v>Муниципальное образование Апшеронский районпредварительный</v>
      </c>
      <c r="B231" t="s">
        <v>31</v>
      </c>
      <c r="C231">
        <v>99989802</v>
      </c>
      <c r="D231" t="s">
        <v>351</v>
      </c>
      <c r="E231">
        <v>39</v>
      </c>
      <c r="F231" t="s">
        <v>10</v>
      </c>
      <c r="G231" t="s">
        <v>16</v>
      </c>
      <c r="H231" t="s">
        <v>197</v>
      </c>
      <c r="I231">
        <f>ROW()</f>
        <v>231</v>
      </c>
      <c r="J231">
        <f>COUNTIF(B$3:B33489,B231)</f>
        <v>564</v>
      </c>
      <c r="K231">
        <v>0</v>
      </c>
      <c r="L231">
        <v>10</v>
      </c>
      <c r="M231">
        <v>1970</v>
      </c>
      <c r="N231">
        <v>1146</v>
      </c>
      <c r="O231">
        <v>15</v>
      </c>
      <c r="P231">
        <v>10</v>
      </c>
      <c r="Q231">
        <v>2</v>
      </c>
      <c r="R231">
        <v>548567.37275520887</v>
      </c>
      <c r="S231">
        <v>17.403333333333332</v>
      </c>
      <c r="T231">
        <v>2020</v>
      </c>
      <c r="U231" t="s">
        <v>311</v>
      </c>
      <c r="V231">
        <v>42296.07</v>
      </c>
      <c r="W231">
        <v>9166.0300000000007</v>
      </c>
      <c r="X231">
        <v>2</v>
      </c>
      <c r="Y231">
        <v>465.6</v>
      </c>
    </row>
    <row r="232" spans="1:25">
      <c r="A232" t="str">
        <f t="shared" si="4"/>
        <v>Муниципальное образование Апшеронский районпредварительный</v>
      </c>
      <c r="B232" t="s">
        <v>31</v>
      </c>
      <c r="C232">
        <v>99990676</v>
      </c>
      <c r="D232" t="s">
        <v>352</v>
      </c>
      <c r="E232">
        <v>1</v>
      </c>
      <c r="F232" t="s">
        <v>199</v>
      </c>
      <c r="H232" t="s">
        <v>197</v>
      </c>
      <c r="I232">
        <f>ROW()</f>
        <v>232</v>
      </c>
      <c r="J232">
        <f>COUNTIF(B$3:B33490,B232)</f>
        <v>564</v>
      </c>
      <c r="K232">
        <v>0</v>
      </c>
      <c r="L232">
        <v>10</v>
      </c>
      <c r="M232">
        <v>1970</v>
      </c>
      <c r="N232">
        <v>1444.9</v>
      </c>
      <c r="O232">
        <v>48</v>
      </c>
      <c r="P232">
        <v>48</v>
      </c>
      <c r="Q232">
        <v>4</v>
      </c>
      <c r="R232">
        <v>6085724.8416237906</v>
      </c>
      <c r="S232">
        <v>17.25</v>
      </c>
      <c r="T232">
        <v>2020</v>
      </c>
      <c r="U232" t="s">
        <v>311</v>
      </c>
      <c r="V232">
        <v>447367.4</v>
      </c>
      <c r="W232">
        <v>102082.36</v>
      </c>
      <c r="X232">
        <v>3</v>
      </c>
      <c r="Y232">
        <v>2018.2905568627448</v>
      </c>
    </row>
    <row r="233" spans="1:25">
      <c r="A233" t="str">
        <f t="shared" si="4"/>
        <v>Муниципальное образование Апшеронский районпредварительный</v>
      </c>
      <c r="B233" t="s">
        <v>31</v>
      </c>
      <c r="C233">
        <v>99990676</v>
      </c>
      <c r="D233" t="s">
        <v>352</v>
      </c>
      <c r="E233">
        <v>2</v>
      </c>
      <c r="F233" t="s">
        <v>200</v>
      </c>
      <c r="H233" t="s">
        <v>197</v>
      </c>
      <c r="I233">
        <f>ROW()</f>
        <v>233</v>
      </c>
      <c r="J233">
        <f>COUNTIF(B$3:B33491,B233)</f>
        <v>564</v>
      </c>
      <c r="K233">
        <v>0</v>
      </c>
      <c r="L233">
        <v>10</v>
      </c>
      <c r="M233">
        <v>1970</v>
      </c>
      <c r="N233">
        <v>1444.9</v>
      </c>
      <c r="O233">
        <v>48</v>
      </c>
      <c r="P233">
        <v>48</v>
      </c>
      <c r="Q233">
        <v>4</v>
      </c>
      <c r="R233">
        <v>6085724.8416237906</v>
      </c>
      <c r="S233">
        <v>17.25</v>
      </c>
      <c r="T233">
        <v>2020</v>
      </c>
      <c r="U233" t="s">
        <v>311</v>
      </c>
      <c r="V233">
        <v>447367.4</v>
      </c>
      <c r="W233">
        <v>102082.36</v>
      </c>
      <c r="X233">
        <v>3</v>
      </c>
      <c r="Y233">
        <v>2018.2905568627448</v>
      </c>
    </row>
    <row r="234" spans="1:25">
      <c r="A234" t="str">
        <f t="shared" si="4"/>
        <v>Муниципальное образование Апшеронский районпредварительный</v>
      </c>
      <c r="B234" t="s">
        <v>31</v>
      </c>
      <c r="C234">
        <v>99990676</v>
      </c>
      <c r="D234" t="s">
        <v>352</v>
      </c>
      <c r="E234">
        <v>30</v>
      </c>
      <c r="F234" t="s">
        <v>1</v>
      </c>
      <c r="G234" t="s">
        <v>16</v>
      </c>
      <c r="H234" t="s">
        <v>197</v>
      </c>
      <c r="I234">
        <f>ROW()</f>
        <v>234</v>
      </c>
      <c r="J234">
        <f>COUNTIF(B$3:B33492,B234)</f>
        <v>564</v>
      </c>
      <c r="K234">
        <v>0</v>
      </c>
      <c r="L234">
        <v>10</v>
      </c>
      <c r="M234">
        <v>1970</v>
      </c>
      <c r="N234">
        <v>1444.9</v>
      </c>
      <c r="O234">
        <v>48</v>
      </c>
      <c r="P234">
        <v>48</v>
      </c>
      <c r="Q234">
        <v>4</v>
      </c>
      <c r="R234">
        <v>6085724.8416237906</v>
      </c>
      <c r="S234">
        <v>17.25</v>
      </c>
      <c r="T234">
        <v>2020</v>
      </c>
      <c r="U234" t="s">
        <v>311</v>
      </c>
      <c r="V234">
        <v>447367.4</v>
      </c>
      <c r="W234">
        <v>102082.36</v>
      </c>
      <c r="X234">
        <v>3</v>
      </c>
      <c r="Y234">
        <v>2018.2905568627448</v>
      </c>
    </row>
    <row r="235" spans="1:25">
      <c r="A235" t="str">
        <f t="shared" si="4"/>
        <v>Муниципальное образование Апшеронский районпредварительный</v>
      </c>
      <c r="B235" t="s">
        <v>31</v>
      </c>
      <c r="C235">
        <v>99990676</v>
      </c>
      <c r="D235" t="s">
        <v>352</v>
      </c>
      <c r="E235">
        <v>32</v>
      </c>
      <c r="F235" t="s">
        <v>3</v>
      </c>
      <c r="G235" t="s">
        <v>16</v>
      </c>
      <c r="H235" t="s">
        <v>197</v>
      </c>
      <c r="I235">
        <f>ROW()</f>
        <v>235</v>
      </c>
      <c r="J235">
        <f>COUNTIF(B$3:B33493,B235)</f>
        <v>564</v>
      </c>
      <c r="K235">
        <v>0</v>
      </c>
      <c r="L235">
        <v>10</v>
      </c>
      <c r="M235">
        <v>1970</v>
      </c>
      <c r="N235">
        <v>1444.9</v>
      </c>
      <c r="O235">
        <v>48</v>
      </c>
      <c r="P235">
        <v>48</v>
      </c>
      <c r="Q235">
        <v>4</v>
      </c>
      <c r="R235">
        <v>6085724.8416237906</v>
      </c>
      <c r="S235">
        <v>17.25</v>
      </c>
      <c r="T235">
        <v>2020</v>
      </c>
      <c r="U235" t="s">
        <v>311</v>
      </c>
      <c r="V235">
        <v>447367.4</v>
      </c>
      <c r="W235">
        <v>102082.36</v>
      </c>
      <c r="X235">
        <v>3</v>
      </c>
      <c r="Y235">
        <v>2018.2905568627448</v>
      </c>
    </row>
    <row r="236" spans="1:25">
      <c r="A236" t="str">
        <f t="shared" si="4"/>
        <v>Муниципальное образование Апшеронский районпредварительный</v>
      </c>
      <c r="B236" t="s">
        <v>31</v>
      </c>
      <c r="C236">
        <v>99990676</v>
      </c>
      <c r="D236" t="s">
        <v>352</v>
      </c>
      <c r="E236">
        <v>33</v>
      </c>
      <c r="F236" t="s">
        <v>4</v>
      </c>
      <c r="G236" t="s">
        <v>16</v>
      </c>
      <c r="H236" t="s">
        <v>197</v>
      </c>
      <c r="I236">
        <f>ROW()</f>
        <v>236</v>
      </c>
      <c r="J236">
        <f>COUNTIF(B$3:B33494,B236)</f>
        <v>564</v>
      </c>
      <c r="K236">
        <v>0</v>
      </c>
      <c r="L236">
        <v>10</v>
      </c>
      <c r="M236">
        <v>1970</v>
      </c>
      <c r="N236">
        <v>1444.9</v>
      </c>
      <c r="O236">
        <v>48</v>
      </c>
      <c r="P236">
        <v>48</v>
      </c>
      <c r="Q236">
        <v>4</v>
      </c>
      <c r="R236">
        <v>6085724.8416237906</v>
      </c>
      <c r="S236">
        <v>17.25</v>
      </c>
      <c r="T236">
        <v>2020</v>
      </c>
      <c r="U236" t="s">
        <v>311</v>
      </c>
      <c r="V236">
        <v>447367.4</v>
      </c>
      <c r="W236">
        <v>102082.36</v>
      </c>
      <c r="X236">
        <v>3</v>
      </c>
      <c r="Y236">
        <v>2018.2905568627448</v>
      </c>
    </row>
    <row r="237" spans="1:25">
      <c r="A237" t="str">
        <f t="shared" si="4"/>
        <v>Муниципальное образование Апшеронский районпредварительный</v>
      </c>
      <c r="B237" t="s">
        <v>31</v>
      </c>
      <c r="C237">
        <v>99990676</v>
      </c>
      <c r="D237" t="s">
        <v>352</v>
      </c>
      <c r="E237">
        <v>35</v>
      </c>
      <c r="F237" t="s">
        <v>6</v>
      </c>
      <c r="G237" t="s">
        <v>16</v>
      </c>
      <c r="H237" t="s">
        <v>197</v>
      </c>
      <c r="I237">
        <f>ROW()</f>
        <v>237</v>
      </c>
      <c r="J237">
        <f>COUNTIF(B$3:B33495,B237)</f>
        <v>564</v>
      </c>
      <c r="K237">
        <v>0</v>
      </c>
      <c r="L237">
        <v>10</v>
      </c>
      <c r="M237">
        <v>1970</v>
      </c>
      <c r="N237">
        <v>1444.9</v>
      </c>
      <c r="O237">
        <v>48</v>
      </c>
      <c r="P237">
        <v>48</v>
      </c>
      <c r="Q237">
        <v>4</v>
      </c>
      <c r="R237">
        <v>6085724.8416237906</v>
      </c>
      <c r="S237">
        <v>17.25</v>
      </c>
      <c r="T237">
        <v>2020</v>
      </c>
      <c r="U237" t="s">
        <v>311</v>
      </c>
      <c r="V237">
        <v>447367.4</v>
      </c>
      <c r="W237">
        <v>102082.36</v>
      </c>
      <c r="X237">
        <v>3</v>
      </c>
      <c r="Y237">
        <v>2018.2905568627448</v>
      </c>
    </row>
    <row r="238" spans="1:25">
      <c r="A238" t="str">
        <f t="shared" si="4"/>
        <v>Муниципальное образование Апшеронский районпредварительный</v>
      </c>
      <c r="B238" t="s">
        <v>31</v>
      </c>
      <c r="C238">
        <v>99990676</v>
      </c>
      <c r="D238" t="s">
        <v>352</v>
      </c>
      <c r="E238">
        <v>36</v>
      </c>
      <c r="F238" t="s">
        <v>7</v>
      </c>
      <c r="G238" t="s">
        <v>16</v>
      </c>
      <c r="H238" t="s">
        <v>197</v>
      </c>
      <c r="I238">
        <f>ROW()</f>
        <v>238</v>
      </c>
      <c r="J238">
        <f>COUNTIF(B$3:B33496,B238)</f>
        <v>564</v>
      </c>
      <c r="K238">
        <v>0</v>
      </c>
      <c r="L238">
        <v>10</v>
      </c>
      <c r="M238">
        <v>1970</v>
      </c>
      <c r="N238">
        <v>1444.9</v>
      </c>
      <c r="O238">
        <v>48</v>
      </c>
      <c r="P238">
        <v>48</v>
      </c>
      <c r="Q238">
        <v>4</v>
      </c>
      <c r="R238">
        <v>6085724.8416237906</v>
      </c>
      <c r="S238">
        <v>17.25</v>
      </c>
      <c r="T238">
        <v>2020</v>
      </c>
      <c r="U238" t="s">
        <v>311</v>
      </c>
      <c r="V238">
        <v>447367.4</v>
      </c>
      <c r="W238">
        <v>102082.36</v>
      </c>
      <c r="X238">
        <v>3</v>
      </c>
      <c r="Y238">
        <v>2018.2905568627448</v>
      </c>
    </row>
    <row r="239" spans="1:25">
      <c r="A239" t="str">
        <f t="shared" si="4"/>
        <v>Муниципальное образование Апшеронский районпредварительный</v>
      </c>
      <c r="B239" t="s">
        <v>31</v>
      </c>
      <c r="C239">
        <v>99990676</v>
      </c>
      <c r="D239" t="s">
        <v>352</v>
      </c>
      <c r="E239">
        <v>37</v>
      </c>
      <c r="F239" t="s">
        <v>8</v>
      </c>
      <c r="G239" t="s">
        <v>16</v>
      </c>
      <c r="H239" t="s">
        <v>197</v>
      </c>
      <c r="I239">
        <f>ROW()</f>
        <v>239</v>
      </c>
      <c r="J239">
        <f>COUNTIF(B$3:B33497,B239)</f>
        <v>564</v>
      </c>
      <c r="K239">
        <v>0</v>
      </c>
      <c r="L239">
        <v>10</v>
      </c>
      <c r="M239">
        <v>1970</v>
      </c>
      <c r="N239">
        <v>1444.9</v>
      </c>
      <c r="O239">
        <v>48</v>
      </c>
      <c r="P239">
        <v>48</v>
      </c>
      <c r="Q239">
        <v>4</v>
      </c>
      <c r="R239">
        <v>6085724.8416237906</v>
      </c>
      <c r="S239">
        <v>17.25</v>
      </c>
      <c r="T239">
        <v>2020</v>
      </c>
      <c r="U239" t="s">
        <v>311</v>
      </c>
      <c r="V239">
        <v>447367.4</v>
      </c>
      <c r="W239">
        <v>102082.36</v>
      </c>
      <c r="X239">
        <v>3</v>
      </c>
      <c r="Y239">
        <v>2018.2905568627448</v>
      </c>
    </row>
    <row r="240" spans="1:25">
      <c r="A240" t="str">
        <f t="shared" si="4"/>
        <v>Муниципальное образование Апшеронский районпредварительный</v>
      </c>
      <c r="B240" t="s">
        <v>31</v>
      </c>
      <c r="C240">
        <v>99990676</v>
      </c>
      <c r="D240" t="s">
        <v>352</v>
      </c>
      <c r="E240">
        <v>38</v>
      </c>
      <c r="F240" t="s">
        <v>9</v>
      </c>
      <c r="G240" t="s">
        <v>16</v>
      </c>
      <c r="H240" t="s">
        <v>197</v>
      </c>
      <c r="I240">
        <f>ROW()</f>
        <v>240</v>
      </c>
      <c r="J240">
        <f>COUNTIF(B$3:B33498,B240)</f>
        <v>564</v>
      </c>
      <c r="K240">
        <v>0</v>
      </c>
      <c r="L240">
        <v>10</v>
      </c>
      <c r="M240">
        <v>1970</v>
      </c>
      <c r="N240">
        <v>1444.9</v>
      </c>
      <c r="O240">
        <v>48</v>
      </c>
      <c r="P240">
        <v>48</v>
      </c>
      <c r="Q240">
        <v>4</v>
      </c>
      <c r="R240">
        <v>6085724.8416237906</v>
      </c>
      <c r="S240">
        <v>17.25</v>
      </c>
      <c r="T240">
        <v>2020</v>
      </c>
      <c r="U240" t="s">
        <v>311</v>
      </c>
      <c r="V240">
        <v>447367.4</v>
      </c>
      <c r="W240">
        <v>102082.36</v>
      </c>
      <c r="X240">
        <v>3</v>
      </c>
      <c r="Y240">
        <v>2018.2905568627448</v>
      </c>
    </row>
    <row r="241" spans="1:25">
      <c r="A241" t="str">
        <f t="shared" si="4"/>
        <v>Муниципальное образование Апшеронский районпредварительный</v>
      </c>
      <c r="B241" t="s">
        <v>31</v>
      </c>
      <c r="C241">
        <v>99990676</v>
      </c>
      <c r="D241" t="s">
        <v>352</v>
      </c>
      <c r="E241">
        <v>39</v>
      </c>
      <c r="F241" t="s">
        <v>10</v>
      </c>
      <c r="G241" t="s">
        <v>16</v>
      </c>
      <c r="H241" t="s">
        <v>197</v>
      </c>
      <c r="I241">
        <f>ROW()</f>
        <v>241</v>
      </c>
      <c r="J241">
        <f>COUNTIF(B$3:B33499,B241)</f>
        <v>564</v>
      </c>
      <c r="K241">
        <v>0</v>
      </c>
      <c r="L241">
        <v>10</v>
      </c>
      <c r="M241">
        <v>1970</v>
      </c>
      <c r="N241">
        <v>1444.9</v>
      </c>
      <c r="O241">
        <v>48</v>
      </c>
      <c r="P241">
        <v>48</v>
      </c>
      <c r="Q241">
        <v>4</v>
      </c>
      <c r="R241">
        <v>6085724.8416237906</v>
      </c>
      <c r="S241">
        <v>17.25</v>
      </c>
      <c r="T241">
        <v>2020</v>
      </c>
      <c r="U241" t="s">
        <v>311</v>
      </c>
      <c r="V241">
        <v>447367.4</v>
      </c>
      <c r="W241">
        <v>102082.36</v>
      </c>
      <c r="X241">
        <v>3</v>
      </c>
      <c r="Y241">
        <v>2018.2905568627448</v>
      </c>
    </row>
    <row r="242" spans="1:25">
      <c r="A242" t="str">
        <f t="shared" si="4"/>
        <v>Муниципальное образование Апшеронский районпредварительный</v>
      </c>
      <c r="B242" t="s">
        <v>31</v>
      </c>
      <c r="C242">
        <v>99989795</v>
      </c>
      <c r="D242" t="s">
        <v>353</v>
      </c>
      <c r="E242">
        <v>1</v>
      </c>
      <c r="F242" t="s">
        <v>199</v>
      </c>
      <c r="H242" t="s">
        <v>197</v>
      </c>
      <c r="I242">
        <f>ROW()</f>
        <v>242</v>
      </c>
      <c r="J242">
        <f>COUNTIF(B$3:B33500,B242)</f>
        <v>564</v>
      </c>
      <c r="K242">
        <v>0</v>
      </c>
      <c r="L242">
        <v>10</v>
      </c>
      <c r="M242">
        <v>1962</v>
      </c>
      <c r="N242">
        <v>441.8</v>
      </c>
      <c r="O242">
        <v>12</v>
      </c>
      <c r="P242">
        <v>9</v>
      </c>
      <c r="Q242">
        <v>2</v>
      </c>
      <c r="R242">
        <v>1347679.5104953826</v>
      </c>
      <c r="S242">
        <v>17.130000000000003</v>
      </c>
      <c r="T242">
        <v>2020</v>
      </c>
      <c r="U242" t="s">
        <v>354</v>
      </c>
      <c r="V242">
        <v>99544.639999999999</v>
      </c>
      <c r="W242">
        <v>22597.46</v>
      </c>
      <c r="X242">
        <v>1</v>
      </c>
      <c r="Y242">
        <v>360.6</v>
      </c>
    </row>
    <row r="243" spans="1:25">
      <c r="A243" t="str">
        <f t="shared" si="4"/>
        <v>Муниципальное образование Апшеронский районпредварительный</v>
      </c>
      <c r="B243" t="s">
        <v>31</v>
      </c>
      <c r="C243">
        <v>99989795</v>
      </c>
      <c r="D243" t="s">
        <v>353</v>
      </c>
      <c r="E243">
        <v>2</v>
      </c>
      <c r="F243" t="s">
        <v>200</v>
      </c>
      <c r="H243" t="s">
        <v>197</v>
      </c>
      <c r="I243">
        <f>ROW()</f>
        <v>243</v>
      </c>
      <c r="J243">
        <f>COUNTIF(B$3:B33501,B243)</f>
        <v>564</v>
      </c>
      <c r="K243">
        <v>0</v>
      </c>
      <c r="L243">
        <v>10</v>
      </c>
      <c r="M243">
        <v>1962</v>
      </c>
      <c r="N243">
        <v>441.8</v>
      </c>
      <c r="O243">
        <v>12</v>
      </c>
      <c r="P243">
        <v>9</v>
      </c>
      <c r="Q243">
        <v>2</v>
      </c>
      <c r="R243">
        <v>1347679.5104953826</v>
      </c>
      <c r="S243">
        <v>17.130000000000003</v>
      </c>
      <c r="T243">
        <v>2020</v>
      </c>
      <c r="U243" t="s">
        <v>354</v>
      </c>
      <c r="V243">
        <v>99544.639999999999</v>
      </c>
      <c r="W243">
        <v>22597.46</v>
      </c>
      <c r="X243">
        <v>1</v>
      </c>
      <c r="Y243">
        <v>360.6</v>
      </c>
    </row>
    <row r="244" spans="1:25">
      <c r="A244" t="str">
        <f t="shared" si="4"/>
        <v>Муниципальное образование Апшеронский районпредварительный</v>
      </c>
      <c r="B244" t="s">
        <v>31</v>
      </c>
      <c r="C244">
        <v>99989795</v>
      </c>
      <c r="D244" t="s">
        <v>353</v>
      </c>
      <c r="E244">
        <v>30</v>
      </c>
      <c r="F244" t="s">
        <v>1</v>
      </c>
      <c r="G244" t="s">
        <v>16</v>
      </c>
      <c r="H244" t="s">
        <v>197</v>
      </c>
      <c r="I244">
        <f>ROW()</f>
        <v>244</v>
      </c>
      <c r="J244">
        <f>COUNTIF(B$3:B33502,B244)</f>
        <v>564</v>
      </c>
      <c r="K244">
        <v>0</v>
      </c>
      <c r="L244">
        <v>10</v>
      </c>
      <c r="M244">
        <v>1962</v>
      </c>
      <c r="N244">
        <v>441.8</v>
      </c>
      <c r="O244">
        <v>12</v>
      </c>
      <c r="P244">
        <v>9</v>
      </c>
      <c r="Q244">
        <v>2</v>
      </c>
      <c r="R244">
        <v>1347679.5104953826</v>
      </c>
      <c r="S244">
        <v>17.130000000000003</v>
      </c>
      <c r="T244">
        <v>2020</v>
      </c>
      <c r="U244" t="s">
        <v>354</v>
      </c>
      <c r="V244">
        <v>99544.639999999999</v>
      </c>
      <c r="W244">
        <v>22597.46</v>
      </c>
      <c r="X244">
        <v>1</v>
      </c>
      <c r="Y244">
        <v>360.6</v>
      </c>
    </row>
    <row r="245" spans="1:25">
      <c r="A245" t="str">
        <f t="shared" si="4"/>
        <v>Муниципальное образование Апшеронский районпредварительный</v>
      </c>
      <c r="B245" t="s">
        <v>31</v>
      </c>
      <c r="C245">
        <v>99989795</v>
      </c>
      <c r="D245" t="s">
        <v>353</v>
      </c>
      <c r="E245">
        <v>31</v>
      </c>
      <c r="F245" t="s">
        <v>2</v>
      </c>
      <c r="G245" t="s">
        <v>16</v>
      </c>
      <c r="H245" t="s">
        <v>197</v>
      </c>
      <c r="I245">
        <f>ROW()</f>
        <v>245</v>
      </c>
      <c r="J245">
        <f>COUNTIF(B$3:B33503,B245)</f>
        <v>564</v>
      </c>
      <c r="K245">
        <v>0</v>
      </c>
      <c r="L245">
        <v>10</v>
      </c>
      <c r="M245">
        <v>1962</v>
      </c>
      <c r="N245">
        <v>441.8</v>
      </c>
      <c r="O245">
        <v>12</v>
      </c>
      <c r="P245">
        <v>9</v>
      </c>
      <c r="Q245">
        <v>2</v>
      </c>
      <c r="R245">
        <v>1347679.5104953826</v>
      </c>
      <c r="S245">
        <v>17.130000000000003</v>
      </c>
      <c r="T245">
        <v>2020</v>
      </c>
      <c r="U245" t="s">
        <v>354</v>
      </c>
      <c r="V245">
        <v>99544.639999999999</v>
      </c>
      <c r="W245">
        <v>22597.46</v>
      </c>
      <c r="X245">
        <v>1</v>
      </c>
      <c r="Y245">
        <v>360.6</v>
      </c>
    </row>
    <row r="246" spans="1:25">
      <c r="A246" t="str">
        <f t="shared" si="4"/>
        <v>Муниципальное образование Апшеронский районпредварительный</v>
      </c>
      <c r="B246" t="s">
        <v>31</v>
      </c>
      <c r="C246">
        <v>99989795</v>
      </c>
      <c r="D246" t="s">
        <v>353</v>
      </c>
      <c r="E246">
        <v>32</v>
      </c>
      <c r="F246" t="s">
        <v>3</v>
      </c>
      <c r="G246" t="s">
        <v>16</v>
      </c>
      <c r="H246" t="s">
        <v>197</v>
      </c>
      <c r="I246">
        <f>ROW()</f>
        <v>246</v>
      </c>
      <c r="J246">
        <f>COUNTIF(B$3:B33504,B246)</f>
        <v>564</v>
      </c>
      <c r="K246">
        <v>0</v>
      </c>
      <c r="L246">
        <v>10</v>
      </c>
      <c r="M246">
        <v>1962</v>
      </c>
      <c r="N246">
        <v>441.8</v>
      </c>
      <c r="O246">
        <v>12</v>
      </c>
      <c r="P246">
        <v>9</v>
      </c>
      <c r="Q246">
        <v>2</v>
      </c>
      <c r="R246">
        <v>1347679.5104953826</v>
      </c>
      <c r="S246">
        <v>17.130000000000003</v>
      </c>
      <c r="T246">
        <v>2020</v>
      </c>
      <c r="U246" t="s">
        <v>354</v>
      </c>
      <c r="V246">
        <v>99544.639999999999</v>
      </c>
      <c r="W246">
        <v>22597.46</v>
      </c>
      <c r="X246">
        <v>1</v>
      </c>
      <c r="Y246">
        <v>360.6</v>
      </c>
    </row>
    <row r="247" spans="1:25">
      <c r="A247" t="str">
        <f t="shared" si="4"/>
        <v>Муниципальное образование Апшеронский районпредварительный</v>
      </c>
      <c r="B247" t="s">
        <v>31</v>
      </c>
      <c r="C247">
        <v>99989795</v>
      </c>
      <c r="D247" t="s">
        <v>353</v>
      </c>
      <c r="E247">
        <v>35</v>
      </c>
      <c r="F247" t="s">
        <v>6</v>
      </c>
      <c r="G247" t="s">
        <v>16</v>
      </c>
      <c r="H247" t="s">
        <v>197</v>
      </c>
      <c r="I247">
        <f>ROW()</f>
        <v>247</v>
      </c>
      <c r="J247">
        <f>COUNTIF(B$3:B33505,B247)</f>
        <v>564</v>
      </c>
      <c r="K247">
        <v>0</v>
      </c>
      <c r="L247">
        <v>10</v>
      </c>
      <c r="M247">
        <v>1962</v>
      </c>
      <c r="N247">
        <v>441.8</v>
      </c>
      <c r="O247">
        <v>12</v>
      </c>
      <c r="P247">
        <v>9</v>
      </c>
      <c r="Q247">
        <v>2</v>
      </c>
      <c r="R247">
        <v>1347679.5104953826</v>
      </c>
      <c r="S247">
        <v>17.130000000000003</v>
      </c>
      <c r="T247">
        <v>2020</v>
      </c>
      <c r="U247" t="s">
        <v>354</v>
      </c>
      <c r="V247">
        <v>99544.639999999999</v>
      </c>
      <c r="W247">
        <v>22597.46</v>
      </c>
      <c r="X247">
        <v>1</v>
      </c>
      <c r="Y247">
        <v>360.6</v>
      </c>
    </row>
    <row r="248" spans="1:25">
      <c r="A248" t="str">
        <f t="shared" si="4"/>
        <v>Муниципальное образование Апшеронский районпредварительный</v>
      </c>
      <c r="B248" t="s">
        <v>31</v>
      </c>
      <c r="C248">
        <v>99989795</v>
      </c>
      <c r="D248" t="s">
        <v>353</v>
      </c>
      <c r="E248">
        <v>36</v>
      </c>
      <c r="F248" t="s">
        <v>7</v>
      </c>
      <c r="G248" t="s">
        <v>16</v>
      </c>
      <c r="H248" t="s">
        <v>197</v>
      </c>
      <c r="I248">
        <f>ROW()</f>
        <v>248</v>
      </c>
      <c r="J248">
        <f>COUNTIF(B$3:B33506,B248)</f>
        <v>564</v>
      </c>
      <c r="K248">
        <v>0</v>
      </c>
      <c r="L248">
        <v>10</v>
      </c>
      <c r="M248">
        <v>1962</v>
      </c>
      <c r="N248">
        <v>441.8</v>
      </c>
      <c r="O248">
        <v>12</v>
      </c>
      <c r="P248">
        <v>9</v>
      </c>
      <c r="Q248">
        <v>2</v>
      </c>
      <c r="R248">
        <v>1347679.5104953826</v>
      </c>
      <c r="S248">
        <v>17.130000000000003</v>
      </c>
      <c r="T248">
        <v>2020</v>
      </c>
      <c r="U248" t="s">
        <v>354</v>
      </c>
      <c r="V248">
        <v>99544.639999999999</v>
      </c>
      <c r="W248">
        <v>22597.46</v>
      </c>
      <c r="X248">
        <v>1</v>
      </c>
      <c r="Y248">
        <v>360.6</v>
      </c>
    </row>
    <row r="249" spans="1:25">
      <c r="A249" t="str">
        <f t="shared" si="4"/>
        <v>Муниципальное образование Апшеронский районпредварительный</v>
      </c>
      <c r="B249" t="s">
        <v>31</v>
      </c>
      <c r="C249">
        <v>99989795</v>
      </c>
      <c r="D249" t="s">
        <v>353</v>
      </c>
      <c r="E249">
        <v>37</v>
      </c>
      <c r="F249" t="s">
        <v>8</v>
      </c>
      <c r="G249" t="s">
        <v>16</v>
      </c>
      <c r="H249" t="s">
        <v>197</v>
      </c>
      <c r="I249">
        <f>ROW()</f>
        <v>249</v>
      </c>
      <c r="J249">
        <f>COUNTIF(B$3:B33507,B249)</f>
        <v>564</v>
      </c>
      <c r="K249">
        <v>0</v>
      </c>
      <c r="L249">
        <v>10</v>
      </c>
      <c r="M249">
        <v>1962</v>
      </c>
      <c r="N249">
        <v>441.8</v>
      </c>
      <c r="O249">
        <v>12</v>
      </c>
      <c r="P249">
        <v>9</v>
      </c>
      <c r="Q249">
        <v>2</v>
      </c>
      <c r="R249">
        <v>1347679.5104953826</v>
      </c>
      <c r="S249">
        <v>17.130000000000003</v>
      </c>
      <c r="T249">
        <v>2020</v>
      </c>
      <c r="U249" t="s">
        <v>354</v>
      </c>
      <c r="V249">
        <v>99544.639999999999</v>
      </c>
      <c r="W249">
        <v>22597.46</v>
      </c>
      <c r="X249">
        <v>1</v>
      </c>
      <c r="Y249">
        <v>360.6</v>
      </c>
    </row>
    <row r="250" spans="1:25">
      <c r="A250" t="str">
        <f t="shared" si="4"/>
        <v>Муниципальное образование Апшеронский районпредварительный</v>
      </c>
      <c r="B250" t="s">
        <v>31</v>
      </c>
      <c r="C250">
        <v>99989795</v>
      </c>
      <c r="D250" t="s">
        <v>353</v>
      </c>
      <c r="E250">
        <v>38</v>
      </c>
      <c r="F250" t="s">
        <v>9</v>
      </c>
      <c r="G250" t="s">
        <v>16</v>
      </c>
      <c r="H250" t="s">
        <v>197</v>
      </c>
      <c r="I250">
        <f>ROW()</f>
        <v>250</v>
      </c>
      <c r="J250">
        <f>COUNTIF(B$3:B33508,B250)</f>
        <v>564</v>
      </c>
      <c r="K250">
        <v>0</v>
      </c>
      <c r="L250">
        <v>10</v>
      </c>
      <c r="M250">
        <v>1962</v>
      </c>
      <c r="N250">
        <v>441.8</v>
      </c>
      <c r="O250">
        <v>12</v>
      </c>
      <c r="P250">
        <v>9</v>
      </c>
      <c r="Q250">
        <v>2</v>
      </c>
      <c r="R250">
        <v>1347679.5104953826</v>
      </c>
      <c r="S250">
        <v>17.130000000000003</v>
      </c>
      <c r="T250">
        <v>2020</v>
      </c>
      <c r="U250" t="s">
        <v>354</v>
      </c>
      <c r="V250">
        <v>99544.639999999999</v>
      </c>
      <c r="W250">
        <v>22597.46</v>
      </c>
      <c r="X250">
        <v>1</v>
      </c>
      <c r="Y250">
        <v>360.6</v>
      </c>
    </row>
    <row r="251" spans="1:25">
      <c r="A251" t="str">
        <f t="shared" si="4"/>
        <v>Муниципальное образование Апшеронский районпредварительный</v>
      </c>
      <c r="B251" t="s">
        <v>31</v>
      </c>
      <c r="C251">
        <v>99989795</v>
      </c>
      <c r="D251" t="s">
        <v>353</v>
      </c>
      <c r="E251">
        <v>39</v>
      </c>
      <c r="F251" t="s">
        <v>10</v>
      </c>
      <c r="G251" t="s">
        <v>16</v>
      </c>
      <c r="H251" t="s">
        <v>197</v>
      </c>
      <c r="I251">
        <f>ROW()</f>
        <v>251</v>
      </c>
      <c r="J251">
        <f>COUNTIF(B$3:B33509,B251)</f>
        <v>564</v>
      </c>
      <c r="K251">
        <v>0</v>
      </c>
      <c r="L251">
        <v>10</v>
      </c>
      <c r="M251">
        <v>1962</v>
      </c>
      <c r="N251">
        <v>441.8</v>
      </c>
      <c r="O251">
        <v>12</v>
      </c>
      <c r="P251">
        <v>9</v>
      </c>
      <c r="Q251">
        <v>2</v>
      </c>
      <c r="R251">
        <v>1347679.5104953826</v>
      </c>
      <c r="S251">
        <v>17.130000000000003</v>
      </c>
      <c r="T251">
        <v>2020</v>
      </c>
      <c r="U251" t="s">
        <v>354</v>
      </c>
      <c r="V251">
        <v>99544.639999999999</v>
      </c>
      <c r="W251">
        <v>22597.46</v>
      </c>
      <c r="X251">
        <v>1</v>
      </c>
      <c r="Y251">
        <v>360.6</v>
      </c>
    </row>
    <row r="252" spans="1:25">
      <c r="A252" t="str">
        <f t="shared" si="4"/>
        <v>Муниципальное образование Апшеронский районпредварительный</v>
      </c>
      <c r="B252" t="s">
        <v>31</v>
      </c>
      <c r="C252">
        <v>99990750</v>
      </c>
      <c r="D252" t="s">
        <v>355</v>
      </c>
      <c r="E252">
        <v>1</v>
      </c>
      <c r="F252" t="s">
        <v>199</v>
      </c>
      <c r="H252" t="s">
        <v>197</v>
      </c>
      <c r="I252">
        <f>ROW()</f>
        <v>252</v>
      </c>
      <c r="J252">
        <f>COUNTIF(B$3:B33510,B252)</f>
        <v>564</v>
      </c>
      <c r="K252">
        <v>0</v>
      </c>
      <c r="L252">
        <v>11</v>
      </c>
      <c r="M252">
        <v>1980</v>
      </c>
      <c r="N252">
        <v>2466.1</v>
      </c>
      <c r="O252">
        <v>34</v>
      </c>
      <c r="P252">
        <v>34</v>
      </c>
      <c r="Q252">
        <v>5</v>
      </c>
      <c r="R252">
        <v>6320030.1383116655</v>
      </c>
      <c r="S252">
        <v>17.100000000000001</v>
      </c>
      <c r="T252">
        <v>2020</v>
      </c>
      <c r="U252" t="s">
        <v>320</v>
      </c>
      <c r="V252">
        <v>474753.7</v>
      </c>
      <c r="W252">
        <v>105828.62</v>
      </c>
      <c r="X252">
        <v>3</v>
      </c>
      <c r="Y252">
        <v>1770.1</v>
      </c>
    </row>
    <row r="253" spans="1:25">
      <c r="A253" t="str">
        <f t="shared" si="4"/>
        <v>Муниципальное образование Апшеронский районпредварительный</v>
      </c>
      <c r="B253" t="s">
        <v>31</v>
      </c>
      <c r="C253">
        <v>99990750</v>
      </c>
      <c r="D253" t="s">
        <v>355</v>
      </c>
      <c r="E253">
        <v>2</v>
      </c>
      <c r="F253" t="s">
        <v>200</v>
      </c>
      <c r="H253" t="s">
        <v>197</v>
      </c>
      <c r="I253">
        <f>ROW()</f>
        <v>253</v>
      </c>
      <c r="J253">
        <f>COUNTIF(B$3:B33511,B253)</f>
        <v>564</v>
      </c>
      <c r="K253">
        <v>0</v>
      </c>
      <c r="L253">
        <v>11</v>
      </c>
      <c r="M253">
        <v>1980</v>
      </c>
      <c r="N253">
        <v>2466.1</v>
      </c>
      <c r="O253">
        <v>34</v>
      </c>
      <c r="P253">
        <v>34</v>
      </c>
      <c r="Q253">
        <v>5</v>
      </c>
      <c r="R253">
        <v>6320030.1383116655</v>
      </c>
      <c r="S253">
        <v>17.100000000000001</v>
      </c>
      <c r="T253">
        <v>2020</v>
      </c>
      <c r="U253" t="s">
        <v>320</v>
      </c>
      <c r="V253">
        <v>474753.7</v>
      </c>
      <c r="W253">
        <v>105828.62</v>
      </c>
      <c r="X253">
        <v>3</v>
      </c>
      <c r="Y253">
        <v>1770.1</v>
      </c>
    </row>
    <row r="254" spans="1:25">
      <c r="A254" t="str">
        <f t="shared" si="4"/>
        <v>Муниципальное образование Апшеронский районпредварительный</v>
      </c>
      <c r="B254" t="s">
        <v>31</v>
      </c>
      <c r="C254">
        <v>99990750</v>
      </c>
      <c r="D254" t="s">
        <v>355</v>
      </c>
      <c r="E254">
        <v>30</v>
      </c>
      <c r="F254" t="s">
        <v>1</v>
      </c>
      <c r="G254" t="s">
        <v>16</v>
      </c>
      <c r="H254" t="s">
        <v>197</v>
      </c>
      <c r="I254">
        <f>ROW()</f>
        <v>254</v>
      </c>
      <c r="J254">
        <f>COUNTIF(B$3:B33512,B254)</f>
        <v>564</v>
      </c>
      <c r="K254">
        <v>0</v>
      </c>
      <c r="L254">
        <v>11</v>
      </c>
      <c r="M254">
        <v>1980</v>
      </c>
      <c r="N254">
        <v>2466.1</v>
      </c>
      <c r="O254">
        <v>34</v>
      </c>
      <c r="P254">
        <v>34</v>
      </c>
      <c r="Q254">
        <v>5</v>
      </c>
      <c r="R254">
        <v>6320030.1383116655</v>
      </c>
      <c r="S254">
        <v>17.100000000000001</v>
      </c>
      <c r="T254">
        <v>2020</v>
      </c>
      <c r="U254" t="s">
        <v>320</v>
      </c>
      <c r="V254">
        <v>474753.7</v>
      </c>
      <c r="W254">
        <v>105828.62</v>
      </c>
      <c r="X254">
        <v>3</v>
      </c>
      <c r="Y254">
        <v>1770.1</v>
      </c>
    </row>
    <row r="255" spans="1:25">
      <c r="A255" t="str">
        <f t="shared" si="4"/>
        <v>Муниципальное образование Апшеронский районпредварительный</v>
      </c>
      <c r="B255" t="s">
        <v>31</v>
      </c>
      <c r="C255">
        <v>99990750</v>
      </c>
      <c r="D255" t="s">
        <v>355</v>
      </c>
      <c r="E255">
        <v>32</v>
      </c>
      <c r="F255" t="s">
        <v>3</v>
      </c>
      <c r="G255" t="s">
        <v>16</v>
      </c>
      <c r="H255" t="s">
        <v>197</v>
      </c>
      <c r="I255">
        <f>ROW()</f>
        <v>255</v>
      </c>
      <c r="J255">
        <f>COUNTIF(B$3:B33513,B255)</f>
        <v>564</v>
      </c>
      <c r="K255">
        <v>0</v>
      </c>
      <c r="L255">
        <v>11</v>
      </c>
      <c r="M255">
        <v>1980</v>
      </c>
      <c r="N255">
        <v>2466.1</v>
      </c>
      <c r="O255">
        <v>34</v>
      </c>
      <c r="P255">
        <v>34</v>
      </c>
      <c r="Q255">
        <v>5</v>
      </c>
      <c r="R255">
        <v>6320030.1383116655</v>
      </c>
      <c r="S255">
        <v>17.100000000000001</v>
      </c>
      <c r="T255">
        <v>2020</v>
      </c>
      <c r="U255" t="s">
        <v>320</v>
      </c>
      <c r="V255">
        <v>474753.7</v>
      </c>
      <c r="W255">
        <v>105828.62</v>
      </c>
      <c r="X255">
        <v>3</v>
      </c>
      <c r="Y255">
        <v>1770.1</v>
      </c>
    </row>
    <row r="256" spans="1:25">
      <c r="A256" t="str">
        <f t="shared" si="4"/>
        <v>Муниципальное образование Апшеронский районпредварительный</v>
      </c>
      <c r="B256" t="s">
        <v>31</v>
      </c>
      <c r="C256">
        <v>99990750</v>
      </c>
      <c r="D256" t="s">
        <v>355</v>
      </c>
      <c r="E256">
        <v>33</v>
      </c>
      <c r="F256" t="s">
        <v>4</v>
      </c>
      <c r="G256" t="s">
        <v>16</v>
      </c>
      <c r="H256" t="s">
        <v>197</v>
      </c>
      <c r="I256">
        <f>ROW()</f>
        <v>256</v>
      </c>
      <c r="J256">
        <f>COUNTIF(B$3:B33514,B256)</f>
        <v>564</v>
      </c>
      <c r="K256">
        <v>0</v>
      </c>
      <c r="L256">
        <v>11</v>
      </c>
      <c r="M256">
        <v>1980</v>
      </c>
      <c r="N256">
        <v>2466.1</v>
      </c>
      <c r="O256">
        <v>34</v>
      </c>
      <c r="P256">
        <v>34</v>
      </c>
      <c r="Q256">
        <v>5</v>
      </c>
      <c r="R256">
        <v>6320030.1383116655</v>
      </c>
      <c r="S256">
        <v>17.100000000000001</v>
      </c>
      <c r="T256">
        <v>2020</v>
      </c>
      <c r="U256" t="s">
        <v>320</v>
      </c>
      <c r="V256">
        <v>474753.7</v>
      </c>
      <c r="W256">
        <v>105828.62</v>
      </c>
      <c r="X256">
        <v>3</v>
      </c>
      <c r="Y256">
        <v>1770.1</v>
      </c>
    </row>
    <row r="257" spans="1:25">
      <c r="A257" t="str">
        <f t="shared" si="4"/>
        <v>Муниципальное образование Апшеронский районпредварительный</v>
      </c>
      <c r="B257" t="s">
        <v>31</v>
      </c>
      <c r="C257">
        <v>99990750</v>
      </c>
      <c r="D257" t="s">
        <v>355</v>
      </c>
      <c r="E257">
        <v>35</v>
      </c>
      <c r="F257" t="s">
        <v>6</v>
      </c>
      <c r="G257" t="s">
        <v>16</v>
      </c>
      <c r="H257" t="s">
        <v>197</v>
      </c>
      <c r="I257">
        <f>ROW()</f>
        <v>257</v>
      </c>
      <c r="J257">
        <f>COUNTIF(B$3:B33515,B257)</f>
        <v>564</v>
      </c>
      <c r="K257">
        <v>0</v>
      </c>
      <c r="L257">
        <v>11</v>
      </c>
      <c r="M257">
        <v>1980</v>
      </c>
      <c r="N257">
        <v>2466.1</v>
      </c>
      <c r="O257">
        <v>34</v>
      </c>
      <c r="P257">
        <v>34</v>
      </c>
      <c r="Q257">
        <v>5</v>
      </c>
      <c r="R257">
        <v>6320030.1383116655</v>
      </c>
      <c r="S257">
        <v>17.100000000000001</v>
      </c>
      <c r="T257">
        <v>2020</v>
      </c>
      <c r="U257" t="s">
        <v>320</v>
      </c>
      <c r="V257">
        <v>474753.7</v>
      </c>
      <c r="W257">
        <v>105828.62</v>
      </c>
      <c r="X257">
        <v>3</v>
      </c>
      <c r="Y257">
        <v>1770.1</v>
      </c>
    </row>
    <row r="258" spans="1:25">
      <c r="A258" t="str">
        <f t="shared" si="4"/>
        <v>Муниципальное образование Апшеронский районпредварительный</v>
      </c>
      <c r="B258" t="s">
        <v>31</v>
      </c>
      <c r="C258">
        <v>99990750</v>
      </c>
      <c r="D258" t="s">
        <v>355</v>
      </c>
      <c r="E258">
        <v>36</v>
      </c>
      <c r="F258" t="s">
        <v>7</v>
      </c>
      <c r="G258" t="s">
        <v>16</v>
      </c>
      <c r="H258" t="s">
        <v>197</v>
      </c>
      <c r="I258">
        <f>ROW()</f>
        <v>258</v>
      </c>
      <c r="J258">
        <f>COUNTIF(B$3:B33516,B258)</f>
        <v>564</v>
      </c>
      <c r="K258">
        <v>0</v>
      </c>
      <c r="L258">
        <v>11</v>
      </c>
      <c r="M258">
        <v>1980</v>
      </c>
      <c r="N258">
        <v>2466.1</v>
      </c>
      <c r="O258">
        <v>34</v>
      </c>
      <c r="P258">
        <v>34</v>
      </c>
      <c r="Q258">
        <v>5</v>
      </c>
      <c r="R258">
        <v>6320030.1383116655</v>
      </c>
      <c r="S258">
        <v>17.100000000000001</v>
      </c>
      <c r="T258">
        <v>2020</v>
      </c>
      <c r="U258" t="s">
        <v>320</v>
      </c>
      <c r="V258">
        <v>474753.7</v>
      </c>
      <c r="W258">
        <v>105828.62</v>
      </c>
      <c r="X258">
        <v>3</v>
      </c>
      <c r="Y258">
        <v>1770.1</v>
      </c>
    </row>
    <row r="259" spans="1:25">
      <c r="A259" t="str">
        <f t="shared" si="4"/>
        <v>Муниципальное образование Апшеронский районпредварительный</v>
      </c>
      <c r="B259" t="s">
        <v>31</v>
      </c>
      <c r="C259">
        <v>99990750</v>
      </c>
      <c r="D259" t="s">
        <v>355</v>
      </c>
      <c r="E259">
        <v>37</v>
      </c>
      <c r="F259" t="s">
        <v>8</v>
      </c>
      <c r="G259" t="s">
        <v>16</v>
      </c>
      <c r="H259" t="s">
        <v>197</v>
      </c>
      <c r="I259">
        <f>ROW()</f>
        <v>259</v>
      </c>
      <c r="J259">
        <f>COUNTIF(B$3:B33517,B259)</f>
        <v>564</v>
      </c>
      <c r="K259">
        <v>0</v>
      </c>
      <c r="L259">
        <v>11</v>
      </c>
      <c r="M259">
        <v>1980</v>
      </c>
      <c r="N259">
        <v>2466.1</v>
      </c>
      <c r="O259">
        <v>34</v>
      </c>
      <c r="P259">
        <v>34</v>
      </c>
      <c r="Q259">
        <v>5</v>
      </c>
      <c r="R259">
        <v>6320030.1383116655</v>
      </c>
      <c r="S259">
        <v>17.100000000000001</v>
      </c>
      <c r="T259">
        <v>2020</v>
      </c>
      <c r="U259" t="s">
        <v>320</v>
      </c>
      <c r="V259">
        <v>474753.7</v>
      </c>
      <c r="W259">
        <v>105828.62</v>
      </c>
      <c r="X259">
        <v>3</v>
      </c>
      <c r="Y259">
        <v>1770.1</v>
      </c>
    </row>
    <row r="260" spans="1:25">
      <c r="A260" t="str">
        <f t="shared" ref="A260:A323" si="5">CONCATENATE(B260,H260)</f>
        <v>Муниципальное образование Апшеронский районпредварительный</v>
      </c>
      <c r="B260" t="s">
        <v>31</v>
      </c>
      <c r="C260">
        <v>99990750</v>
      </c>
      <c r="D260" t="s">
        <v>355</v>
      </c>
      <c r="E260">
        <v>38</v>
      </c>
      <c r="F260" t="s">
        <v>9</v>
      </c>
      <c r="G260" t="s">
        <v>16</v>
      </c>
      <c r="H260" t="s">
        <v>197</v>
      </c>
      <c r="I260">
        <f>ROW()</f>
        <v>260</v>
      </c>
      <c r="J260">
        <f>COUNTIF(B$3:B33518,B260)</f>
        <v>564</v>
      </c>
      <c r="K260">
        <v>0</v>
      </c>
      <c r="L260">
        <v>11</v>
      </c>
      <c r="M260">
        <v>1980</v>
      </c>
      <c r="N260">
        <v>2466.1</v>
      </c>
      <c r="O260">
        <v>34</v>
      </c>
      <c r="P260">
        <v>34</v>
      </c>
      <c r="Q260">
        <v>5</v>
      </c>
      <c r="R260">
        <v>6320030.1383116655</v>
      </c>
      <c r="S260">
        <v>17.100000000000001</v>
      </c>
      <c r="T260">
        <v>2020</v>
      </c>
      <c r="U260" t="s">
        <v>320</v>
      </c>
      <c r="V260">
        <v>474753.7</v>
      </c>
      <c r="W260">
        <v>105828.62</v>
      </c>
      <c r="X260">
        <v>3</v>
      </c>
      <c r="Y260">
        <v>1770.1</v>
      </c>
    </row>
    <row r="261" spans="1:25">
      <c r="A261" t="str">
        <f t="shared" si="5"/>
        <v>Муниципальное образование Апшеронский районпредварительный</v>
      </c>
      <c r="B261" t="s">
        <v>31</v>
      </c>
      <c r="C261">
        <v>99990750</v>
      </c>
      <c r="D261" t="s">
        <v>355</v>
      </c>
      <c r="E261">
        <v>39</v>
      </c>
      <c r="F261" t="s">
        <v>10</v>
      </c>
      <c r="G261" t="s">
        <v>16</v>
      </c>
      <c r="H261" t="s">
        <v>197</v>
      </c>
      <c r="I261">
        <f>ROW()</f>
        <v>261</v>
      </c>
      <c r="J261">
        <f>COUNTIF(B$3:B33519,B261)</f>
        <v>564</v>
      </c>
      <c r="K261">
        <v>0</v>
      </c>
      <c r="L261">
        <v>11</v>
      </c>
      <c r="M261">
        <v>1980</v>
      </c>
      <c r="N261">
        <v>2466.1</v>
      </c>
      <c r="O261">
        <v>34</v>
      </c>
      <c r="P261">
        <v>34</v>
      </c>
      <c r="Q261">
        <v>5</v>
      </c>
      <c r="R261">
        <v>6320030.1383116655</v>
      </c>
      <c r="S261">
        <v>17.100000000000001</v>
      </c>
      <c r="T261">
        <v>2020</v>
      </c>
      <c r="U261" t="s">
        <v>320</v>
      </c>
      <c r="V261">
        <v>474753.7</v>
      </c>
      <c r="W261">
        <v>105828.62</v>
      </c>
      <c r="X261">
        <v>3</v>
      </c>
      <c r="Y261">
        <v>1770.1</v>
      </c>
    </row>
    <row r="262" spans="1:25">
      <c r="A262" t="str">
        <f t="shared" si="5"/>
        <v>Муниципальное образование Апшеронский районпредварительный</v>
      </c>
      <c r="B262" t="s">
        <v>31</v>
      </c>
      <c r="C262">
        <v>99990750</v>
      </c>
      <c r="D262" t="s">
        <v>355</v>
      </c>
      <c r="E262">
        <v>40</v>
      </c>
      <c r="F262" t="s">
        <v>11</v>
      </c>
      <c r="G262" t="s">
        <v>16</v>
      </c>
      <c r="H262" t="s">
        <v>197</v>
      </c>
      <c r="I262">
        <f>ROW()</f>
        <v>262</v>
      </c>
      <c r="J262">
        <f>COUNTIF(B$3:B33520,B262)</f>
        <v>564</v>
      </c>
      <c r="K262">
        <v>0</v>
      </c>
      <c r="L262">
        <v>11</v>
      </c>
      <c r="M262">
        <v>1980</v>
      </c>
      <c r="N262">
        <v>2466.1</v>
      </c>
      <c r="O262">
        <v>34</v>
      </c>
      <c r="P262">
        <v>34</v>
      </c>
      <c r="Q262">
        <v>5</v>
      </c>
      <c r="R262">
        <v>6320030.1383116655</v>
      </c>
      <c r="S262">
        <v>17.100000000000001</v>
      </c>
      <c r="T262">
        <v>2020</v>
      </c>
      <c r="U262" t="s">
        <v>320</v>
      </c>
      <c r="V262">
        <v>474753.7</v>
      </c>
      <c r="W262">
        <v>105828.62</v>
      </c>
      <c r="X262">
        <v>3</v>
      </c>
      <c r="Y262">
        <v>1770.1</v>
      </c>
    </row>
    <row r="263" spans="1:25">
      <c r="A263" t="str">
        <f t="shared" si="5"/>
        <v>Муниципальное образование Апшеронский районпредварительный</v>
      </c>
      <c r="B263" t="s">
        <v>31</v>
      </c>
      <c r="C263">
        <v>99990782</v>
      </c>
      <c r="D263" t="s">
        <v>356</v>
      </c>
      <c r="E263">
        <v>1</v>
      </c>
      <c r="F263" t="s">
        <v>199</v>
      </c>
      <c r="H263" t="s">
        <v>197</v>
      </c>
      <c r="I263">
        <f>ROW()</f>
        <v>263</v>
      </c>
      <c r="J263">
        <f>COUNTIF(B$3:B33521,B263)</f>
        <v>564</v>
      </c>
      <c r="K263">
        <v>0</v>
      </c>
      <c r="L263">
        <v>11</v>
      </c>
      <c r="M263">
        <v>1980</v>
      </c>
      <c r="N263">
        <v>991.45</v>
      </c>
      <c r="O263">
        <v>20</v>
      </c>
      <c r="P263">
        <v>20</v>
      </c>
      <c r="Q263">
        <v>5</v>
      </c>
      <c r="R263">
        <v>3014178.8581286683</v>
      </c>
      <c r="S263">
        <v>17.100000000000001</v>
      </c>
      <c r="T263">
        <v>2020</v>
      </c>
      <c r="U263" t="s">
        <v>320</v>
      </c>
      <c r="V263">
        <v>223885.71</v>
      </c>
      <c r="W263">
        <v>50518.21</v>
      </c>
      <c r="X263">
        <v>1</v>
      </c>
      <c r="Y263">
        <v>860.76</v>
      </c>
    </row>
    <row r="264" spans="1:25">
      <c r="A264" t="str">
        <f t="shared" si="5"/>
        <v>Муниципальное образование Апшеронский районпредварительный</v>
      </c>
      <c r="B264" t="s">
        <v>31</v>
      </c>
      <c r="C264">
        <v>99990782</v>
      </c>
      <c r="D264" t="s">
        <v>356</v>
      </c>
      <c r="E264">
        <v>2</v>
      </c>
      <c r="F264" t="s">
        <v>200</v>
      </c>
      <c r="H264" t="s">
        <v>197</v>
      </c>
      <c r="I264">
        <f>ROW()</f>
        <v>264</v>
      </c>
      <c r="J264">
        <f>COUNTIF(B$3:B33522,B264)</f>
        <v>564</v>
      </c>
      <c r="K264">
        <v>0</v>
      </c>
      <c r="L264">
        <v>11</v>
      </c>
      <c r="M264">
        <v>1980</v>
      </c>
      <c r="N264">
        <v>991.45</v>
      </c>
      <c r="O264">
        <v>20</v>
      </c>
      <c r="P264">
        <v>20</v>
      </c>
      <c r="Q264">
        <v>5</v>
      </c>
      <c r="R264">
        <v>3014178.8581286683</v>
      </c>
      <c r="S264">
        <v>17.100000000000001</v>
      </c>
      <c r="T264">
        <v>2020</v>
      </c>
      <c r="U264" t="s">
        <v>320</v>
      </c>
      <c r="V264">
        <v>223885.71</v>
      </c>
      <c r="W264">
        <v>50518.21</v>
      </c>
      <c r="X264">
        <v>1</v>
      </c>
      <c r="Y264">
        <v>860.76</v>
      </c>
    </row>
    <row r="265" spans="1:25">
      <c r="A265" t="str">
        <f t="shared" si="5"/>
        <v>Муниципальное образование Апшеронский районпредварительный</v>
      </c>
      <c r="B265" t="s">
        <v>31</v>
      </c>
      <c r="C265">
        <v>99990782</v>
      </c>
      <c r="D265" t="s">
        <v>356</v>
      </c>
      <c r="E265">
        <v>30</v>
      </c>
      <c r="F265" t="s">
        <v>1</v>
      </c>
      <c r="G265" t="s">
        <v>16</v>
      </c>
      <c r="H265" t="s">
        <v>197</v>
      </c>
      <c r="I265">
        <f>ROW()</f>
        <v>265</v>
      </c>
      <c r="J265">
        <f>COUNTIF(B$3:B33523,B265)</f>
        <v>564</v>
      </c>
      <c r="K265">
        <v>0</v>
      </c>
      <c r="L265">
        <v>11</v>
      </c>
      <c r="M265">
        <v>1980</v>
      </c>
      <c r="N265">
        <v>991.45</v>
      </c>
      <c r="O265">
        <v>20</v>
      </c>
      <c r="P265">
        <v>20</v>
      </c>
      <c r="Q265">
        <v>5</v>
      </c>
      <c r="R265">
        <v>3014178.8581286683</v>
      </c>
      <c r="S265">
        <v>17.100000000000001</v>
      </c>
      <c r="T265">
        <v>2020</v>
      </c>
      <c r="U265" t="s">
        <v>320</v>
      </c>
      <c r="V265">
        <v>223885.71</v>
      </c>
      <c r="W265">
        <v>50518.21</v>
      </c>
      <c r="X265">
        <v>1</v>
      </c>
      <c r="Y265">
        <v>860.76</v>
      </c>
    </row>
    <row r="266" spans="1:25">
      <c r="A266" t="str">
        <f t="shared" si="5"/>
        <v>Муниципальное образование Апшеронский районпредварительный</v>
      </c>
      <c r="B266" t="s">
        <v>31</v>
      </c>
      <c r="C266">
        <v>99990782</v>
      </c>
      <c r="D266" t="s">
        <v>356</v>
      </c>
      <c r="E266">
        <v>32</v>
      </c>
      <c r="F266" t="s">
        <v>3</v>
      </c>
      <c r="G266" t="s">
        <v>16</v>
      </c>
      <c r="H266" t="s">
        <v>197</v>
      </c>
      <c r="I266">
        <f>ROW()</f>
        <v>266</v>
      </c>
      <c r="J266">
        <f>COUNTIF(B$3:B33524,B266)</f>
        <v>564</v>
      </c>
      <c r="K266">
        <v>0</v>
      </c>
      <c r="L266">
        <v>11</v>
      </c>
      <c r="M266">
        <v>1980</v>
      </c>
      <c r="N266">
        <v>991.45</v>
      </c>
      <c r="O266">
        <v>20</v>
      </c>
      <c r="P266">
        <v>20</v>
      </c>
      <c r="Q266">
        <v>5</v>
      </c>
      <c r="R266">
        <v>3014178.8581286683</v>
      </c>
      <c r="S266">
        <v>17.100000000000001</v>
      </c>
      <c r="T266">
        <v>2020</v>
      </c>
      <c r="U266" t="s">
        <v>320</v>
      </c>
      <c r="V266">
        <v>223885.71</v>
      </c>
      <c r="W266">
        <v>50518.21</v>
      </c>
      <c r="X266">
        <v>1</v>
      </c>
      <c r="Y266">
        <v>860.76</v>
      </c>
    </row>
    <row r="267" spans="1:25">
      <c r="A267" t="str">
        <f t="shared" si="5"/>
        <v>Муниципальное образование Апшеронский районпредварительный</v>
      </c>
      <c r="B267" t="s">
        <v>31</v>
      </c>
      <c r="C267">
        <v>99990782</v>
      </c>
      <c r="D267" t="s">
        <v>356</v>
      </c>
      <c r="E267">
        <v>33</v>
      </c>
      <c r="F267" t="s">
        <v>4</v>
      </c>
      <c r="G267" t="s">
        <v>16</v>
      </c>
      <c r="H267" t="s">
        <v>197</v>
      </c>
      <c r="I267">
        <f>ROW()</f>
        <v>267</v>
      </c>
      <c r="J267">
        <f>COUNTIF(B$3:B33525,B267)</f>
        <v>564</v>
      </c>
      <c r="K267">
        <v>0</v>
      </c>
      <c r="L267">
        <v>11</v>
      </c>
      <c r="M267">
        <v>1980</v>
      </c>
      <c r="N267">
        <v>991.45</v>
      </c>
      <c r="O267">
        <v>20</v>
      </c>
      <c r="P267">
        <v>20</v>
      </c>
      <c r="Q267">
        <v>5</v>
      </c>
      <c r="R267">
        <v>3014178.8581286683</v>
      </c>
      <c r="S267">
        <v>17.100000000000001</v>
      </c>
      <c r="T267">
        <v>2020</v>
      </c>
      <c r="U267" t="s">
        <v>320</v>
      </c>
      <c r="V267">
        <v>223885.71</v>
      </c>
      <c r="W267">
        <v>50518.21</v>
      </c>
      <c r="X267">
        <v>1</v>
      </c>
      <c r="Y267">
        <v>860.76</v>
      </c>
    </row>
    <row r="268" spans="1:25">
      <c r="A268" t="str">
        <f t="shared" si="5"/>
        <v>Муниципальное образование Апшеронский районпредварительный</v>
      </c>
      <c r="B268" t="s">
        <v>31</v>
      </c>
      <c r="C268">
        <v>99990782</v>
      </c>
      <c r="D268" t="s">
        <v>356</v>
      </c>
      <c r="E268">
        <v>35</v>
      </c>
      <c r="F268" t="s">
        <v>6</v>
      </c>
      <c r="G268" t="s">
        <v>16</v>
      </c>
      <c r="H268" t="s">
        <v>197</v>
      </c>
      <c r="I268">
        <f>ROW()</f>
        <v>268</v>
      </c>
      <c r="J268">
        <f>COUNTIF(B$3:B33526,B268)</f>
        <v>564</v>
      </c>
      <c r="K268">
        <v>0</v>
      </c>
      <c r="L268">
        <v>11</v>
      </c>
      <c r="M268">
        <v>1980</v>
      </c>
      <c r="N268">
        <v>991.45</v>
      </c>
      <c r="O268">
        <v>20</v>
      </c>
      <c r="P268">
        <v>20</v>
      </c>
      <c r="Q268">
        <v>5</v>
      </c>
      <c r="R268">
        <v>3014178.8581286683</v>
      </c>
      <c r="S268">
        <v>17.100000000000001</v>
      </c>
      <c r="T268">
        <v>2020</v>
      </c>
      <c r="U268" t="s">
        <v>320</v>
      </c>
      <c r="V268">
        <v>223885.71</v>
      </c>
      <c r="W268">
        <v>50518.21</v>
      </c>
      <c r="X268">
        <v>1</v>
      </c>
      <c r="Y268">
        <v>860.76</v>
      </c>
    </row>
    <row r="269" spans="1:25">
      <c r="A269" t="str">
        <f t="shared" si="5"/>
        <v>Муниципальное образование Апшеронский районпредварительный</v>
      </c>
      <c r="B269" t="s">
        <v>31</v>
      </c>
      <c r="C269">
        <v>99990782</v>
      </c>
      <c r="D269" t="s">
        <v>356</v>
      </c>
      <c r="E269">
        <v>36</v>
      </c>
      <c r="F269" t="s">
        <v>7</v>
      </c>
      <c r="G269" t="s">
        <v>16</v>
      </c>
      <c r="H269" t="s">
        <v>197</v>
      </c>
      <c r="I269">
        <f>ROW()</f>
        <v>269</v>
      </c>
      <c r="J269">
        <f>COUNTIF(B$3:B33527,B269)</f>
        <v>564</v>
      </c>
      <c r="K269">
        <v>0</v>
      </c>
      <c r="L269">
        <v>11</v>
      </c>
      <c r="M269">
        <v>1980</v>
      </c>
      <c r="N269">
        <v>991.45</v>
      </c>
      <c r="O269">
        <v>20</v>
      </c>
      <c r="P269">
        <v>20</v>
      </c>
      <c r="Q269">
        <v>5</v>
      </c>
      <c r="R269">
        <v>3014178.8581286683</v>
      </c>
      <c r="S269">
        <v>17.100000000000001</v>
      </c>
      <c r="T269">
        <v>2020</v>
      </c>
      <c r="U269" t="s">
        <v>320</v>
      </c>
      <c r="V269">
        <v>223885.71</v>
      </c>
      <c r="W269">
        <v>50518.21</v>
      </c>
      <c r="X269">
        <v>1</v>
      </c>
      <c r="Y269">
        <v>860.76</v>
      </c>
    </row>
    <row r="270" spans="1:25">
      <c r="A270" t="str">
        <f t="shared" si="5"/>
        <v>Муниципальное образование Апшеронский районпредварительный</v>
      </c>
      <c r="B270" t="s">
        <v>31</v>
      </c>
      <c r="C270">
        <v>99990782</v>
      </c>
      <c r="D270" t="s">
        <v>356</v>
      </c>
      <c r="E270">
        <v>37</v>
      </c>
      <c r="F270" t="s">
        <v>8</v>
      </c>
      <c r="G270" t="s">
        <v>16</v>
      </c>
      <c r="H270" t="s">
        <v>197</v>
      </c>
      <c r="I270">
        <f>ROW()</f>
        <v>270</v>
      </c>
      <c r="J270">
        <f>COUNTIF(B$3:B33528,B270)</f>
        <v>564</v>
      </c>
      <c r="K270">
        <v>0</v>
      </c>
      <c r="L270">
        <v>11</v>
      </c>
      <c r="M270">
        <v>1980</v>
      </c>
      <c r="N270">
        <v>991.45</v>
      </c>
      <c r="O270">
        <v>20</v>
      </c>
      <c r="P270">
        <v>20</v>
      </c>
      <c r="Q270">
        <v>5</v>
      </c>
      <c r="R270">
        <v>3014178.8581286683</v>
      </c>
      <c r="S270">
        <v>17.100000000000001</v>
      </c>
      <c r="T270">
        <v>2020</v>
      </c>
      <c r="U270" t="s">
        <v>320</v>
      </c>
      <c r="V270">
        <v>223885.71</v>
      </c>
      <c r="W270">
        <v>50518.21</v>
      </c>
      <c r="X270">
        <v>1</v>
      </c>
      <c r="Y270">
        <v>860.76</v>
      </c>
    </row>
    <row r="271" spans="1:25">
      <c r="A271" t="str">
        <f t="shared" si="5"/>
        <v>Муниципальное образование Апшеронский районпредварительный</v>
      </c>
      <c r="B271" t="s">
        <v>31</v>
      </c>
      <c r="C271">
        <v>99990782</v>
      </c>
      <c r="D271" t="s">
        <v>356</v>
      </c>
      <c r="E271">
        <v>38</v>
      </c>
      <c r="F271" t="s">
        <v>9</v>
      </c>
      <c r="G271" t="s">
        <v>16</v>
      </c>
      <c r="H271" t="s">
        <v>197</v>
      </c>
      <c r="I271">
        <f>ROW()</f>
        <v>271</v>
      </c>
      <c r="J271">
        <f>COUNTIF(B$3:B33529,B271)</f>
        <v>564</v>
      </c>
      <c r="K271">
        <v>0</v>
      </c>
      <c r="L271">
        <v>11</v>
      </c>
      <c r="M271">
        <v>1980</v>
      </c>
      <c r="N271">
        <v>991.45</v>
      </c>
      <c r="O271">
        <v>20</v>
      </c>
      <c r="P271">
        <v>20</v>
      </c>
      <c r="Q271">
        <v>5</v>
      </c>
      <c r="R271">
        <v>3014178.8581286683</v>
      </c>
      <c r="S271">
        <v>17.100000000000001</v>
      </c>
      <c r="T271">
        <v>2020</v>
      </c>
      <c r="U271" t="s">
        <v>320</v>
      </c>
      <c r="V271">
        <v>223885.71</v>
      </c>
      <c r="W271">
        <v>50518.21</v>
      </c>
      <c r="X271">
        <v>1</v>
      </c>
      <c r="Y271">
        <v>860.76</v>
      </c>
    </row>
    <row r="272" spans="1:25">
      <c r="A272" t="str">
        <f t="shared" si="5"/>
        <v>Муниципальное образование Апшеронский районпредварительный</v>
      </c>
      <c r="B272" t="s">
        <v>31</v>
      </c>
      <c r="C272">
        <v>99990782</v>
      </c>
      <c r="D272" t="s">
        <v>356</v>
      </c>
      <c r="E272">
        <v>39</v>
      </c>
      <c r="F272" t="s">
        <v>10</v>
      </c>
      <c r="G272" t="s">
        <v>16</v>
      </c>
      <c r="H272" t="s">
        <v>197</v>
      </c>
      <c r="I272">
        <f>ROW()</f>
        <v>272</v>
      </c>
      <c r="J272">
        <f>COUNTIF(B$3:B33530,B272)</f>
        <v>564</v>
      </c>
      <c r="K272">
        <v>0</v>
      </c>
      <c r="L272">
        <v>11</v>
      </c>
      <c r="M272">
        <v>1980</v>
      </c>
      <c r="N272">
        <v>991.45</v>
      </c>
      <c r="O272">
        <v>20</v>
      </c>
      <c r="P272">
        <v>20</v>
      </c>
      <c r="Q272">
        <v>5</v>
      </c>
      <c r="R272">
        <v>3014178.8581286683</v>
      </c>
      <c r="S272">
        <v>17.100000000000001</v>
      </c>
      <c r="T272">
        <v>2020</v>
      </c>
      <c r="U272" t="s">
        <v>320</v>
      </c>
      <c r="V272">
        <v>223885.71</v>
      </c>
      <c r="W272">
        <v>50518.21</v>
      </c>
      <c r="X272">
        <v>1</v>
      </c>
      <c r="Y272">
        <v>860.76</v>
      </c>
    </row>
    <row r="273" spans="1:25">
      <c r="A273" t="str">
        <f t="shared" si="5"/>
        <v>Муниципальное образование Апшеронский районпредварительный</v>
      </c>
      <c r="B273" t="s">
        <v>31</v>
      </c>
      <c r="C273">
        <v>99990782</v>
      </c>
      <c r="D273" t="s">
        <v>356</v>
      </c>
      <c r="E273">
        <v>40</v>
      </c>
      <c r="F273" t="s">
        <v>11</v>
      </c>
      <c r="G273" t="s">
        <v>16</v>
      </c>
      <c r="H273" t="s">
        <v>197</v>
      </c>
      <c r="I273">
        <f>ROW()</f>
        <v>273</v>
      </c>
      <c r="J273">
        <f>COUNTIF(B$3:B33531,B273)</f>
        <v>564</v>
      </c>
      <c r="K273">
        <v>0</v>
      </c>
      <c r="L273">
        <v>11</v>
      </c>
      <c r="M273">
        <v>1980</v>
      </c>
      <c r="N273">
        <v>991.45</v>
      </c>
      <c r="O273">
        <v>20</v>
      </c>
      <c r="P273">
        <v>20</v>
      </c>
      <c r="Q273">
        <v>5</v>
      </c>
      <c r="R273">
        <v>3014178.8581286683</v>
      </c>
      <c r="S273">
        <v>17.100000000000001</v>
      </c>
      <c r="T273">
        <v>2020</v>
      </c>
      <c r="U273" t="s">
        <v>320</v>
      </c>
      <c r="V273">
        <v>223885.71</v>
      </c>
      <c r="W273">
        <v>50518.21</v>
      </c>
      <c r="X273">
        <v>1</v>
      </c>
      <c r="Y273">
        <v>860.76</v>
      </c>
    </row>
    <row r="274" spans="1:25">
      <c r="A274" t="str">
        <f t="shared" si="5"/>
        <v>Муниципальное образование Апшеронский районпредварительный</v>
      </c>
      <c r="B274" t="s">
        <v>31</v>
      </c>
      <c r="C274">
        <v>99990809</v>
      </c>
      <c r="D274" t="s">
        <v>357</v>
      </c>
      <c r="E274">
        <v>1</v>
      </c>
      <c r="F274" t="s">
        <v>199</v>
      </c>
      <c r="H274" t="s">
        <v>197</v>
      </c>
      <c r="I274">
        <f>ROW()</f>
        <v>274</v>
      </c>
      <c r="J274">
        <f>COUNTIF(B$3:B33532,B274)</f>
        <v>564</v>
      </c>
      <c r="K274">
        <v>0</v>
      </c>
      <c r="L274">
        <v>10</v>
      </c>
      <c r="M274">
        <v>1966</v>
      </c>
      <c r="N274">
        <v>414.63</v>
      </c>
      <c r="O274">
        <v>8</v>
      </c>
      <c r="P274">
        <v>8</v>
      </c>
      <c r="Q274">
        <v>2</v>
      </c>
      <c r="R274">
        <v>1301070.7950597559</v>
      </c>
      <c r="S274">
        <v>17.083333333333336</v>
      </c>
      <c r="T274">
        <v>2020</v>
      </c>
      <c r="U274" t="s">
        <v>311</v>
      </c>
      <c r="V274">
        <v>99030.53</v>
      </c>
      <c r="W274">
        <v>21762.92</v>
      </c>
      <c r="X274">
        <v>1</v>
      </c>
      <c r="Y274">
        <v>366.12</v>
      </c>
    </row>
    <row r="275" spans="1:25">
      <c r="A275" t="str">
        <f t="shared" si="5"/>
        <v>Муниципальное образование Апшеронский районпредварительный</v>
      </c>
      <c r="B275" t="s">
        <v>31</v>
      </c>
      <c r="C275">
        <v>99990809</v>
      </c>
      <c r="D275" t="s">
        <v>357</v>
      </c>
      <c r="E275">
        <v>2</v>
      </c>
      <c r="F275" t="s">
        <v>200</v>
      </c>
      <c r="H275" t="s">
        <v>197</v>
      </c>
      <c r="I275">
        <f>ROW()</f>
        <v>275</v>
      </c>
      <c r="J275">
        <f>COUNTIF(B$3:B33533,B275)</f>
        <v>564</v>
      </c>
      <c r="K275">
        <v>0</v>
      </c>
      <c r="L275">
        <v>10</v>
      </c>
      <c r="M275">
        <v>1966</v>
      </c>
      <c r="N275">
        <v>414.63</v>
      </c>
      <c r="O275">
        <v>8</v>
      </c>
      <c r="P275">
        <v>8</v>
      </c>
      <c r="Q275">
        <v>2</v>
      </c>
      <c r="R275">
        <v>1301070.7950597559</v>
      </c>
      <c r="S275">
        <v>17.083333333333336</v>
      </c>
      <c r="T275">
        <v>2020</v>
      </c>
      <c r="U275" t="s">
        <v>311</v>
      </c>
      <c r="V275">
        <v>99030.53</v>
      </c>
      <c r="W275">
        <v>21762.92</v>
      </c>
      <c r="X275">
        <v>1</v>
      </c>
      <c r="Y275">
        <v>366.12</v>
      </c>
    </row>
    <row r="276" spans="1:25">
      <c r="A276" t="str">
        <f t="shared" si="5"/>
        <v>Муниципальное образование Апшеронский районпредварительный</v>
      </c>
      <c r="B276" t="s">
        <v>31</v>
      </c>
      <c r="C276">
        <v>99990809</v>
      </c>
      <c r="D276" t="s">
        <v>357</v>
      </c>
      <c r="E276">
        <v>30</v>
      </c>
      <c r="F276" t="s">
        <v>1</v>
      </c>
      <c r="G276" t="s">
        <v>16</v>
      </c>
      <c r="H276" t="s">
        <v>197</v>
      </c>
      <c r="I276">
        <f>ROW()</f>
        <v>276</v>
      </c>
      <c r="J276">
        <f>COUNTIF(B$3:B33534,B276)</f>
        <v>564</v>
      </c>
      <c r="K276">
        <v>0</v>
      </c>
      <c r="L276">
        <v>10</v>
      </c>
      <c r="M276">
        <v>1966</v>
      </c>
      <c r="N276">
        <v>414.63</v>
      </c>
      <c r="O276">
        <v>8</v>
      </c>
      <c r="P276">
        <v>8</v>
      </c>
      <c r="Q276">
        <v>2</v>
      </c>
      <c r="R276">
        <v>1301070.7950597559</v>
      </c>
      <c r="S276">
        <v>17.083333333333336</v>
      </c>
      <c r="T276">
        <v>2020</v>
      </c>
      <c r="U276" t="s">
        <v>311</v>
      </c>
      <c r="V276">
        <v>99030.53</v>
      </c>
      <c r="W276">
        <v>21762.92</v>
      </c>
      <c r="X276">
        <v>1</v>
      </c>
      <c r="Y276">
        <v>366.12</v>
      </c>
    </row>
    <row r="277" spans="1:25">
      <c r="A277" t="str">
        <f t="shared" si="5"/>
        <v>Муниципальное образование Апшеронский районпредварительный</v>
      </c>
      <c r="B277" t="s">
        <v>31</v>
      </c>
      <c r="C277">
        <v>99990809</v>
      </c>
      <c r="D277" t="s">
        <v>357</v>
      </c>
      <c r="E277">
        <v>32</v>
      </c>
      <c r="F277" t="s">
        <v>3</v>
      </c>
      <c r="G277" t="s">
        <v>16</v>
      </c>
      <c r="H277" t="s">
        <v>197</v>
      </c>
      <c r="I277">
        <f>ROW()</f>
        <v>277</v>
      </c>
      <c r="J277">
        <f>COUNTIF(B$3:B33535,B277)</f>
        <v>564</v>
      </c>
      <c r="K277">
        <v>0</v>
      </c>
      <c r="L277">
        <v>10</v>
      </c>
      <c r="M277">
        <v>1966</v>
      </c>
      <c r="N277">
        <v>414.63</v>
      </c>
      <c r="O277">
        <v>8</v>
      </c>
      <c r="P277">
        <v>8</v>
      </c>
      <c r="Q277">
        <v>2</v>
      </c>
      <c r="R277">
        <v>1301070.7950597559</v>
      </c>
      <c r="S277">
        <v>17.083333333333336</v>
      </c>
      <c r="T277">
        <v>2020</v>
      </c>
      <c r="U277" t="s">
        <v>311</v>
      </c>
      <c r="V277">
        <v>99030.53</v>
      </c>
      <c r="W277">
        <v>21762.92</v>
      </c>
      <c r="X277">
        <v>1</v>
      </c>
      <c r="Y277">
        <v>366.12</v>
      </c>
    </row>
    <row r="278" spans="1:25">
      <c r="A278" t="str">
        <f t="shared" si="5"/>
        <v>Муниципальное образование Апшеронский районпредварительный</v>
      </c>
      <c r="B278" t="s">
        <v>31</v>
      </c>
      <c r="C278">
        <v>99990809</v>
      </c>
      <c r="D278" t="s">
        <v>357</v>
      </c>
      <c r="E278">
        <v>33</v>
      </c>
      <c r="F278" t="s">
        <v>4</v>
      </c>
      <c r="G278" t="s">
        <v>16</v>
      </c>
      <c r="H278" t="s">
        <v>197</v>
      </c>
      <c r="I278">
        <f>ROW()</f>
        <v>278</v>
      </c>
      <c r="J278">
        <f>COUNTIF(B$3:B33536,B278)</f>
        <v>564</v>
      </c>
      <c r="K278">
        <v>0</v>
      </c>
      <c r="L278">
        <v>10</v>
      </c>
      <c r="M278">
        <v>1966</v>
      </c>
      <c r="N278">
        <v>414.63</v>
      </c>
      <c r="O278">
        <v>8</v>
      </c>
      <c r="P278">
        <v>8</v>
      </c>
      <c r="Q278">
        <v>2</v>
      </c>
      <c r="R278">
        <v>1301070.7950597559</v>
      </c>
      <c r="S278">
        <v>17.083333333333336</v>
      </c>
      <c r="T278">
        <v>2020</v>
      </c>
      <c r="U278" t="s">
        <v>311</v>
      </c>
      <c r="V278">
        <v>99030.53</v>
      </c>
      <c r="W278">
        <v>21762.92</v>
      </c>
      <c r="X278">
        <v>1</v>
      </c>
      <c r="Y278">
        <v>366.12</v>
      </c>
    </row>
    <row r="279" spans="1:25">
      <c r="A279" t="str">
        <f t="shared" si="5"/>
        <v>Муниципальное образование Апшеронский районпредварительный</v>
      </c>
      <c r="B279" t="s">
        <v>31</v>
      </c>
      <c r="C279">
        <v>99990809</v>
      </c>
      <c r="D279" t="s">
        <v>357</v>
      </c>
      <c r="E279">
        <v>35</v>
      </c>
      <c r="F279" t="s">
        <v>6</v>
      </c>
      <c r="G279" t="s">
        <v>16</v>
      </c>
      <c r="H279" t="s">
        <v>197</v>
      </c>
      <c r="I279">
        <f>ROW()</f>
        <v>279</v>
      </c>
      <c r="J279">
        <f>COUNTIF(B$3:B33537,B279)</f>
        <v>564</v>
      </c>
      <c r="K279">
        <v>0</v>
      </c>
      <c r="L279">
        <v>10</v>
      </c>
      <c r="M279">
        <v>1966</v>
      </c>
      <c r="N279">
        <v>414.63</v>
      </c>
      <c r="O279">
        <v>8</v>
      </c>
      <c r="P279">
        <v>8</v>
      </c>
      <c r="Q279">
        <v>2</v>
      </c>
      <c r="R279">
        <v>1301070.7950597559</v>
      </c>
      <c r="S279">
        <v>17.083333333333336</v>
      </c>
      <c r="T279">
        <v>2020</v>
      </c>
      <c r="U279" t="s">
        <v>311</v>
      </c>
      <c r="V279">
        <v>99030.53</v>
      </c>
      <c r="W279">
        <v>21762.92</v>
      </c>
      <c r="X279">
        <v>1</v>
      </c>
      <c r="Y279">
        <v>366.12</v>
      </c>
    </row>
    <row r="280" spans="1:25">
      <c r="A280" t="str">
        <f t="shared" si="5"/>
        <v>Муниципальное образование Апшеронский районпредварительный</v>
      </c>
      <c r="B280" t="s">
        <v>31</v>
      </c>
      <c r="C280">
        <v>99990809</v>
      </c>
      <c r="D280" t="s">
        <v>357</v>
      </c>
      <c r="E280">
        <v>36</v>
      </c>
      <c r="F280" t="s">
        <v>7</v>
      </c>
      <c r="G280" t="s">
        <v>16</v>
      </c>
      <c r="H280" t="s">
        <v>197</v>
      </c>
      <c r="I280">
        <f>ROW()</f>
        <v>280</v>
      </c>
      <c r="J280">
        <f>COUNTIF(B$3:B33538,B280)</f>
        <v>564</v>
      </c>
      <c r="K280">
        <v>0</v>
      </c>
      <c r="L280">
        <v>10</v>
      </c>
      <c r="M280">
        <v>1966</v>
      </c>
      <c r="N280">
        <v>414.63</v>
      </c>
      <c r="O280">
        <v>8</v>
      </c>
      <c r="P280">
        <v>8</v>
      </c>
      <c r="Q280">
        <v>2</v>
      </c>
      <c r="R280">
        <v>1301070.7950597559</v>
      </c>
      <c r="S280">
        <v>17.083333333333336</v>
      </c>
      <c r="T280">
        <v>2020</v>
      </c>
      <c r="U280" t="s">
        <v>311</v>
      </c>
      <c r="V280">
        <v>99030.53</v>
      </c>
      <c r="W280">
        <v>21762.92</v>
      </c>
      <c r="X280">
        <v>1</v>
      </c>
      <c r="Y280">
        <v>366.12</v>
      </c>
    </row>
    <row r="281" spans="1:25">
      <c r="A281" t="str">
        <f t="shared" si="5"/>
        <v>Муниципальное образование Апшеронский районпредварительный</v>
      </c>
      <c r="B281" t="s">
        <v>31</v>
      </c>
      <c r="C281">
        <v>99990809</v>
      </c>
      <c r="D281" t="s">
        <v>357</v>
      </c>
      <c r="E281">
        <v>37</v>
      </c>
      <c r="F281" t="s">
        <v>8</v>
      </c>
      <c r="G281" t="s">
        <v>16</v>
      </c>
      <c r="H281" t="s">
        <v>197</v>
      </c>
      <c r="I281">
        <f>ROW()</f>
        <v>281</v>
      </c>
      <c r="J281">
        <f>COUNTIF(B$3:B33539,B281)</f>
        <v>564</v>
      </c>
      <c r="K281">
        <v>0</v>
      </c>
      <c r="L281">
        <v>10</v>
      </c>
      <c r="M281">
        <v>1966</v>
      </c>
      <c r="N281">
        <v>414.63</v>
      </c>
      <c r="O281">
        <v>8</v>
      </c>
      <c r="P281">
        <v>8</v>
      </c>
      <c r="Q281">
        <v>2</v>
      </c>
      <c r="R281">
        <v>1301070.7950597559</v>
      </c>
      <c r="S281">
        <v>17.083333333333336</v>
      </c>
      <c r="T281">
        <v>2020</v>
      </c>
      <c r="U281" t="s">
        <v>311</v>
      </c>
      <c r="V281">
        <v>99030.53</v>
      </c>
      <c r="W281">
        <v>21762.92</v>
      </c>
      <c r="X281">
        <v>1</v>
      </c>
      <c r="Y281">
        <v>366.12</v>
      </c>
    </row>
    <row r="282" spans="1:25">
      <c r="A282" t="str">
        <f t="shared" si="5"/>
        <v>Муниципальное образование Апшеронский районпредварительный</v>
      </c>
      <c r="B282" t="s">
        <v>31</v>
      </c>
      <c r="C282">
        <v>99990809</v>
      </c>
      <c r="D282" t="s">
        <v>357</v>
      </c>
      <c r="E282">
        <v>38</v>
      </c>
      <c r="F282" t="s">
        <v>9</v>
      </c>
      <c r="G282" t="s">
        <v>16</v>
      </c>
      <c r="H282" t="s">
        <v>197</v>
      </c>
      <c r="I282">
        <f>ROW()</f>
        <v>282</v>
      </c>
      <c r="J282">
        <f>COUNTIF(B$3:B33540,B282)</f>
        <v>564</v>
      </c>
      <c r="K282">
        <v>0</v>
      </c>
      <c r="L282">
        <v>10</v>
      </c>
      <c r="M282">
        <v>1966</v>
      </c>
      <c r="N282">
        <v>414.63</v>
      </c>
      <c r="O282">
        <v>8</v>
      </c>
      <c r="P282">
        <v>8</v>
      </c>
      <c r="Q282">
        <v>2</v>
      </c>
      <c r="R282">
        <v>1301070.7950597559</v>
      </c>
      <c r="S282">
        <v>17.083333333333336</v>
      </c>
      <c r="T282">
        <v>2020</v>
      </c>
      <c r="U282" t="s">
        <v>311</v>
      </c>
      <c r="V282">
        <v>99030.53</v>
      </c>
      <c r="W282">
        <v>21762.92</v>
      </c>
      <c r="X282">
        <v>1</v>
      </c>
      <c r="Y282">
        <v>366.12</v>
      </c>
    </row>
    <row r="283" spans="1:25">
      <c r="A283" t="str">
        <f t="shared" si="5"/>
        <v>Муниципальное образование Апшеронский районпредварительный</v>
      </c>
      <c r="B283" t="s">
        <v>31</v>
      </c>
      <c r="C283">
        <v>99990809</v>
      </c>
      <c r="D283" t="s">
        <v>357</v>
      </c>
      <c r="E283">
        <v>39</v>
      </c>
      <c r="F283" t="s">
        <v>10</v>
      </c>
      <c r="G283" t="s">
        <v>16</v>
      </c>
      <c r="H283" t="s">
        <v>197</v>
      </c>
      <c r="I283">
        <f>ROW()</f>
        <v>283</v>
      </c>
      <c r="J283">
        <f>COUNTIF(B$3:B33541,B283)</f>
        <v>564</v>
      </c>
      <c r="K283">
        <v>0</v>
      </c>
      <c r="L283">
        <v>10</v>
      </c>
      <c r="M283">
        <v>1966</v>
      </c>
      <c r="N283">
        <v>414.63</v>
      </c>
      <c r="O283">
        <v>8</v>
      </c>
      <c r="P283">
        <v>8</v>
      </c>
      <c r="Q283">
        <v>2</v>
      </c>
      <c r="R283">
        <v>1301070.7950597559</v>
      </c>
      <c r="S283">
        <v>17.083333333333336</v>
      </c>
      <c r="T283">
        <v>2020</v>
      </c>
      <c r="U283" t="s">
        <v>311</v>
      </c>
      <c r="V283">
        <v>99030.53</v>
      </c>
      <c r="W283">
        <v>21762.92</v>
      </c>
      <c r="X283">
        <v>1</v>
      </c>
      <c r="Y283">
        <v>366.12</v>
      </c>
    </row>
    <row r="284" spans="1:25">
      <c r="A284" t="str">
        <f t="shared" si="5"/>
        <v>Муниципальное образование Апшеронский районпредварительный</v>
      </c>
      <c r="B284" t="s">
        <v>31</v>
      </c>
      <c r="C284">
        <v>99990668</v>
      </c>
      <c r="D284" t="s">
        <v>358</v>
      </c>
      <c r="E284">
        <v>1</v>
      </c>
      <c r="F284" t="s">
        <v>199</v>
      </c>
      <c r="H284" t="s">
        <v>197</v>
      </c>
      <c r="I284">
        <f>ROW()</f>
        <v>284</v>
      </c>
      <c r="J284">
        <f>COUNTIF(B$3:B33542,B284)</f>
        <v>564</v>
      </c>
      <c r="K284">
        <v>0</v>
      </c>
      <c r="L284">
        <v>11</v>
      </c>
      <c r="M284">
        <v>1981</v>
      </c>
      <c r="N284">
        <v>5891.5</v>
      </c>
      <c r="O284">
        <v>232</v>
      </c>
      <c r="P284">
        <v>93</v>
      </c>
      <c r="Q284">
        <v>5</v>
      </c>
      <c r="R284">
        <v>12986171.825398207</v>
      </c>
      <c r="S284">
        <v>17.0625</v>
      </c>
      <c r="T284">
        <v>2020</v>
      </c>
      <c r="U284" t="s">
        <v>312</v>
      </c>
      <c r="V284">
        <v>872296.98</v>
      </c>
      <c r="W284">
        <v>219321.48</v>
      </c>
      <c r="X284">
        <v>7</v>
      </c>
      <c r="Y284">
        <v>4484.8849999999984</v>
      </c>
    </row>
    <row r="285" spans="1:25">
      <c r="A285" t="str">
        <f t="shared" si="5"/>
        <v>Муниципальное образование Апшеронский районпредварительный</v>
      </c>
      <c r="B285" t="s">
        <v>31</v>
      </c>
      <c r="C285">
        <v>99990668</v>
      </c>
      <c r="D285" t="s">
        <v>358</v>
      </c>
      <c r="E285">
        <v>2</v>
      </c>
      <c r="F285" t="s">
        <v>200</v>
      </c>
      <c r="H285" t="s">
        <v>197</v>
      </c>
      <c r="I285">
        <f>ROW()</f>
        <v>285</v>
      </c>
      <c r="J285">
        <f>COUNTIF(B$3:B33543,B285)</f>
        <v>564</v>
      </c>
      <c r="K285">
        <v>0</v>
      </c>
      <c r="L285">
        <v>11</v>
      </c>
      <c r="M285">
        <v>1981</v>
      </c>
      <c r="N285">
        <v>5891.5</v>
      </c>
      <c r="O285">
        <v>232</v>
      </c>
      <c r="P285">
        <v>93</v>
      </c>
      <c r="Q285">
        <v>5</v>
      </c>
      <c r="R285">
        <v>12986171.825398207</v>
      </c>
      <c r="S285">
        <v>17.0625</v>
      </c>
      <c r="T285">
        <v>2020</v>
      </c>
      <c r="U285" t="s">
        <v>312</v>
      </c>
      <c r="V285">
        <v>872296.98</v>
      </c>
      <c r="W285">
        <v>219321.48</v>
      </c>
      <c r="X285">
        <v>7</v>
      </c>
      <c r="Y285">
        <v>4484.8849999999984</v>
      </c>
    </row>
    <row r="286" spans="1:25">
      <c r="A286" t="str">
        <f t="shared" si="5"/>
        <v>Муниципальное образование Апшеронский районпредварительный</v>
      </c>
      <c r="B286" t="s">
        <v>31</v>
      </c>
      <c r="C286">
        <v>99990668</v>
      </c>
      <c r="D286" t="s">
        <v>358</v>
      </c>
      <c r="E286">
        <v>30</v>
      </c>
      <c r="F286" t="s">
        <v>1</v>
      </c>
      <c r="G286" t="s">
        <v>16</v>
      </c>
      <c r="H286" t="s">
        <v>197</v>
      </c>
      <c r="I286">
        <f>ROW()</f>
        <v>286</v>
      </c>
      <c r="J286">
        <f>COUNTIF(B$3:B33544,B286)</f>
        <v>564</v>
      </c>
      <c r="K286">
        <v>0</v>
      </c>
      <c r="L286">
        <v>11</v>
      </c>
      <c r="M286">
        <v>1981</v>
      </c>
      <c r="N286">
        <v>5891.5</v>
      </c>
      <c r="O286">
        <v>232</v>
      </c>
      <c r="P286">
        <v>93</v>
      </c>
      <c r="Q286">
        <v>5</v>
      </c>
      <c r="R286">
        <v>12986171.825398207</v>
      </c>
      <c r="S286">
        <v>17.0625</v>
      </c>
      <c r="T286">
        <v>2020</v>
      </c>
      <c r="U286" t="s">
        <v>312</v>
      </c>
      <c r="V286">
        <v>872296.98</v>
      </c>
      <c r="W286">
        <v>219321.48</v>
      </c>
      <c r="X286">
        <v>7</v>
      </c>
      <c r="Y286">
        <v>4484.8849999999984</v>
      </c>
    </row>
    <row r="287" spans="1:25">
      <c r="A287" t="str">
        <f t="shared" si="5"/>
        <v>Муниципальное образование Апшеронский районпредварительный</v>
      </c>
      <c r="B287" t="s">
        <v>31</v>
      </c>
      <c r="C287">
        <v>99990668</v>
      </c>
      <c r="D287" t="s">
        <v>358</v>
      </c>
      <c r="E287">
        <v>32</v>
      </c>
      <c r="F287" t="s">
        <v>3</v>
      </c>
      <c r="G287" t="s">
        <v>16</v>
      </c>
      <c r="H287" t="s">
        <v>197</v>
      </c>
      <c r="I287">
        <f>ROW()</f>
        <v>287</v>
      </c>
      <c r="J287">
        <f>COUNTIF(B$3:B33545,B287)</f>
        <v>564</v>
      </c>
      <c r="K287">
        <v>0</v>
      </c>
      <c r="L287">
        <v>11</v>
      </c>
      <c r="M287">
        <v>1981</v>
      </c>
      <c r="N287">
        <v>5891.5</v>
      </c>
      <c r="O287">
        <v>232</v>
      </c>
      <c r="P287">
        <v>93</v>
      </c>
      <c r="Q287">
        <v>5</v>
      </c>
      <c r="R287">
        <v>12986171.825398207</v>
      </c>
      <c r="S287">
        <v>17.0625</v>
      </c>
      <c r="T287">
        <v>2020</v>
      </c>
      <c r="U287" t="s">
        <v>312</v>
      </c>
      <c r="V287">
        <v>872296.98</v>
      </c>
      <c r="W287">
        <v>219321.48</v>
      </c>
      <c r="X287">
        <v>7</v>
      </c>
      <c r="Y287">
        <v>4484.8849999999984</v>
      </c>
    </row>
    <row r="288" spans="1:25">
      <c r="A288" t="str">
        <f t="shared" si="5"/>
        <v>Муниципальное образование Апшеронский районпредварительный</v>
      </c>
      <c r="B288" t="s">
        <v>31</v>
      </c>
      <c r="C288">
        <v>99990668</v>
      </c>
      <c r="D288" t="s">
        <v>358</v>
      </c>
      <c r="E288">
        <v>33</v>
      </c>
      <c r="F288" t="s">
        <v>4</v>
      </c>
      <c r="G288" t="s">
        <v>16</v>
      </c>
      <c r="H288" t="s">
        <v>197</v>
      </c>
      <c r="I288">
        <f>ROW()</f>
        <v>288</v>
      </c>
      <c r="J288">
        <f>COUNTIF(B$3:B33546,B288)</f>
        <v>564</v>
      </c>
      <c r="K288">
        <v>0</v>
      </c>
      <c r="L288">
        <v>11</v>
      </c>
      <c r="M288">
        <v>1981</v>
      </c>
      <c r="N288">
        <v>5891.5</v>
      </c>
      <c r="O288">
        <v>232</v>
      </c>
      <c r="P288">
        <v>93</v>
      </c>
      <c r="Q288">
        <v>5</v>
      </c>
      <c r="R288">
        <v>12986171.825398207</v>
      </c>
      <c r="S288">
        <v>17.0625</v>
      </c>
      <c r="T288">
        <v>2020</v>
      </c>
      <c r="U288" t="s">
        <v>312</v>
      </c>
      <c r="V288">
        <v>872296.98</v>
      </c>
      <c r="W288">
        <v>219321.48</v>
      </c>
      <c r="X288">
        <v>7</v>
      </c>
      <c r="Y288">
        <v>4484.8849999999984</v>
      </c>
    </row>
    <row r="289" spans="1:25">
      <c r="A289" t="str">
        <f t="shared" si="5"/>
        <v>Муниципальное образование Апшеронский районпредварительный</v>
      </c>
      <c r="B289" t="s">
        <v>31</v>
      </c>
      <c r="C289">
        <v>99990668</v>
      </c>
      <c r="D289" t="s">
        <v>358</v>
      </c>
      <c r="E289">
        <v>35</v>
      </c>
      <c r="F289" t="s">
        <v>6</v>
      </c>
      <c r="G289" t="s">
        <v>16</v>
      </c>
      <c r="H289" t="s">
        <v>197</v>
      </c>
      <c r="I289">
        <f>ROW()</f>
        <v>289</v>
      </c>
      <c r="J289">
        <f>COUNTIF(B$3:B33547,B289)</f>
        <v>564</v>
      </c>
      <c r="K289">
        <v>0</v>
      </c>
      <c r="L289">
        <v>11</v>
      </c>
      <c r="M289">
        <v>1981</v>
      </c>
      <c r="N289">
        <v>5891.5</v>
      </c>
      <c r="O289">
        <v>232</v>
      </c>
      <c r="P289">
        <v>93</v>
      </c>
      <c r="Q289">
        <v>5</v>
      </c>
      <c r="R289">
        <v>12986171.825398207</v>
      </c>
      <c r="S289">
        <v>17.0625</v>
      </c>
      <c r="T289">
        <v>2020</v>
      </c>
      <c r="U289" t="s">
        <v>312</v>
      </c>
      <c r="V289">
        <v>872296.98</v>
      </c>
      <c r="W289">
        <v>219321.48</v>
      </c>
      <c r="X289">
        <v>7</v>
      </c>
      <c r="Y289">
        <v>4484.8849999999984</v>
      </c>
    </row>
    <row r="290" spans="1:25">
      <c r="A290" t="str">
        <f t="shared" si="5"/>
        <v>Муниципальное образование Апшеронский районпредварительный</v>
      </c>
      <c r="B290" t="s">
        <v>31</v>
      </c>
      <c r="C290">
        <v>99990668</v>
      </c>
      <c r="D290" t="s">
        <v>358</v>
      </c>
      <c r="E290">
        <v>36</v>
      </c>
      <c r="F290" t="s">
        <v>7</v>
      </c>
      <c r="G290" t="s">
        <v>16</v>
      </c>
      <c r="H290" t="s">
        <v>197</v>
      </c>
      <c r="I290">
        <f>ROW()</f>
        <v>290</v>
      </c>
      <c r="J290">
        <f>COUNTIF(B$3:B33548,B290)</f>
        <v>564</v>
      </c>
      <c r="K290">
        <v>0</v>
      </c>
      <c r="L290">
        <v>11</v>
      </c>
      <c r="M290">
        <v>1981</v>
      </c>
      <c r="N290">
        <v>5891.5</v>
      </c>
      <c r="O290">
        <v>232</v>
      </c>
      <c r="P290">
        <v>93</v>
      </c>
      <c r="Q290">
        <v>5</v>
      </c>
      <c r="R290">
        <v>12986171.825398207</v>
      </c>
      <c r="S290">
        <v>17.0625</v>
      </c>
      <c r="T290">
        <v>2020</v>
      </c>
      <c r="U290" t="s">
        <v>312</v>
      </c>
      <c r="V290">
        <v>872296.98</v>
      </c>
      <c r="W290">
        <v>219321.48</v>
      </c>
      <c r="X290">
        <v>7</v>
      </c>
      <c r="Y290">
        <v>4484.8849999999984</v>
      </c>
    </row>
    <row r="291" spans="1:25">
      <c r="A291" t="str">
        <f t="shared" si="5"/>
        <v>Муниципальное образование Апшеронский районпредварительный</v>
      </c>
      <c r="B291" t="s">
        <v>31</v>
      </c>
      <c r="C291">
        <v>99990668</v>
      </c>
      <c r="D291" t="s">
        <v>358</v>
      </c>
      <c r="E291">
        <v>37</v>
      </c>
      <c r="F291" t="s">
        <v>8</v>
      </c>
      <c r="G291" t="s">
        <v>16</v>
      </c>
      <c r="H291" t="s">
        <v>197</v>
      </c>
      <c r="I291">
        <f>ROW()</f>
        <v>291</v>
      </c>
      <c r="J291">
        <f>COUNTIF(B$3:B33549,B291)</f>
        <v>564</v>
      </c>
      <c r="K291">
        <v>0</v>
      </c>
      <c r="L291">
        <v>11</v>
      </c>
      <c r="M291">
        <v>1981</v>
      </c>
      <c r="N291">
        <v>5891.5</v>
      </c>
      <c r="O291">
        <v>232</v>
      </c>
      <c r="P291">
        <v>93</v>
      </c>
      <c r="Q291">
        <v>5</v>
      </c>
      <c r="R291">
        <v>12986171.825398207</v>
      </c>
      <c r="S291">
        <v>17.0625</v>
      </c>
      <c r="T291">
        <v>2020</v>
      </c>
      <c r="U291" t="s">
        <v>312</v>
      </c>
      <c r="V291">
        <v>872296.98</v>
      </c>
      <c r="W291">
        <v>219321.48</v>
      </c>
      <c r="X291">
        <v>7</v>
      </c>
      <c r="Y291">
        <v>4484.8849999999984</v>
      </c>
    </row>
    <row r="292" spans="1:25">
      <c r="A292" t="str">
        <f t="shared" si="5"/>
        <v>Муниципальное образование Апшеронский районпредварительный</v>
      </c>
      <c r="B292" t="s">
        <v>31</v>
      </c>
      <c r="C292">
        <v>99990668</v>
      </c>
      <c r="D292" t="s">
        <v>358</v>
      </c>
      <c r="E292">
        <v>38</v>
      </c>
      <c r="F292" t="s">
        <v>9</v>
      </c>
      <c r="G292" t="s">
        <v>16</v>
      </c>
      <c r="H292" t="s">
        <v>197</v>
      </c>
      <c r="I292">
        <f>ROW()</f>
        <v>292</v>
      </c>
      <c r="J292">
        <f>COUNTIF(B$3:B33550,B292)</f>
        <v>564</v>
      </c>
      <c r="K292">
        <v>0</v>
      </c>
      <c r="L292">
        <v>11</v>
      </c>
      <c r="M292">
        <v>1981</v>
      </c>
      <c r="N292">
        <v>5891.5</v>
      </c>
      <c r="O292">
        <v>232</v>
      </c>
      <c r="P292">
        <v>93</v>
      </c>
      <c r="Q292">
        <v>5</v>
      </c>
      <c r="R292">
        <v>12986171.825398207</v>
      </c>
      <c r="S292">
        <v>17.0625</v>
      </c>
      <c r="T292">
        <v>2020</v>
      </c>
      <c r="U292" t="s">
        <v>312</v>
      </c>
      <c r="V292">
        <v>872296.98</v>
      </c>
      <c r="W292">
        <v>219321.48</v>
      </c>
      <c r="X292">
        <v>7</v>
      </c>
      <c r="Y292">
        <v>4484.8849999999984</v>
      </c>
    </row>
    <row r="293" spans="1:25">
      <c r="A293" t="str">
        <f t="shared" si="5"/>
        <v>Муниципальное образование Апшеронский районпредварительный</v>
      </c>
      <c r="B293" t="s">
        <v>31</v>
      </c>
      <c r="C293">
        <v>99990668</v>
      </c>
      <c r="D293" t="s">
        <v>358</v>
      </c>
      <c r="E293">
        <v>39</v>
      </c>
      <c r="F293" t="s">
        <v>10</v>
      </c>
      <c r="G293" t="s">
        <v>16</v>
      </c>
      <c r="H293" t="s">
        <v>197</v>
      </c>
      <c r="I293">
        <f>ROW()</f>
        <v>293</v>
      </c>
      <c r="J293">
        <f>COUNTIF(B$3:B33551,B293)</f>
        <v>564</v>
      </c>
      <c r="K293">
        <v>0</v>
      </c>
      <c r="L293">
        <v>11</v>
      </c>
      <c r="M293">
        <v>1981</v>
      </c>
      <c r="N293">
        <v>5891.5</v>
      </c>
      <c r="O293">
        <v>232</v>
      </c>
      <c r="P293">
        <v>93</v>
      </c>
      <c r="Q293">
        <v>5</v>
      </c>
      <c r="R293">
        <v>12986171.825398207</v>
      </c>
      <c r="S293">
        <v>17.0625</v>
      </c>
      <c r="T293">
        <v>2020</v>
      </c>
      <c r="U293" t="s">
        <v>312</v>
      </c>
      <c r="V293">
        <v>872296.98</v>
      </c>
      <c r="W293">
        <v>219321.48</v>
      </c>
      <c r="X293">
        <v>7</v>
      </c>
      <c r="Y293">
        <v>4484.8849999999984</v>
      </c>
    </row>
    <row r="294" spans="1:25">
      <c r="A294" t="str">
        <f t="shared" si="5"/>
        <v>Муниципальное образование Апшеронский районпредварительный</v>
      </c>
      <c r="B294" t="s">
        <v>31</v>
      </c>
      <c r="C294">
        <v>99990668</v>
      </c>
      <c r="D294" t="s">
        <v>358</v>
      </c>
      <c r="E294">
        <v>40</v>
      </c>
      <c r="F294" t="s">
        <v>11</v>
      </c>
      <c r="G294" t="s">
        <v>16</v>
      </c>
      <c r="H294" t="s">
        <v>197</v>
      </c>
      <c r="I294">
        <f>ROW()</f>
        <v>294</v>
      </c>
      <c r="J294">
        <f>COUNTIF(B$3:B33552,B294)</f>
        <v>564</v>
      </c>
      <c r="K294">
        <v>0</v>
      </c>
      <c r="L294">
        <v>11</v>
      </c>
      <c r="M294">
        <v>1981</v>
      </c>
      <c r="N294">
        <v>5891.5</v>
      </c>
      <c r="O294">
        <v>232</v>
      </c>
      <c r="P294">
        <v>93</v>
      </c>
      <c r="Q294">
        <v>5</v>
      </c>
      <c r="R294">
        <v>12986171.825398207</v>
      </c>
      <c r="S294">
        <v>17.0625</v>
      </c>
      <c r="T294">
        <v>2020</v>
      </c>
      <c r="U294" t="s">
        <v>312</v>
      </c>
      <c r="V294">
        <v>872296.98</v>
      </c>
      <c r="W294">
        <v>219321.48</v>
      </c>
      <c r="X294">
        <v>7</v>
      </c>
      <c r="Y294">
        <v>4484.8849999999984</v>
      </c>
    </row>
    <row r="295" spans="1:25">
      <c r="A295" t="str">
        <f t="shared" si="5"/>
        <v>Муниципальное образование Апшеронский районрезервный</v>
      </c>
      <c r="B295" t="s">
        <v>31</v>
      </c>
      <c r="C295">
        <v>99989786</v>
      </c>
      <c r="D295" t="s">
        <v>359</v>
      </c>
      <c r="E295">
        <v>1</v>
      </c>
      <c r="F295" t="s">
        <v>199</v>
      </c>
      <c r="H295" t="s">
        <v>189</v>
      </c>
      <c r="I295">
        <f>ROW()</f>
        <v>295</v>
      </c>
      <c r="J295">
        <f>COUNTIF(B$3:B33553,B295)</f>
        <v>564</v>
      </c>
      <c r="K295">
        <v>327</v>
      </c>
      <c r="L295">
        <v>9</v>
      </c>
      <c r="M295">
        <v>1956</v>
      </c>
      <c r="N295">
        <v>467.4</v>
      </c>
      <c r="O295">
        <v>16</v>
      </c>
      <c r="P295">
        <v>9</v>
      </c>
      <c r="Q295">
        <v>2</v>
      </c>
      <c r="R295">
        <v>1193168.1285798936</v>
      </c>
      <c r="S295">
        <v>16.7</v>
      </c>
      <c r="T295" t="s">
        <v>313</v>
      </c>
      <c r="U295" t="s">
        <v>317</v>
      </c>
      <c r="V295">
        <v>87600.81</v>
      </c>
      <c r="W295">
        <v>20016.28</v>
      </c>
      <c r="X295">
        <v>2</v>
      </c>
      <c r="Y295">
        <v>400.00000000000006</v>
      </c>
    </row>
    <row r="296" spans="1:25">
      <c r="A296" t="str">
        <f t="shared" si="5"/>
        <v>Муниципальное образование Апшеронский районрезервный</v>
      </c>
      <c r="B296" t="s">
        <v>31</v>
      </c>
      <c r="C296">
        <v>99989786</v>
      </c>
      <c r="D296" t="s">
        <v>359</v>
      </c>
      <c r="E296">
        <v>2</v>
      </c>
      <c r="F296" t="s">
        <v>200</v>
      </c>
      <c r="H296" t="s">
        <v>189</v>
      </c>
      <c r="I296">
        <f>ROW()</f>
        <v>296</v>
      </c>
      <c r="J296">
        <f>COUNTIF(B$3:B33554,B296)</f>
        <v>564</v>
      </c>
      <c r="K296">
        <v>327</v>
      </c>
      <c r="L296">
        <v>9</v>
      </c>
      <c r="M296">
        <v>1956</v>
      </c>
      <c r="N296">
        <v>467.4</v>
      </c>
      <c r="O296">
        <v>16</v>
      </c>
      <c r="P296">
        <v>9</v>
      </c>
      <c r="Q296">
        <v>2</v>
      </c>
      <c r="R296">
        <v>1193168.1285798936</v>
      </c>
      <c r="S296">
        <v>16.7</v>
      </c>
      <c r="T296" t="s">
        <v>313</v>
      </c>
      <c r="U296" t="s">
        <v>317</v>
      </c>
      <c r="V296">
        <v>87600.81</v>
      </c>
      <c r="W296">
        <v>20016.28</v>
      </c>
      <c r="X296">
        <v>2</v>
      </c>
      <c r="Y296">
        <v>400.00000000000006</v>
      </c>
    </row>
    <row r="297" spans="1:25">
      <c r="A297" t="str">
        <f t="shared" si="5"/>
        <v>Муниципальное образование Апшеронский районрезервный</v>
      </c>
      <c r="B297" t="s">
        <v>31</v>
      </c>
      <c r="C297">
        <v>99989786</v>
      </c>
      <c r="D297" t="s">
        <v>359</v>
      </c>
      <c r="E297">
        <v>30</v>
      </c>
      <c r="F297" t="s">
        <v>1</v>
      </c>
      <c r="G297" t="s">
        <v>23</v>
      </c>
      <c r="H297" t="s">
        <v>189</v>
      </c>
      <c r="I297">
        <f>ROW()</f>
        <v>297</v>
      </c>
      <c r="J297">
        <f>COUNTIF(B$3:B33555,B297)</f>
        <v>564</v>
      </c>
      <c r="K297">
        <v>327</v>
      </c>
      <c r="L297">
        <v>9</v>
      </c>
      <c r="M297">
        <v>1956</v>
      </c>
      <c r="N297">
        <v>467.4</v>
      </c>
      <c r="O297">
        <v>16</v>
      </c>
      <c r="P297">
        <v>9</v>
      </c>
      <c r="Q297">
        <v>2</v>
      </c>
      <c r="R297">
        <v>1193168.1285798936</v>
      </c>
      <c r="S297">
        <v>16.7</v>
      </c>
      <c r="T297" t="s">
        <v>313</v>
      </c>
      <c r="U297" t="s">
        <v>317</v>
      </c>
      <c r="V297">
        <v>87600.81</v>
      </c>
      <c r="W297">
        <v>20016.28</v>
      </c>
      <c r="X297">
        <v>2</v>
      </c>
      <c r="Y297">
        <v>400.00000000000006</v>
      </c>
    </row>
    <row r="298" spans="1:25">
      <c r="A298" t="str">
        <f t="shared" si="5"/>
        <v>Муниципальное образование Апшеронский районрезервный</v>
      </c>
      <c r="B298" t="s">
        <v>31</v>
      </c>
      <c r="C298">
        <v>99989786</v>
      </c>
      <c r="D298" t="s">
        <v>359</v>
      </c>
      <c r="E298">
        <v>32</v>
      </c>
      <c r="F298" t="s">
        <v>3</v>
      </c>
      <c r="G298" t="s">
        <v>23</v>
      </c>
      <c r="H298" t="s">
        <v>189</v>
      </c>
      <c r="I298">
        <f>ROW()</f>
        <v>298</v>
      </c>
      <c r="J298">
        <f>COUNTIF(B$3:B33556,B298)</f>
        <v>564</v>
      </c>
      <c r="K298">
        <v>327</v>
      </c>
      <c r="L298">
        <v>9</v>
      </c>
      <c r="M298">
        <v>1956</v>
      </c>
      <c r="N298">
        <v>467.4</v>
      </c>
      <c r="O298">
        <v>16</v>
      </c>
      <c r="P298">
        <v>9</v>
      </c>
      <c r="Q298">
        <v>2</v>
      </c>
      <c r="R298">
        <v>1193168.1285798936</v>
      </c>
      <c r="S298">
        <v>16.7</v>
      </c>
      <c r="T298" t="s">
        <v>313</v>
      </c>
      <c r="U298" t="s">
        <v>317</v>
      </c>
      <c r="V298">
        <v>87600.81</v>
      </c>
      <c r="W298">
        <v>20016.28</v>
      </c>
      <c r="X298">
        <v>2</v>
      </c>
      <c r="Y298">
        <v>400.00000000000006</v>
      </c>
    </row>
    <row r="299" spans="1:25">
      <c r="A299" t="str">
        <f t="shared" si="5"/>
        <v>Муниципальное образование Апшеронский районрезервный</v>
      </c>
      <c r="B299" t="s">
        <v>31</v>
      </c>
      <c r="C299">
        <v>99989786</v>
      </c>
      <c r="D299" t="s">
        <v>359</v>
      </c>
      <c r="E299">
        <v>33</v>
      </c>
      <c r="F299" t="s">
        <v>4</v>
      </c>
      <c r="G299" t="s">
        <v>23</v>
      </c>
      <c r="H299" t="s">
        <v>189</v>
      </c>
      <c r="I299">
        <f>ROW()</f>
        <v>299</v>
      </c>
      <c r="J299">
        <f>COUNTIF(B$3:B33557,B299)</f>
        <v>564</v>
      </c>
      <c r="K299">
        <v>327</v>
      </c>
      <c r="L299">
        <v>9</v>
      </c>
      <c r="M299">
        <v>1956</v>
      </c>
      <c r="N299">
        <v>467.4</v>
      </c>
      <c r="O299">
        <v>16</v>
      </c>
      <c r="P299">
        <v>9</v>
      </c>
      <c r="Q299">
        <v>2</v>
      </c>
      <c r="R299">
        <v>1193168.1285798936</v>
      </c>
      <c r="S299">
        <v>16.7</v>
      </c>
      <c r="T299" t="s">
        <v>313</v>
      </c>
      <c r="U299" t="s">
        <v>317</v>
      </c>
      <c r="V299">
        <v>87600.81</v>
      </c>
      <c r="W299">
        <v>20016.28</v>
      </c>
      <c r="X299">
        <v>2</v>
      </c>
      <c r="Y299">
        <v>400.00000000000006</v>
      </c>
    </row>
    <row r="300" spans="1:25">
      <c r="A300" t="str">
        <f t="shared" si="5"/>
        <v>Муниципальное образование Апшеронский районрезервный</v>
      </c>
      <c r="B300" t="s">
        <v>31</v>
      </c>
      <c r="C300">
        <v>99989786</v>
      </c>
      <c r="D300" t="s">
        <v>359</v>
      </c>
      <c r="E300">
        <v>35</v>
      </c>
      <c r="F300" t="s">
        <v>6</v>
      </c>
      <c r="G300" t="s">
        <v>23</v>
      </c>
      <c r="H300" t="s">
        <v>189</v>
      </c>
      <c r="I300">
        <f>ROW()</f>
        <v>300</v>
      </c>
      <c r="J300">
        <f>COUNTIF(B$3:B33558,B300)</f>
        <v>564</v>
      </c>
      <c r="K300">
        <v>327</v>
      </c>
      <c r="L300">
        <v>9</v>
      </c>
      <c r="M300">
        <v>1956</v>
      </c>
      <c r="N300">
        <v>467.4</v>
      </c>
      <c r="O300">
        <v>16</v>
      </c>
      <c r="P300">
        <v>9</v>
      </c>
      <c r="Q300">
        <v>2</v>
      </c>
      <c r="R300">
        <v>1193168.1285798936</v>
      </c>
      <c r="S300">
        <v>16.7</v>
      </c>
      <c r="T300" t="s">
        <v>313</v>
      </c>
      <c r="U300" t="s">
        <v>317</v>
      </c>
      <c r="V300">
        <v>87600.81</v>
      </c>
      <c r="W300">
        <v>20016.28</v>
      </c>
      <c r="X300">
        <v>2</v>
      </c>
      <c r="Y300">
        <v>400.00000000000006</v>
      </c>
    </row>
    <row r="301" spans="1:25">
      <c r="A301" t="str">
        <f t="shared" si="5"/>
        <v>Муниципальное образование Апшеронский районрезервный</v>
      </c>
      <c r="B301" t="s">
        <v>31</v>
      </c>
      <c r="C301">
        <v>99989786</v>
      </c>
      <c r="D301" t="s">
        <v>359</v>
      </c>
      <c r="E301">
        <v>36</v>
      </c>
      <c r="F301" t="s">
        <v>7</v>
      </c>
      <c r="G301" t="s">
        <v>23</v>
      </c>
      <c r="H301" t="s">
        <v>189</v>
      </c>
      <c r="I301">
        <f>ROW()</f>
        <v>301</v>
      </c>
      <c r="J301">
        <f>COUNTIF(B$3:B33559,B301)</f>
        <v>564</v>
      </c>
      <c r="K301">
        <v>327</v>
      </c>
      <c r="L301">
        <v>9</v>
      </c>
      <c r="M301">
        <v>1956</v>
      </c>
      <c r="N301">
        <v>467.4</v>
      </c>
      <c r="O301">
        <v>16</v>
      </c>
      <c r="P301">
        <v>9</v>
      </c>
      <c r="Q301">
        <v>2</v>
      </c>
      <c r="R301">
        <v>1193168.1285798936</v>
      </c>
      <c r="S301">
        <v>16.7</v>
      </c>
      <c r="T301" t="s">
        <v>313</v>
      </c>
      <c r="U301" t="s">
        <v>317</v>
      </c>
      <c r="V301">
        <v>87600.81</v>
      </c>
      <c r="W301">
        <v>20016.28</v>
      </c>
      <c r="X301">
        <v>2</v>
      </c>
      <c r="Y301">
        <v>400.00000000000006</v>
      </c>
    </row>
    <row r="302" spans="1:25">
      <c r="A302" t="str">
        <f t="shared" si="5"/>
        <v>Муниципальное образование Апшеронский районрезервный</v>
      </c>
      <c r="B302" t="s">
        <v>31</v>
      </c>
      <c r="C302">
        <v>99989786</v>
      </c>
      <c r="D302" t="s">
        <v>359</v>
      </c>
      <c r="E302">
        <v>37</v>
      </c>
      <c r="F302" t="s">
        <v>8</v>
      </c>
      <c r="G302" t="s">
        <v>23</v>
      </c>
      <c r="H302" t="s">
        <v>189</v>
      </c>
      <c r="I302">
        <f>ROW()</f>
        <v>302</v>
      </c>
      <c r="J302">
        <f>COUNTIF(B$3:B33560,B302)</f>
        <v>564</v>
      </c>
      <c r="K302">
        <v>327</v>
      </c>
      <c r="L302">
        <v>9</v>
      </c>
      <c r="M302">
        <v>1956</v>
      </c>
      <c r="N302">
        <v>467.4</v>
      </c>
      <c r="O302">
        <v>16</v>
      </c>
      <c r="P302">
        <v>9</v>
      </c>
      <c r="Q302">
        <v>2</v>
      </c>
      <c r="R302">
        <v>1193168.1285798936</v>
      </c>
      <c r="S302">
        <v>16.7</v>
      </c>
      <c r="T302" t="s">
        <v>313</v>
      </c>
      <c r="U302" t="s">
        <v>317</v>
      </c>
      <c r="V302">
        <v>87600.81</v>
      </c>
      <c r="W302">
        <v>20016.28</v>
      </c>
      <c r="X302">
        <v>2</v>
      </c>
      <c r="Y302">
        <v>400.00000000000006</v>
      </c>
    </row>
    <row r="303" spans="1:25">
      <c r="A303" t="str">
        <f t="shared" si="5"/>
        <v>Муниципальное образование Апшеронский районрезервный</v>
      </c>
      <c r="B303" t="s">
        <v>31</v>
      </c>
      <c r="C303">
        <v>99989786</v>
      </c>
      <c r="D303" t="s">
        <v>359</v>
      </c>
      <c r="E303">
        <v>38</v>
      </c>
      <c r="F303" t="s">
        <v>9</v>
      </c>
      <c r="G303" t="s">
        <v>23</v>
      </c>
      <c r="H303" t="s">
        <v>189</v>
      </c>
      <c r="I303">
        <f>ROW()</f>
        <v>303</v>
      </c>
      <c r="J303">
        <f>COUNTIF(B$3:B33561,B303)</f>
        <v>564</v>
      </c>
      <c r="K303">
        <v>327</v>
      </c>
      <c r="L303">
        <v>9</v>
      </c>
      <c r="M303">
        <v>1956</v>
      </c>
      <c r="N303">
        <v>467.4</v>
      </c>
      <c r="O303">
        <v>16</v>
      </c>
      <c r="P303">
        <v>9</v>
      </c>
      <c r="Q303">
        <v>2</v>
      </c>
      <c r="R303">
        <v>1193168.1285798936</v>
      </c>
      <c r="S303">
        <v>16.7</v>
      </c>
      <c r="T303" t="s">
        <v>313</v>
      </c>
      <c r="U303" t="s">
        <v>317</v>
      </c>
      <c r="V303">
        <v>87600.81</v>
      </c>
      <c r="W303">
        <v>20016.28</v>
      </c>
      <c r="X303">
        <v>2</v>
      </c>
      <c r="Y303">
        <v>400.00000000000006</v>
      </c>
    </row>
    <row r="304" spans="1:25">
      <c r="A304" t="str">
        <f t="shared" si="5"/>
        <v>Муниципальное образование Апшеронский районрезервный</v>
      </c>
      <c r="B304" t="s">
        <v>31</v>
      </c>
      <c r="C304">
        <v>99990762</v>
      </c>
      <c r="D304" t="s">
        <v>360</v>
      </c>
      <c r="E304">
        <v>1</v>
      </c>
      <c r="F304" t="s">
        <v>199</v>
      </c>
      <c r="H304" t="s">
        <v>189</v>
      </c>
      <c r="I304">
        <f>ROW()</f>
        <v>304</v>
      </c>
      <c r="J304">
        <f>COUNTIF(B$3:B33562,B304)</f>
        <v>564</v>
      </c>
      <c r="K304">
        <v>327</v>
      </c>
      <c r="L304">
        <v>10</v>
      </c>
      <c r="M304">
        <v>1962</v>
      </c>
      <c r="N304">
        <v>363.48</v>
      </c>
      <c r="O304">
        <v>0</v>
      </c>
      <c r="P304">
        <v>9</v>
      </c>
      <c r="Q304">
        <v>2</v>
      </c>
      <c r="R304">
        <v>1206006.0328823614</v>
      </c>
      <c r="S304">
        <v>16.649999999999999</v>
      </c>
      <c r="T304" t="s">
        <v>313</v>
      </c>
      <c r="U304" t="s">
        <v>322</v>
      </c>
      <c r="V304">
        <v>91079.06</v>
      </c>
      <c r="W304">
        <v>20185.73</v>
      </c>
      <c r="X304">
        <v>1</v>
      </c>
      <c r="Y304">
        <v>444.41</v>
      </c>
    </row>
    <row r="305" spans="1:25">
      <c r="A305" t="str">
        <f t="shared" si="5"/>
        <v>Муниципальное образование Апшеронский районрезервный</v>
      </c>
      <c r="B305" t="s">
        <v>31</v>
      </c>
      <c r="C305">
        <v>99990762</v>
      </c>
      <c r="D305" t="s">
        <v>360</v>
      </c>
      <c r="E305">
        <v>2</v>
      </c>
      <c r="F305" t="s">
        <v>200</v>
      </c>
      <c r="H305" t="s">
        <v>189</v>
      </c>
      <c r="I305">
        <f>ROW()</f>
        <v>305</v>
      </c>
      <c r="J305">
        <f>COUNTIF(B$3:B33563,B305)</f>
        <v>564</v>
      </c>
      <c r="K305">
        <v>327</v>
      </c>
      <c r="L305">
        <v>10</v>
      </c>
      <c r="M305">
        <v>1962</v>
      </c>
      <c r="N305">
        <v>363.48</v>
      </c>
      <c r="O305">
        <v>0</v>
      </c>
      <c r="P305">
        <v>9</v>
      </c>
      <c r="Q305">
        <v>2</v>
      </c>
      <c r="R305">
        <v>1206006.0328823614</v>
      </c>
      <c r="S305">
        <v>16.649999999999999</v>
      </c>
      <c r="T305" t="s">
        <v>313</v>
      </c>
      <c r="U305" t="s">
        <v>322</v>
      </c>
      <c r="V305">
        <v>91079.06</v>
      </c>
      <c r="W305">
        <v>20185.73</v>
      </c>
      <c r="X305">
        <v>1</v>
      </c>
      <c r="Y305">
        <v>444.41</v>
      </c>
    </row>
    <row r="306" spans="1:25">
      <c r="A306" t="str">
        <f t="shared" si="5"/>
        <v>Муниципальное образование Апшеронский районрезервный</v>
      </c>
      <c r="B306" t="s">
        <v>31</v>
      </c>
      <c r="C306">
        <v>99990762</v>
      </c>
      <c r="D306" t="s">
        <v>360</v>
      </c>
      <c r="E306">
        <v>30</v>
      </c>
      <c r="F306" t="s">
        <v>1</v>
      </c>
      <c r="G306" t="s">
        <v>23</v>
      </c>
      <c r="H306" t="s">
        <v>189</v>
      </c>
      <c r="I306">
        <f>ROW()</f>
        <v>306</v>
      </c>
      <c r="J306">
        <f>COUNTIF(B$3:B33564,B306)</f>
        <v>564</v>
      </c>
      <c r="K306">
        <v>327</v>
      </c>
      <c r="L306">
        <v>10</v>
      </c>
      <c r="M306">
        <v>1962</v>
      </c>
      <c r="N306">
        <v>363.48</v>
      </c>
      <c r="O306">
        <v>0</v>
      </c>
      <c r="P306">
        <v>9</v>
      </c>
      <c r="Q306">
        <v>2</v>
      </c>
      <c r="R306">
        <v>1206006.0328823614</v>
      </c>
      <c r="S306">
        <v>16.649999999999999</v>
      </c>
      <c r="T306" t="s">
        <v>313</v>
      </c>
      <c r="U306" t="s">
        <v>322</v>
      </c>
      <c r="V306">
        <v>91079.06</v>
      </c>
      <c r="W306">
        <v>20185.73</v>
      </c>
      <c r="X306">
        <v>1</v>
      </c>
      <c r="Y306">
        <v>444.41</v>
      </c>
    </row>
    <row r="307" spans="1:25">
      <c r="A307" t="str">
        <f t="shared" si="5"/>
        <v>Муниципальное образование Апшеронский районрезервный</v>
      </c>
      <c r="B307" t="s">
        <v>31</v>
      </c>
      <c r="C307">
        <v>99990762</v>
      </c>
      <c r="D307" t="s">
        <v>360</v>
      </c>
      <c r="E307">
        <v>32</v>
      </c>
      <c r="F307" t="s">
        <v>3</v>
      </c>
      <c r="G307" t="s">
        <v>23</v>
      </c>
      <c r="H307" t="s">
        <v>189</v>
      </c>
      <c r="I307">
        <f>ROW()</f>
        <v>307</v>
      </c>
      <c r="J307">
        <f>COUNTIF(B$3:B33565,B307)</f>
        <v>564</v>
      </c>
      <c r="K307">
        <v>327</v>
      </c>
      <c r="L307">
        <v>10</v>
      </c>
      <c r="M307">
        <v>1962</v>
      </c>
      <c r="N307">
        <v>363.48</v>
      </c>
      <c r="O307">
        <v>0</v>
      </c>
      <c r="P307">
        <v>9</v>
      </c>
      <c r="Q307">
        <v>2</v>
      </c>
      <c r="R307">
        <v>1206006.0328823614</v>
      </c>
      <c r="S307">
        <v>16.649999999999999</v>
      </c>
      <c r="T307" t="s">
        <v>313</v>
      </c>
      <c r="U307" t="s">
        <v>322</v>
      </c>
      <c r="V307">
        <v>91079.06</v>
      </c>
      <c r="W307">
        <v>20185.73</v>
      </c>
      <c r="X307">
        <v>1</v>
      </c>
      <c r="Y307">
        <v>444.41</v>
      </c>
    </row>
    <row r="308" spans="1:25">
      <c r="A308" t="str">
        <f t="shared" si="5"/>
        <v>Муниципальное образование Апшеронский районрезервный</v>
      </c>
      <c r="B308" t="s">
        <v>31</v>
      </c>
      <c r="C308">
        <v>99990762</v>
      </c>
      <c r="D308" t="s">
        <v>360</v>
      </c>
      <c r="E308">
        <v>33</v>
      </c>
      <c r="F308" t="s">
        <v>4</v>
      </c>
      <c r="G308" t="s">
        <v>23</v>
      </c>
      <c r="H308" t="s">
        <v>189</v>
      </c>
      <c r="I308">
        <f>ROW()</f>
        <v>308</v>
      </c>
      <c r="J308">
        <f>COUNTIF(B$3:B33566,B308)</f>
        <v>564</v>
      </c>
      <c r="K308">
        <v>327</v>
      </c>
      <c r="L308">
        <v>10</v>
      </c>
      <c r="M308">
        <v>1962</v>
      </c>
      <c r="N308">
        <v>363.48</v>
      </c>
      <c r="O308">
        <v>0</v>
      </c>
      <c r="P308">
        <v>9</v>
      </c>
      <c r="Q308">
        <v>2</v>
      </c>
      <c r="R308">
        <v>1206006.0328823614</v>
      </c>
      <c r="S308">
        <v>16.649999999999999</v>
      </c>
      <c r="T308" t="s">
        <v>313</v>
      </c>
      <c r="U308" t="s">
        <v>322</v>
      </c>
      <c r="V308">
        <v>91079.06</v>
      </c>
      <c r="W308">
        <v>20185.73</v>
      </c>
      <c r="X308">
        <v>1</v>
      </c>
      <c r="Y308">
        <v>444.41</v>
      </c>
    </row>
    <row r="309" spans="1:25">
      <c r="A309" t="str">
        <f t="shared" si="5"/>
        <v>Муниципальное образование Апшеронский районрезервный</v>
      </c>
      <c r="B309" t="s">
        <v>31</v>
      </c>
      <c r="C309">
        <v>99990762</v>
      </c>
      <c r="D309" t="s">
        <v>360</v>
      </c>
      <c r="E309">
        <v>35</v>
      </c>
      <c r="F309" t="s">
        <v>6</v>
      </c>
      <c r="G309" t="s">
        <v>23</v>
      </c>
      <c r="H309" t="s">
        <v>189</v>
      </c>
      <c r="I309">
        <f>ROW()</f>
        <v>309</v>
      </c>
      <c r="J309">
        <f>COUNTIF(B$3:B33567,B309)</f>
        <v>564</v>
      </c>
      <c r="K309">
        <v>327</v>
      </c>
      <c r="L309">
        <v>10</v>
      </c>
      <c r="M309">
        <v>1962</v>
      </c>
      <c r="N309">
        <v>363.48</v>
      </c>
      <c r="O309">
        <v>0</v>
      </c>
      <c r="P309">
        <v>9</v>
      </c>
      <c r="Q309">
        <v>2</v>
      </c>
      <c r="R309">
        <v>1206006.0328823614</v>
      </c>
      <c r="S309">
        <v>16.649999999999999</v>
      </c>
      <c r="T309" t="s">
        <v>313</v>
      </c>
      <c r="U309" t="s">
        <v>322</v>
      </c>
      <c r="V309">
        <v>91079.06</v>
      </c>
      <c r="W309">
        <v>20185.73</v>
      </c>
      <c r="X309">
        <v>1</v>
      </c>
      <c r="Y309">
        <v>444.41</v>
      </c>
    </row>
    <row r="310" spans="1:25">
      <c r="A310" t="str">
        <f t="shared" si="5"/>
        <v>Муниципальное образование Апшеронский районрезервный</v>
      </c>
      <c r="B310" t="s">
        <v>31</v>
      </c>
      <c r="C310">
        <v>99990762</v>
      </c>
      <c r="D310" t="s">
        <v>360</v>
      </c>
      <c r="E310">
        <v>36</v>
      </c>
      <c r="F310" t="s">
        <v>7</v>
      </c>
      <c r="G310" t="s">
        <v>23</v>
      </c>
      <c r="H310" t="s">
        <v>189</v>
      </c>
      <c r="I310">
        <f>ROW()</f>
        <v>310</v>
      </c>
      <c r="J310">
        <f>COUNTIF(B$3:B33568,B310)</f>
        <v>564</v>
      </c>
      <c r="K310">
        <v>327</v>
      </c>
      <c r="L310">
        <v>10</v>
      </c>
      <c r="M310">
        <v>1962</v>
      </c>
      <c r="N310">
        <v>363.48</v>
      </c>
      <c r="O310">
        <v>0</v>
      </c>
      <c r="P310">
        <v>9</v>
      </c>
      <c r="Q310">
        <v>2</v>
      </c>
      <c r="R310">
        <v>1206006.0328823614</v>
      </c>
      <c r="S310">
        <v>16.649999999999999</v>
      </c>
      <c r="T310" t="s">
        <v>313</v>
      </c>
      <c r="U310" t="s">
        <v>322</v>
      </c>
      <c r="V310">
        <v>91079.06</v>
      </c>
      <c r="W310">
        <v>20185.73</v>
      </c>
      <c r="X310">
        <v>1</v>
      </c>
      <c r="Y310">
        <v>444.41</v>
      </c>
    </row>
    <row r="311" spans="1:25">
      <c r="A311" t="str">
        <f t="shared" si="5"/>
        <v>Муниципальное образование Апшеронский районрезервный</v>
      </c>
      <c r="B311" t="s">
        <v>31</v>
      </c>
      <c r="C311">
        <v>99990762</v>
      </c>
      <c r="D311" t="s">
        <v>360</v>
      </c>
      <c r="E311">
        <v>37</v>
      </c>
      <c r="F311" t="s">
        <v>8</v>
      </c>
      <c r="G311" t="s">
        <v>23</v>
      </c>
      <c r="H311" t="s">
        <v>189</v>
      </c>
      <c r="I311">
        <f>ROW()</f>
        <v>311</v>
      </c>
      <c r="J311">
        <f>COUNTIF(B$3:B33569,B311)</f>
        <v>564</v>
      </c>
      <c r="K311">
        <v>327</v>
      </c>
      <c r="L311">
        <v>10</v>
      </c>
      <c r="M311">
        <v>1962</v>
      </c>
      <c r="N311">
        <v>363.48</v>
      </c>
      <c r="O311">
        <v>0</v>
      </c>
      <c r="P311">
        <v>9</v>
      </c>
      <c r="Q311">
        <v>2</v>
      </c>
      <c r="R311">
        <v>1206006.0328823614</v>
      </c>
      <c r="S311">
        <v>16.649999999999999</v>
      </c>
      <c r="T311" t="s">
        <v>313</v>
      </c>
      <c r="U311" t="s">
        <v>322</v>
      </c>
      <c r="V311">
        <v>91079.06</v>
      </c>
      <c r="W311">
        <v>20185.73</v>
      </c>
      <c r="X311">
        <v>1</v>
      </c>
      <c r="Y311">
        <v>444.41</v>
      </c>
    </row>
    <row r="312" spans="1:25">
      <c r="A312" t="str">
        <f t="shared" si="5"/>
        <v>Муниципальное образование Апшеронский районрезервный</v>
      </c>
      <c r="B312" t="s">
        <v>31</v>
      </c>
      <c r="C312">
        <v>99990762</v>
      </c>
      <c r="D312" t="s">
        <v>360</v>
      </c>
      <c r="E312">
        <v>38</v>
      </c>
      <c r="F312" t="s">
        <v>9</v>
      </c>
      <c r="G312" t="s">
        <v>23</v>
      </c>
      <c r="H312" t="s">
        <v>189</v>
      </c>
      <c r="I312">
        <f>ROW()</f>
        <v>312</v>
      </c>
      <c r="J312">
        <f>COUNTIF(B$3:B33570,B312)</f>
        <v>564</v>
      </c>
      <c r="K312">
        <v>327</v>
      </c>
      <c r="L312">
        <v>10</v>
      </c>
      <c r="M312">
        <v>1962</v>
      </c>
      <c r="N312">
        <v>363.48</v>
      </c>
      <c r="O312">
        <v>0</v>
      </c>
      <c r="P312">
        <v>9</v>
      </c>
      <c r="Q312">
        <v>2</v>
      </c>
      <c r="R312">
        <v>1206006.0328823614</v>
      </c>
      <c r="S312">
        <v>16.649999999999999</v>
      </c>
      <c r="T312" t="s">
        <v>313</v>
      </c>
      <c r="U312" t="s">
        <v>322</v>
      </c>
      <c r="V312">
        <v>91079.06</v>
      </c>
      <c r="W312">
        <v>20185.73</v>
      </c>
      <c r="X312">
        <v>1</v>
      </c>
      <c r="Y312">
        <v>444.41</v>
      </c>
    </row>
    <row r="313" spans="1:25">
      <c r="A313" t="str">
        <f t="shared" si="5"/>
        <v>Муниципальное образование Апшеронский районрезервный</v>
      </c>
      <c r="B313" t="s">
        <v>31</v>
      </c>
      <c r="C313">
        <v>99990762</v>
      </c>
      <c r="D313" t="s">
        <v>360</v>
      </c>
      <c r="E313">
        <v>39</v>
      </c>
      <c r="F313" t="s">
        <v>10</v>
      </c>
      <c r="G313" t="s">
        <v>23</v>
      </c>
      <c r="H313" t="s">
        <v>189</v>
      </c>
      <c r="I313">
        <f>ROW()</f>
        <v>313</v>
      </c>
      <c r="J313">
        <f>COUNTIF(B$3:B33571,B313)</f>
        <v>564</v>
      </c>
      <c r="K313">
        <v>327</v>
      </c>
      <c r="L313">
        <v>10</v>
      </c>
      <c r="M313">
        <v>1962</v>
      </c>
      <c r="N313">
        <v>363.48</v>
      </c>
      <c r="O313">
        <v>0</v>
      </c>
      <c r="P313">
        <v>9</v>
      </c>
      <c r="Q313">
        <v>2</v>
      </c>
      <c r="R313">
        <v>1206006.0328823614</v>
      </c>
      <c r="S313">
        <v>16.649999999999999</v>
      </c>
      <c r="T313" t="s">
        <v>313</v>
      </c>
      <c r="U313" t="s">
        <v>322</v>
      </c>
      <c r="V313">
        <v>91079.06</v>
      </c>
      <c r="W313">
        <v>20185.73</v>
      </c>
      <c r="X313">
        <v>1</v>
      </c>
      <c r="Y313">
        <v>444.41</v>
      </c>
    </row>
    <row r="314" spans="1:25">
      <c r="A314" t="str">
        <f t="shared" si="5"/>
        <v>Муниципальное образование Апшеронский районрезервный</v>
      </c>
      <c r="B314" t="s">
        <v>31</v>
      </c>
      <c r="C314">
        <v>99990749</v>
      </c>
      <c r="D314" t="s">
        <v>361</v>
      </c>
      <c r="E314">
        <v>1</v>
      </c>
      <c r="F314" t="s">
        <v>199</v>
      </c>
      <c r="H314" t="s">
        <v>189</v>
      </c>
      <c r="I314">
        <f>ROW()</f>
        <v>314</v>
      </c>
      <c r="J314">
        <f>COUNTIF(B$3:B33572,B314)</f>
        <v>564</v>
      </c>
      <c r="K314">
        <v>327</v>
      </c>
      <c r="L314">
        <v>11</v>
      </c>
      <c r="M314">
        <v>1981</v>
      </c>
      <c r="N314">
        <v>1778.49</v>
      </c>
      <c r="O314">
        <v>30</v>
      </c>
      <c r="P314">
        <v>30</v>
      </c>
      <c r="Q314">
        <v>5</v>
      </c>
      <c r="R314">
        <v>4371791.7258581044</v>
      </c>
      <c r="S314">
        <v>16.625</v>
      </c>
      <c r="T314" t="s">
        <v>313</v>
      </c>
      <c r="U314" t="s">
        <v>316</v>
      </c>
      <c r="V314">
        <v>328416.93</v>
      </c>
      <c r="W314">
        <v>73205.23</v>
      </c>
      <c r="X314">
        <v>3</v>
      </c>
      <c r="Y314">
        <v>1339.2346</v>
      </c>
    </row>
    <row r="315" spans="1:25">
      <c r="A315" t="str">
        <f t="shared" si="5"/>
        <v>Муниципальное образование Апшеронский районрезервный</v>
      </c>
      <c r="B315" t="s">
        <v>31</v>
      </c>
      <c r="C315">
        <v>99990749</v>
      </c>
      <c r="D315" t="s">
        <v>361</v>
      </c>
      <c r="E315">
        <v>2</v>
      </c>
      <c r="F315" t="s">
        <v>200</v>
      </c>
      <c r="H315" t="s">
        <v>189</v>
      </c>
      <c r="I315">
        <f>ROW()</f>
        <v>315</v>
      </c>
      <c r="J315">
        <f>COUNTIF(B$3:B33573,B315)</f>
        <v>564</v>
      </c>
      <c r="K315">
        <v>327</v>
      </c>
      <c r="L315">
        <v>11</v>
      </c>
      <c r="M315">
        <v>1981</v>
      </c>
      <c r="N315">
        <v>1778.49</v>
      </c>
      <c r="O315">
        <v>30</v>
      </c>
      <c r="P315">
        <v>30</v>
      </c>
      <c r="Q315">
        <v>5</v>
      </c>
      <c r="R315">
        <v>4371791.7258581044</v>
      </c>
      <c r="S315">
        <v>16.625</v>
      </c>
      <c r="T315" t="s">
        <v>313</v>
      </c>
      <c r="U315" t="s">
        <v>316</v>
      </c>
      <c r="V315">
        <v>328416.93</v>
      </c>
      <c r="W315">
        <v>73205.23</v>
      </c>
      <c r="X315">
        <v>3</v>
      </c>
      <c r="Y315">
        <v>1339.2346</v>
      </c>
    </row>
    <row r="316" spans="1:25">
      <c r="A316" t="str">
        <f t="shared" si="5"/>
        <v>Муниципальное образование Апшеронский районрезервный</v>
      </c>
      <c r="B316" t="s">
        <v>31</v>
      </c>
      <c r="C316">
        <v>99990749</v>
      </c>
      <c r="D316" t="s">
        <v>361</v>
      </c>
      <c r="E316">
        <v>30</v>
      </c>
      <c r="F316" t="s">
        <v>1</v>
      </c>
      <c r="G316" t="s">
        <v>23</v>
      </c>
      <c r="H316" t="s">
        <v>189</v>
      </c>
      <c r="I316">
        <f>ROW()</f>
        <v>316</v>
      </c>
      <c r="J316">
        <f>COUNTIF(B$3:B33574,B316)</f>
        <v>564</v>
      </c>
      <c r="K316">
        <v>327</v>
      </c>
      <c r="L316">
        <v>11</v>
      </c>
      <c r="M316">
        <v>1981</v>
      </c>
      <c r="N316">
        <v>1778.49</v>
      </c>
      <c r="O316">
        <v>30</v>
      </c>
      <c r="P316">
        <v>30</v>
      </c>
      <c r="Q316">
        <v>5</v>
      </c>
      <c r="R316">
        <v>4371791.7258581044</v>
      </c>
      <c r="S316">
        <v>16.625</v>
      </c>
      <c r="T316" t="s">
        <v>313</v>
      </c>
      <c r="U316" t="s">
        <v>316</v>
      </c>
      <c r="V316">
        <v>328416.93</v>
      </c>
      <c r="W316">
        <v>73205.23</v>
      </c>
      <c r="X316">
        <v>3</v>
      </c>
      <c r="Y316">
        <v>1339.2346</v>
      </c>
    </row>
    <row r="317" spans="1:25">
      <c r="A317" t="str">
        <f t="shared" si="5"/>
        <v>Муниципальное образование Апшеронский районрезервный</v>
      </c>
      <c r="B317" t="s">
        <v>31</v>
      </c>
      <c r="C317">
        <v>99990749</v>
      </c>
      <c r="D317" t="s">
        <v>361</v>
      </c>
      <c r="E317">
        <v>32</v>
      </c>
      <c r="F317" t="s">
        <v>3</v>
      </c>
      <c r="G317" t="s">
        <v>23</v>
      </c>
      <c r="H317" t="s">
        <v>189</v>
      </c>
      <c r="I317">
        <f>ROW()</f>
        <v>317</v>
      </c>
      <c r="J317">
        <f>COUNTIF(B$3:B33575,B317)</f>
        <v>564</v>
      </c>
      <c r="K317">
        <v>327</v>
      </c>
      <c r="L317">
        <v>11</v>
      </c>
      <c r="M317">
        <v>1981</v>
      </c>
      <c r="N317">
        <v>1778.49</v>
      </c>
      <c r="O317">
        <v>30</v>
      </c>
      <c r="P317">
        <v>30</v>
      </c>
      <c r="Q317">
        <v>5</v>
      </c>
      <c r="R317">
        <v>4371791.7258581044</v>
      </c>
      <c r="S317">
        <v>16.625</v>
      </c>
      <c r="T317" t="s">
        <v>313</v>
      </c>
      <c r="U317" t="s">
        <v>316</v>
      </c>
      <c r="V317">
        <v>328416.93</v>
      </c>
      <c r="W317">
        <v>73205.23</v>
      </c>
      <c r="X317">
        <v>3</v>
      </c>
      <c r="Y317">
        <v>1339.2346</v>
      </c>
    </row>
    <row r="318" spans="1:25">
      <c r="A318" t="str">
        <f t="shared" si="5"/>
        <v>Муниципальное образование Апшеронский районрезервный</v>
      </c>
      <c r="B318" t="s">
        <v>31</v>
      </c>
      <c r="C318">
        <v>99990749</v>
      </c>
      <c r="D318" t="s">
        <v>361</v>
      </c>
      <c r="E318">
        <v>33</v>
      </c>
      <c r="F318" t="s">
        <v>4</v>
      </c>
      <c r="G318" t="s">
        <v>23</v>
      </c>
      <c r="H318" t="s">
        <v>189</v>
      </c>
      <c r="I318">
        <f>ROW()</f>
        <v>318</v>
      </c>
      <c r="J318">
        <f>COUNTIF(B$3:B33576,B318)</f>
        <v>564</v>
      </c>
      <c r="K318">
        <v>327</v>
      </c>
      <c r="L318">
        <v>11</v>
      </c>
      <c r="M318">
        <v>1981</v>
      </c>
      <c r="N318">
        <v>1778.49</v>
      </c>
      <c r="O318">
        <v>30</v>
      </c>
      <c r="P318">
        <v>30</v>
      </c>
      <c r="Q318">
        <v>5</v>
      </c>
      <c r="R318">
        <v>4371791.7258581044</v>
      </c>
      <c r="S318">
        <v>16.625</v>
      </c>
      <c r="T318" t="s">
        <v>313</v>
      </c>
      <c r="U318" t="s">
        <v>316</v>
      </c>
      <c r="V318">
        <v>328416.93</v>
      </c>
      <c r="W318">
        <v>73205.23</v>
      </c>
      <c r="X318">
        <v>3</v>
      </c>
      <c r="Y318">
        <v>1339.2346</v>
      </c>
    </row>
    <row r="319" spans="1:25">
      <c r="A319" t="str">
        <f t="shared" si="5"/>
        <v>Муниципальное образование Апшеронский районрезервный</v>
      </c>
      <c r="B319" t="s">
        <v>31</v>
      </c>
      <c r="C319">
        <v>99990749</v>
      </c>
      <c r="D319" t="s">
        <v>361</v>
      </c>
      <c r="E319">
        <v>35</v>
      </c>
      <c r="F319" t="s">
        <v>6</v>
      </c>
      <c r="G319" t="s">
        <v>23</v>
      </c>
      <c r="H319" t="s">
        <v>189</v>
      </c>
      <c r="I319">
        <f>ROW()</f>
        <v>319</v>
      </c>
      <c r="J319">
        <f>COUNTIF(B$3:B33577,B319)</f>
        <v>564</v>
      </c>
      <c r="K319">
        <v>327</v>
      </c>
      <c r="L319">
        <v>11</v>
      </c>
      <c r="M319">
        <v>1981</v>
      </c>
      <c r="N319">
        <v>1778.49</v>
      </c>
      <c r="O319">
        <v>30</v>
      </c>
      <c r="P319">
        <v>30</v>
      </c>
      <c r="Q319">
        <v>5</v>
      </c>
      <c r="R319">
        <v>4371791.7258581044</v>
      </c>
      <c r="S319">
        <v>16.625</v>
      </c>
      <c r="T319" t="s">
        <v>313</v>
      </c>
      <c r="U319" t="s">
        <v>316</v>
      </c>
      <c r="V319">
        <v>328416.93</v>
      </c>
      <c r="W319">
        <v>73205.23</v>
      </c>
      <c r="X319">
        <v>3</v>
      </c>
      <c r="Y319">
        <v>1339.2346</v>
      </c>
    </row>
    <row r="320" spans="1:25">
      <c r="A320" t="str">
        <f t="shared" si="5"/>
        <v>Муниципальное образование Апшеронский районрезервный</v>
      </c>
      <c r="B320" t="s">
        <v>31</v>
      </c>
      <c r="C320">
        <v>99990749</v>
      </c>
      <c r="D320" t="s">
        <v>361</v>
      </c>
      <c r="E320">
        <v>36</v>
      </c>
      <c r="F320" t="s">
        <v>7</v>
      </c>
      <c r="G320" t="s">
        <v>23</v>
      </c>
      <c r="H320" t="s">
        <v>189</v>
      </c>
      <c r="I320">
        <f>ROW()</f>
        <v>320</v>
      </c>
      <c r="J320">
        <f>COUNTIF(B$3:B33578,B320)</f>
        <v>564</v>
      </c>
      <c r="K320">
        <v>327</v>
      </c>
      <c r="L320">
        <v>11</v>
      </c>
      <c r="M320">
        <v>1981</v>
      </c>
      <c r="N320">
        <v>1778.49</v>
      </c>
      <c r="O320">
        <v>30</v>
      </c>
      <c r="P320">
        <v>30</v>
      </c>
      <c r="Q320">
        <v>5</v>
      </c>
      <c r="R320">
        <v>4371791.7258581044</v>
      </c>
      <c r="S320">
        <v>16.625</v>
      </c>
      <c r="T320" t="s">
        <v>313</v>
      </c>
      <c r="U320" t="s">
        <v>316</v>
      </c>
      <c r="V320">
        <v>328416.93</v>
      </c>
      <c r="W320">
        <v>73205.23</v>
      </c>
      <c r="X320">
        <v>3</v>
      </c>
      <c r="Y320">
        <v>1339.2346</v>
      </c>
    </row>
    <row r="321" spans="1:25">
      <c r="A321" t="str">
        <f t="shared" si="5"/>
        <v>Муниципальное образование Апшеронский районрезервный</v>
      </c>
      <c r="B321" t="s">
        <v>31</v>
      </c>
      <c r="C321">
        <v>99990749</v>
      </c>
      <c r="D321" t="s">
        <v>361</v>
      </c>
      <c r="E321">
        <v>37</v>
      </c>
      <c r="F321" t="s">
        <v>8</v>
      </c>
      <c r="G321" t="s">
        <v>23</v>
      </c>
      <c r="H321" t="s">
        <v>189</v>
      </c>
      <c r="I321">
        <f>ROW()</f>
        <v>321</v>
      </c>
      <c r="J321">
        <f>COUNTIF(B$3:B33579,B321)</f>
        <v>564</v>
      </c>
      <c r="K321">
        <v>327</v>
      </c>
      <c r="L321">
        <v>11</v>
      </c>
      <c r="M321">
        <v>1981</v>
      </c>
      <c r="N321">
        <v>1778.49</v>
      </c>
      <c r="O321">
        <v>30</v>
      </c>
      <c r="P321">
        <v>30</v>
      </c>
      <c r="Q321">
        <v>5</v>
      </c>
      <c r="R321">
        <v>4371791.7258581044</v>
      </c>
      <c r="S321">
        <v>16.625</v>
      </c>
      <c r="T321" t="s">
        <v>313</v>
      </c>
      <c r="U321" t="s">
        <v>316</v>
      </c>
      <c r="V321">
        <v>328416.93</v>
      </c>
      <c r="W321">
        <v>73205.23</v>
      </c>
      <c r="X321">
        <v>3</v>
      </c>
      <c r="Y321">
        <v>1339.2346</v>
      </c>
    </row>
    <row r="322" spans="1:25">
      <c r="A322" t="str">
        <f t="shared" si="5"/>
        <v>Муниципальное образование Апшеронский районрезервный</v>
      </c>
      <c r="B322" t="s">
        <v>31</v>
      </c>
      <c r="C322">
        <v>99990749</v>
      </c>
      <c r="D322" t="s">
        <v>361</v>
      </c>
      <c r="E322">
        <v>38</v>
      </c>
      <c r="F322" t="s">
        <v>9</v>
      </c>
      <c r="G322" t="s">
        <v>23</v>
      </c>
      <c r="H322" t="s">
        <v>189</v>
      </c>
      <c r="I322">
        <f>ROW()</f>
        <v>322</v>
      </c>
      <c r="J322">
        <f>COUNTIF(B$3:B33580,B322)</f>
        <v>564</v>
      </c>
      <c r="K322">
        <v>327</v>
      </c>
      <c r="L322">
        <v>11</v>
      </c>
      <c r="M322">
        <v>1981</v>
      </c>
      <c r="N322">
        <v>1778.49</v>
      </c>
      <c r="O322">
        <v>30</v>
      </c>
      <c r="P322">
        <v>30</v>
      </c>
      <c r="Q322">
        <v>5</v>
      </c>
      <c r="R322">
        <v>4371791.7258581044</v>
      </c>
      <c r="S322">
        <v>16.625</v>
      </c>
      <c r="T322" t="s">
        <v>313</v>
      </c>
      <c r="U322" t="s">
        <v>316</v>
      </c>
      <c r="V322">
        <v>328416.93</v>
      </c>
      <c r="W322">
        <v>73205.23</v>
      </c>
      <c r="X322">
        <v>3</v>
      </c>
      <c r="Y322">
        <v>1339.2346</v>
      </c>
    </row>
    <row r="323" spans="1:25">
      <c r="A323" t="str">
        <f t="shared" si="5"/>
        <v>Муниципальное образование Апшеронский районрезервный</v>
      </c>
      <c r="B323" t="s">
        <v>31</v>
      </c>
      <c r="C323">
        <v>99990749</v>
      </c>
      <c r="D323" t="s">
        <v>361</v>
      </c>
      <c r="E323">
        <v>39</v>
      </c>
      <c r="F323" t="s">
        <v>10</v>
      </c>
      <c r="G323" t="s">
        <v>23</v>
      </c>
      <c r="H323" t="s">
        <v>189</v>
      </c>
      <c r="I323">
        <f>ROW()</f>
        <v>323</v>
      </c>
      <c r="J323">
        <f>COUNTIF(B$3:B33581,B323)</f>
        <v>564</v>
      </c>
      <c r="K323">
        <v>327</v>
      </c>
      <c r="L323">
        <v>11</v>
      </c>
      <c r="M323">
        <v>1981</v>
      </c>
      <c r="N323">
        <v>1778.49</v>
      </c>
      <c r="O323">
        <v>30</v>
      </c>
      <c r="P323">
        <v>30</v>
      </c>
      <c r="Q323">
        <v>5</v>
      </c>
      <c r="R323">
        <v>4371791.7258581044</v>
      </c>
      <c r="S323">
        <v>16.625</v>
      </c>
      <c r="T323" t="s">
        <v>313</v>
      </c>
      <c r="U323" t="s">
        <v>316</v>
      </c>
      <c r="V323">
        <v>328416.93</v>
      </c>
      <c r="W323">
        <v>73205.23</v>
      </c>
      <c r="X323">
        <v>3</v>
      </c>
      <c r="Y323">
        <v>1339.2346</v>
      </c>
    </row>
    <row r="324" spans="1:25">
      <c r="A324" t="str">
        <f t="shared" ref="A324:A387" si="6">CONCATENATE(B324,H324)</f>
        <v>Муниципальное образование Апшеронский районрезервный</v>
      </c>
      <c r="B324" t="s">
        <v>31</v>
      </c>
      <c r="C324">
        <v>99990749</v>
      </c>
      <c r="D324" t="s">
        <v>361</v>
      </c>
      <c r="E324">
        <v>40</v>
      </c>
      <c r="F324" t="s">
        <v>11</v>
      </c>
      <c r="G324" t="s">
        <v>23</v>
      </c>
      <c r="H324" t="s">
        <v>189</v>
      </c>
      <c r="I324">
        <f>ROW()</f>
        <v>324</v>
      </c>
      <c r="J324">
        <f>COUNTIF(B$3:B33582,B324)</f>
        <v>564</v>
      </c>
      <c r="K324">
        <v>327</v>
      </c>
      <c r="L324">
        <v>11</v>
      </c>
      <c r="M324">
        <v>1981</v>
      </c>
      <c r="N324">
        <v>1778.49</v>
      </c>
      <c r="O324">
        <v>30</v>
      </c>
      <c r="P324">
        <v>30</v>
      </c>
      <c r="Q324">
        <v>5</v>
      </c>
      <c r="R324">
        <v>4371791.7258581044</v>
      </c>
      <c r="S324">
        <v>16.625</v>
      </c>
      <c r="T324" t="s">
        <v>313</v>
      </c>
      <c r="U324" t="s">
        <v>316</v>
      </c>
      <c r="V324">
        <v>328416.93</v>
      </c>
      <c r="W324">
        <v>73205.23</v>
      </c>
      <c r="X324">
        <v>3</v>
      </c>
      <c r="Y324">
        <v>1339.2346</v>
      </c>
    </row>
    <row r="325" spans="1:25">
      <c r="A325" t="str">
        <f t="shared" si="6"/>
        <v>Муниципальное образование Апшеронский районрезервный</v>
      </c>
      <c r="B325" t="s">
        <v>31</v>
      </c>
      <c r="C325">
        <v>99989796</v>
      </c>
      <c r="D325" t="s">
        <v>362</v>
      </c>
      <c r="E325">
        <v>1</v>
      </c>
      <c r="F325" t="s">
        <v>199</v>
      </c>
      <c r="H325" t="s">
        <v>189</v>
      </c>
      <c r="I325">
        <f>ROW()</f>
        <v>325</v>
      </c>
      <c r="J325">
        <f>COUNTIF(B$3:B33583,B325)</f>
        <v>564</v>
      </c>
      <c r="K325">
        <v>327</v>
      </c>
      <c r="L325">
        <v>11</v>
      </c>
      <c r="M325">
        <v>1982</v>
      </c>
      <c r="N325">
        <v>1733.8</v>
      </c>
      <c r="O325">
        <v>51</v>
      </c>
      <c r="P325">
        <v>24</v>
      </c>
      <c r="Q325">
        <v>3</v>
      </c>
      <c r="R325">
        <v>4028053.3754412159</v>
      </c>
      <c r="S325">
        <v>16.574999999999999</v>
      </c>
      <c r="T325" t="s">
        <v>313</v>
      </c>
      <c r="U325" t="s">
        <v>315</v>
      </c>
      <c r="V325">
        <v>303983.09999999998</v>
      </c>
      <c r="W325">
        <v>67424.22</v>
      </c>
      <c r="X325">
        <v>2</v>
      </c>
      <c r="Y325">
        <v>1168.6627999999998</v>
      </c>
    </row>
    <row r="326" spans="1:25">
      <c r="A326" t="str">
        <f t="shared" si="6"/>
        <v>Муниципальное образование Апшеронский районрезервный</v>
      </c>
      <c r="B326" t="s">
        <v>31</v>
      </c>
      <c r="C326">
        <v>99989796</v>
      </c>
      <c r="D326" t="s">
        <v>362</v>
      </c>
      <c r="E326">
        <v>2</v>
      </c>
      <c r="F326" t="s">
        <v>200</v>
      </c>
      <c r="H326" t="s">
        <v>189</v>
      </c>
      <c r="I326">
        <f>ROW()</f>
        <v>326</v>
      </c>
      <c r="J326">
        <f>COUNTIF(B$3:B33584,B326)</f>
        <v>564</v>
      </c>
      <c r="K326">
        <v>327</v>
      </c>
      <c r="L326">
        <v>11</v>
      </c>
      <c r="M326">
        <v>1982</v>
      </c>
      <c r="N326">
        <v>1733.8</v>
      </c>
      <c r="O326">
        <v>51</v>
      </c>
      <c r="P326">
        <v>24</v>
      </c>
      <c r="Q326">
        <v>3</v>
      </c>
      <c r="R326">
        <v>4028053.3754412159</v>
      </c>
      <c r="S326">
        <v>16.574999999999999</v>
      </c>
      <c r="T326" t="s">
        <v>313</v>
      </c>
      <c r="U326" t="s">
        <v>315</v>
      </c>
      <c r="V326">
        <v>303983.09999999998</v>
      </c>
      <c r="W326">
        <v>67424.22</v>
      </c>
      <c r="X326">
        <v>2</v>
      </c>
      <c r="Y326">
        <v>1168.6627999999998</v>
      </c>
    </row>
    <row r="327" spans="1:25">
      <c r="A327" t="str">
        <f t="shared" si="6"/>
        <v>Муниципальное образование Апшеронский районрезервный</v>
      </c>
      <c r="B327" t="s">
        <v>31</v>
      </c>
      <c r="C327">
        <v>99989796</v>
      </c>
      <c r="D327" t="s">
        <v>362</v>
      </c>
      <c r="E327">
        <v>30</v>
      </c>
      <c r="F327" t="s">
        <v>1</v>
      </c>
      <c r="G327" t="s">
        <v>23</v>
      </c>
      <c r="H327" t="s">
        <v>189</v>
      </c>
      <c r="I327">
        <f>ROW()</f>
        <v>327</v>
      </c>
      <c r="J327">
        <f>COUNTIF(B$3:B33585,B327)</f>
        <v>564</v>
      </c>
      <c r="K327">
        <v>327</v>
      </c>
      <c r="L327">
        <v>11</v>
      </c>
      <c r="M327">
        <v>1982</v>
      </c>
      <c r="N327">
        <v>1733.8</v>
      </c>
      <c r="O327">
        <v>51</v>
      </c>
      <c r="P327">
        <v>24</v>
      </c>
      <c r="Q327">
        <v>3</v>
      </c>
      <c r="R327">
        <v>4028053.3754412159</v>
      </c>
      <c r="S327">
        <v>16.574999999999999</v>
      </c>
      <c r="T327" t="s">
        <v>313</v>
      </c>
      <c r="U327" t="s">
        <v>315</v>
      </c>
      <c r="V327">
        <v>303983.09999999998</v>
      </c>
      <c r="W327">
        <v>67424.22</v>
      </c>
      <c r="X327">
        <v>2</v>
      </c>
      <c r="Y327">
        <v>1168.6627999999998</v>
      </c>
    </row>
    <row r="328" spans="1:25">
      <c r="A328" t="str">
        <f t="shared" si="6"/>
        <v>Муниципальное образование Апшеронский районрезервный</v>
      </c>
      <c r="B328" t="s">
        <v>31</v>
      </c>
      <c r="C328">
        <v>99989796</v>
      </c>
      <c r="D328" t="s">
        <v>362</v>
      </c>
      <c r="E328">
        <v>32</v>
      </c>
      <c r="F328" t="s">
        <v>3</v>
      </c>
      <c r="G328" t="s">
        <v>23</v>
      </c>
      <c r="H328" t="s">
        <v>189</v>
      </c>
      <c r="I328">
        <f>ROW()</f>
        <v>328</v>
      </c>
      <c r="J328">
        <f>COUNTIF(B$3:B33586,B328)</f>
        <v>564</v>
      </c>
      <c r="K328">
        <v>327</v>
      </c>
      <c r="L328">
        <v>11</v>
      </c>
      <c r="M328">
        <v>1982</v>
      </c>
      <c r="N328">
        <v>1733.8</v>
      </c>
      <c r="O328">
        <v>51</v>
      </c>
      <c r="P328">
        <v>24</v>
      </c>
      <c r="Q328">
        <v>3</v>
      </c>
      <c r="R328">
        <v>4028053.3754412159</v>
      </c>
      <c r="S328">
        <v>16.574999999999999</v>
      </c>
      <c r="T328" t="s">
        <v>313</v>
      </c>
      <c r="U328" t="s">
        <v>315</v>
      </c>
      <c r="V328">
        <v>303983.09999999998</v>
      </c>
      <c r="W328">
        <v>67424.22</v>
      </c>
      <c r="X328">
        <v>2</v>
      </c>
      <c r="Y328">
        <v>1168.6627999999998</v>
      </c>
    </row>
    <row r="329" spans="1:25">
      <c r="A329" t="str">
        <f t="shared" si="6"/>
        <v>Муниципальное образование Апшеронский районрезервный</v>
      </c>
      <c r="B329" t="s">
        <v>31</v>
      </c>
      <c r="C329">
        <v>99989796</v>
      </c>
      <c r="D329" t="s">
        <v>362</v>
      </c>
      <c r="E329">
        <v>33</v>
      </c>
      <c r="F329" t="s">
        <v>4</v>
      </c>
      <c r="G329" t="s">
        <v>23</v>
      </c>
      <c r="H329" t="s">
        <v>189</v>
      </c>
      <c r="I329">
        <f>ROW()</f>
        <v>329</v>
      </c>
      <c r="J329">
        <f>COUNTIF(B$3:B33587,B329)</f>
        <v>564</v>
      </c>
      <c r="K329">
        <v>327</v>
      </c>
      <c r="L329">
        <v>11</v>
      </c>
      <c r="M329">
        <v>1982</v>
      </c>
      <c r="N329">
        <v>1733.8</v>
      </c>
      <c r="O329">
        <v>51</v>
      </c>
      <c r="P329">
        <v>24</v>
      </c>
      <c r="Q329">
        <v>3</v>
      </c>
      <c r="R329">
        <v>4028053.3754412159</v>
      </c>
      <c r="S329">
        <v>16.574999999999999</v>
      </c>
      <c r="T329" t="s">
        <v>313</v>
      </c>
      <c r="U329" t="s">
        <v>315</v>
      </c>
      <c r="V329">
        <v>303983.09999999998</v>
      </c>
      <c r="W329">
        <v>67424.22</v>
      </c>
      <c r="X329">
        <v>2</v>
      </c>
      <c r="Y329">
        <v>1168.6627999999998</v>
      </c>
    </row>
    <row r="330" spans="1:25">
      <c r="A330" t="str">
        <f t="shared" si="6"/>
        <v>Муниципальное образование Апшеронский районрезервный</v>
      </c>
      <c r="B330" t="s">
        <v>31</v>
      </c>
      <c r="C330">
        <v>99989796</v>
      </c>
      <c r="D330" t="s">
        <v>362</v>
      </c>
      <c r="E330">
        <v>35</v>
      </c>
      <c r="F330" t="s">
        <v>6</v>
      </c>
      <c r="G330" t="s">
        <v>23</v>
      </c>
      <c r="H330" t="s">
        <v>189</v>
      </c>
      <c r="I330">
        <f>ROW()</f>
        <v>330</v>
      </c>
      <c r="J330">
        <f>COUNTIF(B$3:B33588,B330)</f>
        <v>564</v>
      </c>
      <c r="K330">
        <v>327</v>
      </c>
      <c r="L330">
        <v>11</v>
      </c>
      <c r="M330">
        <v>1982</v>
      </c>
      <c r="N330">
        <v>1733.8</v>
      </c>
      <c r="O330">
        <v>51</v>
      </c>
      <c r="P330">
        <v>24</v>
      </c>
      <c r="Q330">
        <v>3</v>
      </c>
      <c r="R330">
        <v>4028053.3754412159</v>
      </c>
      <c r="S330">
        <v>16.574999999999999</v>
      </c>
      <c r="T330" t="s">
        <v>313</v>
      </c>
      <c r="U330" t="s">
        <v>315</v>
      </c>
      <c r="V330">
        <v>303983.09999999998</v>
      </c>
      <c r="W330">
        <v>67424.22</v>
      </c>
      <c r="X330">
        <v>2</v>
      </c>
      <c r="Y330">
        <v>1168.6627999999998</v>
      </c>
    </row>
    <row r="331" spans="1:25">
      <c r="A331" t="str">
        <f t="shared" si="6"/>
        <v>Муниципальное образование Апшеронский районрезервный</v>
      </c>
      <c r="B331" t="s">
        <v>31</v>
      </c>
      <c r="C331">
        <v>99989796</v>
      </c>
      <c r="D331" t="s">
        <v>362</v>
      </c>
      <c r="E331">
        <v>36</v>
      </c>
      <c r="F331" t="s">
        <v>7</v>
      </c>
      <c r="G331" t="s">
        <v>23</v>
      </c>
      <c r="H331" t="s">
        <v>189</v>
      </c>
      <c r="I331">
        <f>ROW()</f>
        <v>331</v>
      </c>
      <c r="J331">
        <f>COUNTIF(B$3:B33589,B331)</f>
        <v>564</v>
      </c>
      <c r="K331">
        <v>327</v>
      </c>
      <c r="L331">
        <v>11</v>
      </c>
      <c r="M331">
        <v>1982</v>
      </c>
      <c r="N331">
        <v>1733.8</v>
      </c>
      <c r="O331">
        <v>51</v>
      </c>
      <c r="P331">
        <v>24</v>
      </c>
      <c r="Q331">
        <v>3</v>
      </c>
      <c r="R331">
        <v>4028053.3754412159</v>
      </c>
      <c r="S331">
        <v>16.574999999999999</v>
      </c>
      <c r="T331" t="s">
        <v>313</v>
      </c>
      <c r="U331" t="s">
        <v>315</v>
      </c>
      <c r="V331">
        <v>303983.09999999998</v>
      </c>
      <c r="W331">
        <v>67424.22</v>
      </c>
      <c r="X331">
        <v>2</v>
      </c>
      <c r="Y331">
        <v>1168.6627999999998</v>
      </c>
    </row>
    <row r="332" spans="1:25">
      <c r="A332" t="str">
        <f t="shared" si="6"/>
        <v>Муниципальное образование Апшеронский районрезервный</v>
      </c>
      <c r="B332" t="s">
        <v>31</v>
      </c>
      <c r="C332">
        <v>99989796</v>
      </c>
      <c r="D332" t="s">
        <v>362</v>
      </c>
      <c r="E332">
        <v>37</v>
      </c>
      <c r="F332" t="s">
        <v>8</v>
      </c>
      <c r="G332" t="s">
        <v>23</v>
      </c>
      <c r="H332" t="s">
        <v>189</v>
      </c>
      <c r="I332">
        <f>ROW()</f>
        <v>332</v>
      </c>
      <c r="J332">
        <f>COUNTIF(B$3:B33590,B332)</f>
        <v>564</v>
      </c>
      <c r="K332">
        <v>327</v>
      </c>
      <c r="L332">
        <v>11</v>
      </c>
      <c r="M332">
        <v>1982</v>
      </c>
      <c r="N332">
        <v>1733.8</v>
      </c>
      <c r="O332">
        <v>51</v>
      </c>
      <c r="P332">
        <v>24</v>
      </c>
      <c r="Q332">
        <v>3</v>
      </c>
      <c r="R332">
        <v>4028053.3754412159</v>
      </c>
      <c r="S332">
        <v>16.574999999999999</v>
      </c>
      <c r="T332" t="s">
        <v>313</v>
      </c>
      <c r="U332" t="s">
        <v>315</v>
      </c>
      <c r="V332">
        <v>303983.09999999998</v>
      </c>
      <c r="W332">
        <v>67424.22</v>
      </c>
      <c r="X332">
        <v>2</v>
      </c>
      <c r="Y332">
        <v>1168.6627999999998</v>
      </c>
    </row>
    <row r="333" spans="1:25">
      <c r="A333" t="str">
        <f t="shared" si="6"/>
        <v>Муниципальное образование Апшеронский районрезервный</v>
      </c>
      <c r="B333" t="s">
        <v>31</v>
      </c>
      <c r="C333">
        <v>99989796</v>
      </c>
      <c r="D333" t="s">
        <v>362</v>
      </c>
      <c r="E333">
        <v>38</v>
      </c>
      <c r="F333" t="s">
        <v>9</v>
      </c>
      <c r="G333" t="s">
        <v>23</v>
      </c>
      <c r="H333" t="s">
        <v>189</v>
      </c>
      <c r="I333">
        <f>ROW()</f>
        <v>333</v>
      </c>
      <c r="J333">
        <f>COUNTIF(B$3:B33591,B333)</f>
        <v>564</v>
      </c>
      <c r="K333">
        <v>327</v>
      </c>
      <c r="L333">
        <v>11</v>
      </c>
      <c r="M333">
        <v>1982</v>
      </c>
      <c r="N333">
        <v>1733.8</v>
      </c>
      <c r="O333">
        <v>51</v>
      </c>
      <c r="P333">
        <v>24</v>
      </c>
      <c r="Q333">
        <v>3</v>
      </c>
      <c r="R333">
        <v>4028053.3754412159</v>
      </c>
      <c r="S333">
        <v>16.574999999999999</v>
      </c>
      <c r="T333" t="s">
        <v>313</v>
      </c>
      <c r="U333" t="s">
        <v>315</v>
      </c>
      <c r="V333">
        <v>303983.09999999998</v>
      </c>
      <c r="W333">
        <v>67424.22</v>
      </c>
      <c r="X333">
        <v>2</v>
      </c>
      <c r="Y333">
        <v>1168.6627999999998</v>
      </c>
    </row>
    <row r="334" spans="1:25">
      <c r="A334" t="str">
        <f t="shared" si="6"/>
        <v>Муниципальное образование Апшеронский районрезервный</v>
      </c>
      <c r="B334" t="s">
        <v>31</v>
      </c>
      <c r="C334">
        <v>99989796</v>
      </c>
      <c r="D334" t="s">
        <v>362</v>
      </c>
      <c r="E334">
        <v>39</v>
      </c>
      <c r="F334" t="s">
        <v>10</v>
      </c>
      <c r="G334" t="s">
        <v>23</v>
      </c>
      <c r="H334" t="s">
        <v>189</v>
      </c>
      <c r="I334">
        <f>ROW()</f>
        <v>334</v>
      </c>
      <c r="J334">
        <f>COUNTIF(B$3:B33592,B334)</f>
        <v>564</v>
      </c>
      <c r="K334">
        <v>327</v>
      </c>
      <c r="L334">
        <v>11</v>
      </c>
      <c r="M334">
        <v>1982</v>
      </c>
      <c r="N334">
        <v>1733.8</v>
      </c>
      <c r="O334">
        <v>51</v>
      </c>
      <c r="P334">
        <v>24</v>
      </c>
      <c r="Q334">
        <v>3</v>
      </c>
      <c r="R334">
        <v>4028053.3754412159</v>
      </c>
      <c r="S334">
        <v>16.574999999999999</v>
      </c>
      <c r="T334" t="s">
        <v>313</v>
      </c>
      <c r="U334" t="s">
        <v>315</v>
      </c>
      <c r="V334">
        <v>303983.09999999998</v>
      </c>
      <c r="W334">
        <v>67424.22</v>
      </c>
      <c r="X334">
        <v>2</v>
      </c>
      <c r="Y334">
        <v>1168.6627999999998</v>
      </c>
    </row>
    <row r="335" spans="1:25">
      <c r="A335" t="str">
        <f t="shared" si="6"/>
        <v>Муниципальное образование Апшеронский районрезервный</v>
      </c>
      <c r="B335" t="s">
        <v>31</v>
      </c>
      <c r="C335">
        <v>99989796</v>
      </c>
      <c r="D335" t="s">
        <v>362</v>
      </c>
      <c r="E335">
        <v>40</v>
      </c>
      <c r="F335" t="s">
        <v>11</v>
      </c>
      <c r="G335" t="s">
        <v>23</v>
      </c>
      <c r="H335" t="s">
        <v>189</v>
      </c>
      <c r="I335">
        <f>ROW()</f>
        <v>335</v>
      </c>
      <c r="J335">
        <f>COUNTIF(B$3:B33593,B335)</f>
        <v>564</v>
      </c>
      <c r="K335">
        <v>327</v>
      </c>
      <c r="L335">
        <v>11</v>
      </c>
      <c r="M335">
        <v>1982</v>
      </c>
      <c r="N335">
        <v>1733.8</v>
      </c>
      <c r="O335">
        <v>51</v>
      </c>
      <c r="P335">
        <v>24</v>
      </c>
      <c r="Q335">
        <v>3</v>
      </c>
      <c r="R335">
        <v>4028053.3754412159</v>
      </c>
      <c r="S335">
        <v>16.574999999999999</v>
      </c>
      <c r="T335" t="s">
        <v>313</v>
      </c>
      <c r="U335" t="s">
        <v>315</v>
      </c>
      <c r="V335">
        <v>303983.09999999998</v>
      </c>
      <c r="W335">
        <v>67424.22</v>
      </c>
      <c r="X335">
        <v>2</v>
      </c>
      <c r="Y335">
        <v>1168.6627999999998</v>
      </c>
    </row>
    <row r="336" spans="1:25">
      <c r="A336" t="str">
        <f t="shared" si="6"/>
        <v>Муниципальное образование Апшеронский районрезервный</v>
      </c>
      <c r="B336" t="s">
        <v>31</v>
      </c>
      <c r="C336">
        <v>99990814</v>
      </c>
      <c r="D336" t="s">
        <v>363</v>
      </c>
      <c r="E336">
        <v>1</v>
      </c>
      <c r="F336" t="s">
        <v>199</v>
      </c>
      <c r="H336" t="s">
        <v>189</v>
      </c>
      <c r="I336">
        <f>ROW()</f>
        <v>336</v>
      </c>
      <c r="J336">
        <f>COUNTIF(B$3:B33594,B336)</f>
        <v>564</v>
      </c>
      <c r="K336">
        <v>327</v>
      </c>
      <c r="L336">
        <v>10</v>
      </c>
      <c r="M336">
        <v>1962</v>
      </c>
      <c r="N336">
        <v>400.76</v>
      </c>
      <c r="O336">
        <v>8</v>
      </c>
      <c r="P336">
        <v>8</v>
      </c>
      <c r="Q336">
        <v>2</v>
      </c>
      <c r="R336">
        <v>1104483.4170756217</v>
      </c>
      <c r="S336">
        <v>16.38</v>
      </c>
      <c r="T336" t="s">
        <v>313</v>
      </c>
      <c r="U336" t="s">
        <v>322</v>
      </c>
      <c r="V336">
        <v>75307.740000000005</v>
      </c>
      <c r="W336">
        <v>18633.21</v>
      </c>
      <c r="X336">
        <v>2</v>
      </c>
      <c r="Y336">
        <v>376.26</v>
      </c>
    </row>
    <row r="337" spans="1:25">
      <c r="A337" t="str">
        <f t="shared" si="6"/>
        <v>Муниципальное образование Апшеронский районрезервный</v>
      </c>
      <c r="B337" t="s">
        <v>31</v>
      </c>
      <c r="C337">
        <v>99990814</v>
      </c>
      <c r="D337" t="s">
        <v>363</v>
      </c>
      <c r="E337">
        <v>2</v>
      </c>
      <c r="F337" t="s">
        <v>200</v>
      </c>
      <c r="H337" t="s">
        <v>189</v>
      </c>
      <c r="I337">
        <f>ROW()</f>
        <v>337</v>
      </c>
      <c r="J337">
        <f>COUNTIF(B$3:B33595,B337)</f>
        <v>564</v>
      </c>
      <c r="K337">
        <v>327</v>
      </c>
      <c r="L337">
        <v>10</v>
      </c>
      <c r="M337">
        <v>1962</v>
      </c>
      <c r="N337">
        <v>400.76</v>
      </c>
      <c r="O337">
        <v>8</v>
      </c>
      <c r="P337">
        <v>8</v>
      </c>
      <c r="Q337">
        <v>2</v>
      </c>
      <c r="R337">
        <v>1104483.4170756217</v>
      </c>
      <c r="S337">
        <v>16.38</v>
      </c>
      <c r="T337" t="s">
        <v>313</v>
      </c>
      <c r="U337" t="s">
        <v>322</v>
      </c>
      <c r="V337">
        <v>75307.740000000005</v>
      </c>
      <c r="W337">
        <v>18633.21</v>
      </c>
      <c r="X337">
        <v>2</v>
      </c>
      <c r="Y337">
        <v>376.26</v>
      </c>
    </row>
    <row r="338" spans="1:25">
      <c r="A338" t="str">
        <f t="shared" si="6"/>
        <v>Муниципальное образование Апшеронский районрезервный</v>
      </c>
      <c r="B338" t="s">
        <v>31</v>
      </c>
      <c r="C338">
        <v>99990814</v>
      </c>
      <c r="D338" t="s">
        <v>363</v>
      </c>
      <c r="E338">
        <v>30</v>
      </c>
      <c r="F338" t="s">
        <v>1</v>
      </c>
      <c r="G338" t="s">
        <v>23</v>
      </c>
      <c r="H338" t="s">
        <v>189</v>
      </c>
      <c r="I338">
        <f>ROW()</f>
        <v>338</v>
      </c>
      <c r="J338">
        <f>COUNTIF(B$3:B33596,B338)</f>
        <v>564</v>
      </c>
      <c r="K338">
        <v>327</v>
      </c>
      <c r="L338">
        <v>10</v>
      </c>
      <c r="M338">
        <v>1962</v>
      </c>
      <c r="N338">
        <v>400.76</v>
      </c>
      <c r="O338">
        <v>8</v>
      </c>
      <c r="P338">
        <v>8</v>
      </c>
      <c r="Q338">
        <v>2</v>
      </c>
      <c r="R338">
        <v>1104483.4170756217</v>
      </c>
      <c r="S338">
        <v>16.38</v>
      </c>
      <c r="T338" t="s">
        <v>313</v>
      </c>
      <c r="U338" t="s">
        <v>322</v>
      </c>
      <c r="V338">
        <v>75307.740000000005</v>
      </c>
      <c r="W338">
        <v>18633.21</v>
      </c>
      <c r="X338">
        <v>2</v>
      </c>
      <c r="Y338">
        <v>376.26</v>
      </c>
    </row>
    <row r="339" spans="1:25">
      <c r="A339" t="str">
        <f t="shared" si="6"/>
        <v>Муниципальное образование Апшеронский районрезервный</v>
      </c>
      <c r="B339" t="s">
        <v>31</v>
      </c>
      <c r="C339">
        <v>99990814</v>
      </c>
      <c r="D339" t="s">
        <v>363</v>
      </c>
      <c r="E339">
        <v>32</v>
      </c>
      <c r="F339" t="s">
        <v>3</v>
      </c>
      <c r="G339" t="s">
        <v>23</v>
      </c>
      <c r="H339" t="s">
        <v>189</v>
      </c>
      <c r="I339">
        <f>ROW()</f>
        <v>339</v>
      </c>
      <c r="J339">
        <f>COUNTIF(B$3:B33597,B339)</f>
        <v>564</v>
      </c>
      <c r="K339">
        <v>327</v>
      </c>
      <c r="L339">
        <v>10</v>
      </c>
      <c r="M339">
        <v>1962</v>
      </c>
      <c r="N339">
        <v>400.76</v>
      </c>
      <c r="O339">
        <v>8</v>
      </c>
      <c r="P339">
        <v>8</v>
      </c>
      <c r="Q339">
        <v>2</v>
      </c>
      <c r="R339">
        <v>1104483.4170756217</v>
      </c>
      <c r="S339">
        <v>16.38</v>
      </c>
      <c r="T339" t="s">
        <v>313</v>
      </c>
      <c r="U339" t="s">
        <v>322</v>
      </c>
      <c r="V339">
        <v>75307.740000000005</v>
      </c>
      <c r="W339">
        <v>18633.21</v>
      </c>
      <c r="X339">
        <v>2</v>
      </c>
      <c r="Y339">
        <v>376.26</v>
      </c>
    </row>
    <row r="340" spans="1:25">
      <c r="A340" t="str">
        <f t="shared" si="6"/>
        <v>Муниципальное образование Апшеронский районрезервный</v>
      </c>
      <c r="B340" t="s">
        <v>31</v>
      </c>
      <c r="C340">
        <v>99990814</v>
      </c>
      <c r="D340" t="s">
        <v>363</v>
      </c>
      <c r="E340">
        <v>33</v>
      </c>
      <c r="F340" t="s">
        <v>4</v>
      </c>
      <c r="G340" t="s">
        <v>23</v>
      </c>
      <c r="H340" t="s">
        <v>189</v>
      </c>
      <c r="I340">
        <f>ROW()</f>
        <v>340</v>
      </c>
      <c r="J340">
        <f>COUNTIF(B$3:B33598,B340)</f>
        <v>564</v>
      </c>
      <c r="K340">
        <v>327</v>
      </c>
      <c r="L340">
        <v>10</v>
      </c>
      <c r="M340">
        <v>1962</v>
      </c>
      <c r="N340">
        <v>400.76</v>
      </c>
      <c r="O340">
        <v>8</v>
      </c>
      <c r="P340">
        <v>8</v>
      </c>
      <c r="Q340">
        <v>2</v>
      </c>
      <c r="R340">
        <v>1104483.4170756217</v>
      </c>
      <c r="S340">
        <v>16.38</v>
      </c>
      <c r="T340" t="s">
        <v>313</v>
      </c>
      <c r="U340" t="s">
        <v>322</v>
      </c>
      <c r="V340">
        <v>75307.740000000005</v>
      </c>
      <c r="W340">
        <v>18633.21</v>
      </c>
      <c r="X340">
        <v>2</v>
      </c>
      <c r="Y340">
        <v>376.26</v>
      </c>
    </row>
    <row r="341" spans="1:25">
      <c r="A341" t="str">
        <f t="shared" si="6"/>
        <v>Муниципальное образование Апшеронский районрезервный</v>
      </c>
      <c r="B341" t="s">
        <v>31</v>
      </c>
      <c r="C341">
        <v>99990814</v>
      </c>
      <c r="D341" t="s">
        <v>363</v>
      </c>
      <c r="E341">
        <v>35</v>
      </c>
      <c r="F341" t="s">
        <v>6</v>
      </c>
      <c r="G341" t="s">
        <v>23</v>
      </c>
      <c r="H341" t="s">
        <v>189</v>
      </c>
      <c r="I341">
        <f>ROW()</f>
        <v>341</v>
      </c>
      <c r="J341">
        <f>COUNTIF(B$3:B33599,B341)</f>
        <v>564</v>
      </c>
      <c r="K341">
        <v>327</v>
      </c>
      <c r="L341">
        <v>10</v>
      </c>
      <c r="M341">
        <v>1962</v>
      </c>
      <c r="N341">
        <v>400.76</v>
      </c>
      <c r="O341">
        <v>8</v>
      </c>
      <c r="P341">
        <v>8</v>
      </c>
      <c r="Q341">
        <v>2</v>
      </c>
      <c r="R341">
        <v>1104483.4170756217</v>
      </c>
      <c r="S341">
        <v>16.38</v>
      </c>
      <c r="T341" t="s">
        <v>313</v>
      </c>
      <c r="U341" t="s">
        <v>322</v>
      </c>
      <c r="V341">
        <v>75307.740000000005</v>
      </c>
      <c r="W341">
        <v>18633.21</v>
      </c>
      <c r="X341">
        <v>2</v>
      </c>
      <c r="Y341">
        <v>376.26</v>
      </c>
    </row>
    <row r="342" spans="1:25">
      <c r="A342" t="str">
        <f t="shared" si="6"/>
        <v>Муниципальное образование Апшеронский районрезервный</v>
      </c>
      <c r="B342" t="s">
        <v>31</v>
      </c>
      <c r="C342">
        <v>99990814</v>
      </c>
      <c r="D342" t="s">
        <v>363</v>
      </c>
      <c r="E342">
        <v>36</v>
      </c>
      <c r="F342" t="s">
        <v>7</v>
      </c>
      <c r="G342" t="s">
        <v>23</v>
      </c>
      <c r="H342" t="s">
        <v>189</v>
      </c>
      <c r="I342">
        <f>ROW()</f>
        <v>342</v>
      </c>
      <c r="J342">
        <f>COUNTIF(B$3:B33600,B342)</f>
        <v>564</v>
      </c>
      <c r="K342">
        <v>327</v>
      </c>
      <c r="L342">
        <v>10</v>
      </c>
      <c r="M342">
        <v>1962</v>
      </c>
      <c r="N342">
        <v>400.76</v>
      </c>
      <c r="O342">
        <v>8</v>
      </c>
      <c r="P342">
        <v>8</v>
      </c>
      <c r="Q342">
        <v>2</v>
      </c>
      <c r="R342">
        <v>1104483.4170756217</v>
      </c>
      <c r="S342">
        <v>16.38</v>
      </c>
      <c r="T342" t="s">
        <v>313</v>
      </c>
      <c r="U342" t="s">
        <v>322</v>
      </c>
      <c r="V342">
        <v>75307.740000000005</v>
      </c>
      <c r="W342">
        <v>18633.21</v>
      </c>
      <c r="X342">
        <v>2</v>
      </c>
      <c r="Y342">
        <v>376.26</v>
      </c>
    </row>
    <row r="343" spans="1:25">
      <c r="A343" t="str">
        <f t="shared" si="6"/>
        <v>Муниципальное образование Апшеронский районрезервный</v>
      </c>
      <c r="B343" t="s">
        <v>31</v>
      </c>
      <c r="C343">
        <v>99990814</v>
      </c>
      <c r="D343" t="s">
        <v>363</v>
      </c>
      <c r="E343">
        <v>37</v>
      </c>
      <c r="F343" t="s">
        <v>8</v>
      </c>
      <c r="G343" t="s">
        <v>23</v>
      </c>
      <c r="H343" t="s">
        <v>189</v>
      </c>
      <c r="I343">
        <f>ROW()</f>
        <v>343</v>
      </c>
      <c r="J343">
        <f>COUNTIF(B$3:B33601,B343)</f>
        <v>564</v>
      </c>
      <c r="K343">
        <v>327</v>
      </c>
      <c r="L343">
        <v>10</v>
      </c>
      <c r="M343">
        <v>1962</v>
      </c>
      <c r="N343">
        <v>400.76</v>
      </c>
      <c r="O343">
        <v>8</v>
      </c>
      <c r="P343">
        <v>8</v>
      </c>
      <c r="Q343">
        <v>2</v>
      </c>
      <c r="R343">
        <v>1104483.4170756217</v>
      </c>
      <c r="S343">
        <v>16.38</v>
      </c>
      <c r="T343" t="s">
        <v>313</v>
      </c>
      <c r="U343" t="s">
        <v>322</v>
      </c>
      <c r="V343">
        <v>75307.740000000005</v>
      </c>
      <c r="W343">
        <v>18633.21</v>
      </c>
      <c r="X343">
        <v>2</v>
      </c>
      <c r="Y343">
        <v>376.26</v>
      </c>
    </row>
    <row r="344" spans="1:25">
      <c r="A344" t="str">
        <f t="shared" si="6"/>
        <v>Муниципальное образование Апшеронский районрезервный</v>
      </c>
      <c r="B344" t="s">
        <v>31</v>
      </c>
      <c r="C344">
        <v>99990814</v>
      </c>
      <c r="D344" t="s">
        <v>363</v>
      </c>
      <c r="E344">
        <v>38</v>
      </c>
      <c r="F344" t="s">
        <v>9</v>
      </c>
      <c r="G344" t="s">
        <v>23</v>
      </c>
      <c r="H344" t="s">
        <v>189</v>
      </c>
      <c r="I344">
        <f>ROW()</f>
        <v>344</v>
      </c>
      <c r="J344">
        <f>COUNTIF(B$3:B33602,B344)</f>
        <v>564</v>
      </c>
      <c r="K344">
        <v>327</v>
      </c>
      <c r="L344">
        <v>10</v>
      </c>
      <c r="M344">
        <v>1962</v>
      </c>
      <c r="N344">
        <v>400.76</v>
      </c>
      <c r="O344">
        <v>8</v>
      </c>
      <c r="P344">
        <v>8</v>
      </c>
      <c r="Q344">
        <v>2</v>
      </c>
      <c r="R344">
        <v>1104483.4170756217</v>
      </c>
      <c r="S344">
        <v>16.38</v>
      </c>
      <c r="T344" t="s">
        <v>313</v>
      </c>
      <c r="U344" t="s">
        <v>322</v>
      </c>
      <c r="V344">
        <v>75307.740000000005</v>
      </c>
      <c r="W344">
        <v>18633.21</v>
      </c>
      <c r="X344">
        <v>2</v>
      </c>
      <c r="Y344">
        <v>376.26</v>
      </c>
    </row>
    <row r="345" spans="1:25">
      <c r="A345" t="str">
        <f t="shared" si="6"/>
        <v>Муниципальное образование Апшеронский районрезервный</v>
      </c>
      <c r="B345" t="s">
        <v>31</v>
      </c>
      <c r="C345">
        <v>99990814</v>
      </c>
      <c r="D345" t="s">
        <v>363</v>
      </c>
      <c r="E345">
        <v>39</v>
      </c>
      <c r="F345" t="s">
        <v>10</v>
      </c>
      <c r="G345" t="s">
        <v>23</v>
      </c>
      <c r="H345" t="s">
        <v>189</v>
      </c>
      <c r="I345">
        <f>ROW()</f>
        <v>345</v>
      </c>
      <c r="J345">
        <f>COUNTIF(B$3:B33603,B345)</f>
        <v>564</v>
      </c>
      <c r="K345">
        <v>327</v>
      </c>
      <c r="L345">
        <v>10</v>
      </c>
      <c r="M345">
        <v>1962</v>
      </c>
      <c r="N345">
        <v>400.76</v>
      </c>
      <c r="O345">
        <v>8</v>
      </c>
      <c r="P345">
        <v>8</v>
      </c>
      <c r="Q345">
        <v>2</v>
      </c>
      <c r="R345">
        <v>1104483.4170756217</v>
      </c>
      <c r="S345">
        <v>16.38</v>
      </c>
      <c r="T345" t="s">
        <v>313</v>
      </c>
      <c r="U345" t="s">
        <v>322</v>
      </c>
      <c r="V345">
        <v>75307.740000000005</v>
      </c>
      <c r="W345">
        <v>18633.21</v>
      </c>
      <c r="X345">
        <v>2</v>
      </c>
      <c r="Y345">
        <v>376.26</v>
      </c>
    </row>
    <row r="346" spans="1:25">
      <c r="A346" t="str">
        <f t="shared" si="6"/>
        <v>Муниципальное образование Апшеронский районрезервный</v>
      </c>
      <c r="B346" t="s">
        <v>31</v>
      </c>
      <c r="C346">
        <v>99990793</v>
      </c>
      <c r="D346" t="s">
        <v>364</v>
      </c>
      <c r="E346">
        <v>1</v>
      </c>
      <c r="F346" t="s">
        <v>199</v>
      </c>
      <c r="H346" t="s">
        <v>189</v>
      </c>
      <c r="I346">
        <f>ROW()</f>
        <v>346</v>
      </c>
      <c r="J346">
        <f>COUNTIF(B$3:B33604,B346)</f>
        <v>564</v>
      </c>
      <c r="K346">
        <v>327</v>
      </c>
      <c r="L346">
        <v>11</v>
      </c>
      <c r="M346">
        <v>1983</v>
      </c>
      <c r="N346">
        <v>816.41</v>
      </c>
      <c r="O346">
        <v>12</v>
      </c>
      <c r="P346">
        <v>12</v>
      </c>
      <c r="Q346">
        <v>3</v>
      </c>
      <c r="R346">
        <v>2127130.8483066638</v>
      </c>
      <c r="S346">
        <v>16.087499999999999</v>
      </c>
      <c r="T346" t="s">
        <v>313</v>
      </c>
      <c r="U346" t="s">
        <v>315</v>
      </c>
      <c r="V346">
        <v>155228.71</v>
      </c>
      <c r="W346">
        <v>35701.25</v>
      </c>
      <c r="X346">
        <v>2</v>
      </c>
      <c r="Y346">
        <v>720.43</v>
      </c>
    </row>
    <row r="347" spans="1:25">
      <c r="A347" t="str">
        <f t="shared" si="6"/>
        <v>Муниципальное образование Апшеронский районрезервный</v>
      </c>
      <c r="B347" t="s">
        <v>31</v>
      </c>
      <c r="C347">
        <v>99990793</v>
      </c>
      <c r="D347" t="s">
        <v>364</v>
      </c>
      <c r="E347">
        <v>2</v>
      </c>
      <c r="F347" t="s">
        <v>200</v>
      </c>
      <c r="H347" t="s">
        <v>189</v>
      </c>
      <c r="I347">
        <f>ROW()</f>
        <v>347</v>
      </c>
      <c r="J347">
        <f>COUNTIF(B$3:B33605,B347)</f>
        <v>564</v>
      </c>
      <c r="K347">
        <v>327</v>
      </c>
      <c r="L347">
        <v>11</v>
      </c>
      <c r="M347">
        <v>1983</v>
      </c>
      <c r="N347">
        <v>816.41</v>
      </c>
      <c r="O347">
        <v>12</v>
      </c>
      <c r="P347">
        <v>12</v>
      </c>
      <c r="Q347">
        <v>3</v>
      </c>
      <c r="R347">
        <v>2127130.8483066638</v>
      </c>
      <c r="S347">
        <v>16.087499999999999</v>
      </c>
      <c r="T347" t="s">
        <v>313</v>
      </c>
      <c r="U347" t="s">
        <v>315</v>
      </c>
      <c r="V347">
        <v>155228.71</v>
      </c>
      <c r="W347">
        <v>35701.25</v>
      </c>
      <c r="X347">
        <v>2</v>
      </c>
      <c r="Y347">
        <v>720.43</v>
      </c>
    </row>
    <row r="348" spans="1:25">
      <c r="A348" t="str">
        <f t="shared" si="6"/>
        <v>Муниципальное образование Апшеронский районрезервный</v>
      </c>
      <c r="B348" t="s">
        <v>31</v>
      </c>
      <c r="C348">
        <v>99990793</v>
      </c>
      <c r="D348" t="s">
        <v>364</v>
      </c>
      <c r="E348">
        <v>30</v>
      </c>
      <c r="F348" t="s">
        <v>1</v>
      </c>
      <c r="G348" t="s">
        <v>23</v>
      </c>
      <c r="H348" t="s">
        <v>189</v>
      </c>
      <c r="I348">
        <f>ROW()</f>
        <v>348</v>
      </c>
      <c r="J348">
        <f>COUNTIF(B$3:B33606,B348)</f>
        <v>564</v>
      </c>
      <c r="K348">
        <v>327</v>
      </c>
      <c r="L348">
        <v>11</v>
      </c>
      <c r="M348">
        <v>1983</v>
      </c>
      <c r="N348">
        <v>816.41</v>
      </c>
      <c r="O348">
        <v>12</v>
      </c>
      <c r="P348">
        <v>12</v>
      </c>
      <c r="Q348">
        <v>3</v>
      </c>
      <c r="R348">
        <v>2127130.8483066638</v>
      </c>
      <c r="S348">
        <v>16.087499999999999</v>
      </c>
      <c r="T348" t="s">
        <v>313</v>
      </c>
      <c r="U348" t="s">
        <v>315</v>
      </c>
      <c r="V348">
        <v>155228.71</v>
      </c>
      <c r="W348">
        <v>35701.25</v>
      </c>
      <c r="X348">
        <v>2</v>
      </c>
      <c r="Y348">
        <v>720.43</v>
      </c>
    </row>
    <row r="349" spans="1:25">
      <c r="A349" t="str">
        <f t="shared" si="6"/>
        <v>Муниципальное образование Апшеронский районрезервный</v>
      </c>
      <c r="B349" t="s">
        <v>31</v>
      </c>
      <c r="C349">
        <v>99990793</v>
      </c>
      <c r="D349" t="s">
        <v>364</v>
      </c>
      <c r="E349">
        <v>32</v>
      </c>
      <c r="F349" t="s">
        <v>3</v>
      </c>
      <c r="G349" t="s">
        <v>23</v>
      </c>
      <c r="H349" t="s">
        <v>189</v>
      </c>
      <c r="I349">
        <f>ROW()</f>
        <v>349</v>
      </c>
      <c r="J349">
        <f>COUNTIF(B$3:B33607,B349)</f>
        <v>564</v>
      </c>
      <c r="K349">
        <v>327</v>
      </c>
      <c r="L349">
        <v>11</v>
      </c>
      <c r="M349">
        <v>1983</v>
      </c>
      <c r="N349">
        <v>816.41</v>
      </c>
      <c r="O349">
        <v>12</v>
      </c>
      <c r="P349">
        <v>12</v>
      </c>
      <c r="Q349">
        <v>3</v>
      </c>
      <c r="R349">
        <v>2127130.8483066638</v>
      </c>
      <c r="S349">
        <v>16.087499999999999</v>
      </c>
      <c r="T349" t="s">
        <v>313</v>
      </c>
      <c r="U349" t="s">
        <v>315</v>
      </c>
      <c r="V349">
        <v>155228.71</v>
      </c>
      <c r="W349">
        <v>35701.25</v>
      </c>
      <c r="X349">
        <v>2</v>
      </c>
      <c r="Y349">
        <v>720.43</v>
      </c>
    </row>
    <row r="350" spans="1:25">
      <c r="A350" t="str">
        <f t="shared" si="6"/>
        <v>Муниципальное образование Апшеронский районрезервный</v>
      </c>
      <c r="B350" t="s">
        <v>31</v>
      </c>
      <c r="C350">
        <v>99990793</v>
      </c>
      <c r="D350" t="s">
        <v>364</v>
      </c>
      <c r="E350">
        <v>33</v>
      </c>
      <c r="F350" t="s">
        <v>4</v>
      </c>
      <c r="G350" t="s">
        <v>23</v>
      </c>
      <c r="H350" t="s">
        <v>189</v>
      </c>
      <c r="I350">
        <f>ROW()</f>
        <v>350</v>
      </c>
      <c r="J350">
        <f>COUNTIF(B$3:B33608,B350)</f>
        <v>564</v>
      </c>
      <c r="K350">
        <v>327</v>
      </c>
      <c r="L350">
        <v>11</v>
      </c>
      <c r="M350">
        <v>1983</v>
      </c>
      <c r="N350">
        <v>816.41</v>
      </c>
      <c r="O350">
        <v>12</v>
      </c>
      <c r="P350">
        <v>12</v>
      </c>
      <c r="Q350">
        <v>3</v>
      </c>
      <c r="R350">
        <v>2127130.8483066638</v>
      </c>
      <c r="S350">
        <v>16.087499999999999</v>
      </c>
      <c r="T350" t="s">
        <v>313</v>
      </c>
      <c r="U350" t="s">
        <v>315</v>
      </c>
      <c r="V350">
        <v>155228.71</v>
      </c>
      <c r="W350">
        <v>35701.25</v>
      </c>
      <c r="X350">
        <v>2</v>
      </c>
      <c r="Y350">
        <v>720.43</v>
      </c>
    </row>
    <row r="351" spans="1:25">
      <c r="A351" t="str">
        <f t="shared" si="6"/>
        <v>Муниципальное образование Апшеронский районрезервный</v>
      </c>
      <c r="B351" t="s">
        <v>31</v>
      </c>
      <c r="C351">
        <v>99990793</v>
      </c>
      <c r="D351" t="s">
        <v>364</v>
      </c>
      <c r="E351">
        <v>35</v>
      </c>
      <c r="F351" t="s">
        <v>6</v>
      </c>
      <c r="G351" t="s">
        <v>23</v>
      </c>
      <c r="H351" t="s">
        <v>189</v>
      </c>
      <c r="I351">
        <f>ROW()</f>
        <v>351</v>
      </c>
      <c r="J351">
        <f>COUNTIF(B$3:B33609,B351)</f>
        <v>564</v>
      </c>
      <c r="K351">
        <v>327</v>
      </c>
      <c r="L351">
        <v>11</v>
      </c>
      <c r="M351">
        <v>1983</v>
      </c>
      <c r="N351">
        <v>816.41</v>
      </c>
      <c r="O351">
        <v>12</v>
      </c>
      <c r="P351">
        <v>12</v>
      </c>
      <c r="Q351">
        <v>3</v>
      </c>
      <c r="R351">
        <v>2127130.8483066638</v>
      </c>
      <c r="S351">
        <v>16.087499999999999</v>
      </c>
      <c r="T351" t="s">
        <v>313</v>
      </c>
      <c r="U351" t="s">
        <v>315</v>
      </c>
      <c r="V351">
        <v>155228.71</v>
      </c>
      <c r="W351">
        <v>35701.25</v>
      </c>
      <c r="X351">
        <v>2</v>
      </c>
      <c r="Y351">
        <v>720.43</v>
      </c>
    </row>
    <row r="352" spans="1:25">
      <c r="A352" t="str">
        <f t="shared" si="6"/>
        <v>Муниципальное образование Апшеронский районрезервный</v>
      </c>
      <c r="B352" t="s">
        <v>31</v>
      </c>
      <c r="C352">
        <v>99990793</v>
      </c>
      <c r="D352" t="s">
        <v>364</v>
      </c>
      <c r="E352">
        <v>36</v>
      </c>
      <c r="F352" t="s">
        <v>7</v>
      </c>
      <c r="G352" t="s">
        <v>23</v>
      </c>
      <c r="H352" t="s">
        <v>189</v>
      </c>
      <c r="I352">
        <f>ROW()</f>
        <v>352</v>
      </c>
      <c r="J352">
        <f>COUNTIF(B$3:B33610,B352)</f>
        <v>564</v>
      </c>
      <c r="K352">
        <v>327</v>
      </c>
      <c r="L352">
        <v>11</v>
      </c>
      <c r="M352">
        <v>1983</v>
      </c>
      <c r="N352">
        <v>816.41</v>
      </c>
      <c r="O352">
        <v>12</v>
      </c>
      <c r="P352">
        <v>12</v>
      </c>
      <c r="Q352">
        <v>3</v>
      </c>
      <c r="R352">
        <v>2127130.8483066638</v>
      </c>
      <c r="S352">
        <v>16.087499999999999</v>
      </c>
      <c r="T352" t="s">
        <v>313</v>
      </c>
      <c r="U352" t="s">
        <v>315</v>
      </c>
      <c r="V352">
        <v>155228.71</v>
      </c>
      <c r="W352">
        <v>35701.25</v>
      </c>
      <c r="X352">
        <v>2</v>
      </c>
      <c r="Y352">
        <v>720.43</v>
      </c>
    </row>
    <row r="353" spans="1:25">
      <c r="A353" t="str">
        <f t="shared" si="6"/>
        <v>Муниципальное образование Апшеронский районрезервный</v>
      </c>
      <c r="B353" t="s">
        <v>31</v>
      </c>
      <c r="C353">
        <v>99990793</v>
      </c>
      <c r="D353" t="s">
        <v>364</v>
      </c>
      <c r="E353">
        <v>37</v>
      </c>
      <c r="F353" t="s">
        <v>8</v>
      </c>
      <c r="G353" t="s">
        <v>23</v>
      </c>
      <c r="H353" t="s">
        <v>189</v>
      </c>
      <c r="I353">
        <f>ROW()</f>
        <v>353</v>
      </c>
      <c r="J353">
        <f>COUNTIF(B$3:B33611,B353)</f>
        <v>564</v>
      </c>
      <c r="K353">
        <v>327</v>
      </c>
      <c r="L353">
        <v>11</v>
      </c>
      <c r="M353">
        <v>1983</v>
      </c>
      <c r="N353">
        <v>816.41</v>
      </c>
      <c r="O353">
        <v>12</v>
      </c>
      <c r="P353">
        <v>12</v>
      </c>
      <c r="Q353">
        <v>3</v>
      </c>
      <c r="R353">
        <v>2127130.8483066638</v>
      </c>
      <c r="S353">
        <v>16.087499999999999</v>
      </c>
      <c r="T353" t="s">
        <v>313</v>
      </c>
      <c r="U353" t="s">
        <v>315</v>
      </c>
      <c r="V353">
        <v>155228.71</v>
      </c>
      <c r="W353">
        <v>35701.25</v>
      </c>
      <c r="X353">
        <v>2</v>
      </c>
      <c r="Y353">
        <v>720.43</v>
      </c>
    </row>
    <row r="354" spans="1:25">
      <c r="A354" t="str">
        <f t="shared" si="6"/>
        <v>Муниципальное образование Апшеронский районрезервный</v>
      </c>
      <c r="B354" t="s">
        <v>31</v>
      </c>
      <c r="C354">
        <v>99990793</v>
      </c>
      <c r="D354" t="s">
        <v>364</v>
      </c>
      <c r="E354">
        <v>38</v>
      </c>
      <c r="F354" t="s">
        <v>9</v>
      </c>
      <c r="G354" t="s">
        <v>23</v>
      </c>
      <c r="H354" t="s">
        <v>189</v>
      </c>
      <c r="I354">
        <f>ROW()</f>
        <v>354</v>
      </c>
      <c r="J354">
        <f>COUNTIF(B$3:B33612,B354)</f>
        <v>564</v>
      </c>
      <c r="K354">
        <v>327</v>
      </c>
      <c r="L354">
        <v>11</v>
      </c>
      <c r="M354">
        <v>1983</v>
      </c>
      <c r="N354">
        <v>816.41</v>
      </c>
      <c r="O354">
        <v>12</v>
      </c>
      <c r="P354">
        <v>12</v>
      </c>
      <c r="Q354">
        <v>3</v>
      </c>
      <c r="R354">
        <v>2127130.8483066638</v>
      </c>
      <c r="S354">
        <v>16.087499999999999</v>
      </c>
      <c r="T354" t="s">
        <v>313</v>
      </c>
      <c r="U354" t="s">
        <v>315</v>
      </c>
      <c r="V354">
        <v>155228.71</v>
      </c>
      <c r="W354">
        <v>35701.25</v>
      </c>
      <c r="X354">
        <v>2</v>
      </c>
      <c r="Y354">
        <v>720.43</v>
      </c>
    </row>
    <row r="355" spans="1:25">
      <c r="A355" t="str">
        <f t="shared" si="6"/>
        <v>Муниципальное образование Апшеронский районрезервный</v>
      </c>
      <c r="B355" t="s">
        <v>31</v>
      </c>
      <c r="C355">
        <v>99990793</v>
      </c>
      <c r="D355" t="s">
        <v>364</v>
      </c>
      <c r="E355">
        <v>39</v>
      </c>
      <c r="F355" t="s">
        <v>10</v>
      </c>
      <c r="G355" t="s">
        <v>23</v>
      </c>
      <c r="H355" t="s">
        <v>189</v>
      </c>
      <c r="I355">
        <f>ROW()</f>
        <v>355</v>
      </c>
      <c r="J355">
        <f>COUNTIF(B$3:B33613,B355)</f>
        <v>564</v>
      </c>
      <c r="K355">
        <v>327</v>
      </c>
      <c r="L355">
        <v>11</v>
      </c>
      <c r="M355">
        <v>1983</v>
      </c>
      <c r="N355">
        <v>816.41</v>
      </c>
      <c r="O355">
        <v>12</v>
      </c>
      <c r="P355">
        <v>12</v>
      </c>
      <c r="Q355">
        <v>3</v>
      </c>
      <c r="R355">
        <v>2127130.8483066638</v>
      </c>
      <c r="S355">
        <v>16.087499999999999</v>
      </c>
      <c r="T355" t="s">
        <v>313</v>
      </c>
      <c r="U355" t="s">
        <v>315</v>
      </c>
      <c r="V355">
        <v>155228.71</v>
      </c>
      <c r="W355">
        <v>35701.25</v>
      </c>
      <c r="X355">
        <v>2</v>
      </c>
      <c r="Y355">
        <v>720.43</v>
      </c>
    </row>
    <row r="356" spans="1:25">
      <c r="A356" t="str">
        <f t="shared" si="6"/>
        <v>Муниципальное образование Апшеронский районрезервный</v>
      </c>
      <c r="B356" t="s">
        <v>31</v>
      </c>
      <c r="C356">
        <v>99990793</v>
      </c>
      <c r="D356" t="s">
        <v>364</v>
      </c>
      <c r="E356">
        <v>40</v>
      </c>
      <c r="F356" t="s">
        <v>11</v>
      </c>
      <c r="G356" t="s">
        <v>23</v>
      </c>
      <c r="H356" t="s">
        <v>189</v>
      </c>
      <c r="I356">
        <f>ROW()</f>
        <v>356</v>
      </c>
      <c r="J356">
        <f>COUNTIF(B$3:B33614,B356)</f>
        <v>564</v>
      </c>
      <c r="K356">
        <v>327</v>
      </c>
      <c r="L356">
        <v>11</v>
      </c>
      <c r="M356">
        <v>1983</v>
      </c>
      <c r="N356">
        <v>816.41</v>
      </c>
      <c r="O356">
        <v>12</v>
      </c>
      <c r="P356">
        <v>12</v>
      </c>
      <c r="Q356">
        <v>3</v>
      </c>
      <c r="R356">
        <v>2127130.8483066638</v>
      </c>
      <c r="S356">
        <v>16.087499999999999</v>
      </c>
      <c r="T356" t="s">
        <v>313</v>
      </c>
      <c r="U356" t="s">
        <v>315</v>
      </c>
      <c r="V356">
        <v>155228.71</v>
      </c>
      <c r="W356">
        <v>35701.25</v>
      </c>
      <c r="X356">
        <v>2</v>
      </c>
      <c r="Y356">
        <v>720.43</v>
      </c>
    </row>
    <row r="357" spans="1:25">
      <c r="A357" t="str">
        <f t="shared" si="6"/>
        <v>Муниципальное образование Апшеронский районрезервный</v>
      </c>
      <c r="B357" t="s">
        <v>31</v>
      </c>
      <c r="C357">
        <v>135717930</v>
      </c>
      <c r="D357" t="s">
        <v>365</v>
      </c>
      <c r="E357">
        <v>1</v>
      </c>
      <c r="F357" t="s">
        <v>199</v>
      </c>
      <c r="H357" t="s">
        <v>189</v>
      </c>
      <c r="I357">
        <f>ROW()</f>
        <v>357</v>
      </c>
      <c r="J357">
        <f>COUNTIF(B$3:B33615,B357)</f>
        <v>564</v>
      </c>
      <c r="K357">
        <v>327</v>
      </c>
      <c r="L357">
        <v>9</v>
      </c>
      <c r="M357">
        <v>1970</v>
      </c>
      <c r="N357">
        <v>1181.2</v>
      </c>
      <c r="O357">
        <v>56</v>
      </c>
      <c r="P357">
        <v>24</v>
      </c>
      <c r="Q357">
        <v>3</v>
      </c>
      <c r="R357">
        <v>3935790.0256713112</v>
      </c>
      <c r="S357">
        <v>16.044999999999998</v>
      </c>
      <c r="T357" t="s">
        <v>313</v>
      </c>
      <c r="U357" t="s">
        <v>366</v>
      </c>
      <c r="V357">
        <v>298872.61</v>
      </c>
      <c r="W357">
        <v>65846.320000000007</v>
      </c>
      <c r="X357">
        <v>3</v>
      </c>
      <c r="Y357">
        <v>1104.7163999999998</v>
      </c>
    </row>
    <row r="358" spans="1:25">
      <c r="A358" t="str">
        <f t="shared" si="6"/>
        <v>Муниципальное образование Апшеронский районрезервный</v>
      </c>
      <c r="B358" t="s">
        <v>31</v>
      </c>
      <c r="C358">
        <v>135717930</v>
      </c>
      <c r="D358" t="s">
        <v>365</v>
      </c>
      <c r="E358">
        <v>2</v>
      </c>
      <c r="F358" t="s">
        <v>200</v>
      </c>
      <c r="H358" t="s">
        <v>189</v>
      </c>
      <c r="I358">
        <f>ROW()</f>
        <v>358</v>
      </c>
      <c r="J358">
        <f>COUNTIF(B$3:B33616,B358)</f>
        <v>564</v>
      </c>
      <c r="K358">
        <v>327</v>
      </c>
      <c r="L358">
        <v>9</v>
      </c>
      <c r="M358">
        <v>1970</v>
      </c>
      <c r="N358">
        <v>1181.2</v>
      </c>
      <c r="O358">
        <v>56</v>
      </c>
      <c r="P358">
        <v>24</v>
      </c>
      <c r="Q358">
        <v>3</v>
      </c>
      <c r="R358">
        <v>3935790.0256713112</v>
      </c>
      <c r="S358">
        <v>16.044999999999998</v>
      </c>
      <c r="T358" t="s">
        <v>313</v>
      </c>
      <c r="U358" t="s">
        <v>366</v>
      </c>
      <c r="V358">
        <v>298872.61</v>
      </c>
      <c r="W358">
        <v>65846.320000000007</v>
      </c>
      <c r="X358">
        <v>3</v>
      </c>
      <c r="Y358">
        <v>1104.7163999999998</v>
      </c>
    </row>
    <row r="359" spans="1:25">
      <c r="A359" t="str">
        <f t="shared" si="6"/>
        <v>Муниципальное образование Апшеронский районрезервный</v>
      </c>
      <c r="B359" t="s">
        <v>31</v>
      </c>
      <c r="C359">
        <v>135717930</v>
      </c>
      <c r="D359" t="s">
        <v>365</v>
      </c>
      <c r="E359">
        <v>30</v>
      </c>
      <c r="F359" t="s">
        <v>1</v>
      </c>
      <c r="G359" t="s">
        <v>23</v>
      </c>
      <c r="H359" t="s">
        <v>189</v>
      </c>
      <c r="I359">
        <f>ROW()</f>
        <v>359</v>
      </c>
      <c r="J359">
        <f>COUNTIF(B$3:B33617,B359)</f>
        <v>564</v>
      </c>
      <c r="K359">
        <v>327</v>
      </c>
      <c r="L359">
        <v>9</v>
      </c>
      <c r="M359">
        <v>1970</v>
      </c>
      <c r="N359">
        <v>1181.2</v>
      </c>
      <c r="O359">
        <v>56</v>
      </c>
      <c r="P359">
        <v>24</v>
      </c>
      <c r="Q359">
        <v>3</v>
      </c>
      <c r="R359">
        <v>3935790.0256713112</v>
      </c>
      <c r="S359">
        <v>16.044999999999998</v>
      </c>
      <c r="T359" t="s">
        <v>313</v>
      </c>
      <c r="U359" t="s">
        <v>366</v>
      </c>
      <c r="V359">
        <v>298872.61</v>
      </c>
      <c r="W359">
        <v>65846.320000000007</v>
      </c>
      <c r="X359">
        <v>3</v>
      </c>
      <c r="Y359">
        <v>1104.7163999999998</v>
      </c>
    </row>
    <row r="360" spans="1:25">
      <c r="A360" t="str">
        <f t="shared" si="6"/>
        <v>Муниципальное образование Апшеронский районрезервный</v>
      </c>
      <c r="B360" t="s">
        <v>31</v>
      </c>
      <c r="C360">
        <v>135717930</v>
      </c>
      <c r="D360" t="s">
        <v>365</v>
      </c>
      <c r="E360">
        <v>32</v>
      </c>
      <c r="F360" t="s">
        <v>3</v>
      </c>
      <c r="G360" t="s">
        <v>23</v>
      </c>
      <c r="H360" t="s">
        <v>189</v>
      </c>
      <c r="I360">
        <f>ROW()</f>
        <v>360</v>
      </c>
      <c r="J360">
        <f>COUNTIF(B$3:B33618,B360)</f>
        <v>564</v>
      </c>
      <c r="K360">
        <v>327</v>
      </c>
      <c r="L360">
        <v>9</v>
      </c>
      <c r="M360">
        <v>1970</v>
      </c>
      <c r="N360">
        <v>1181.2</v>
      </c>
      <c r="O360">
        <v>56</v>
      </c>
      <c r="P360">
        <v>24</v>
      </c>
      <c r="Q360">
        <v>3</v>
      </c>
      <c r="R360">
        <v>3935790.0256713112</v>
      </c>
      <c r="S360">
        <v>16.044999999999998</v>
      </c>
      <c r="T360" t="s">
        <v>313</v>
      </c>
      <c r="U360" t="s">
        <v>366</v>
      </c>
      <c r="V360">
        <v>298872.61</v>
      </c>
      <c r="W360">
        <v>65846.320000000007</v>
      </c>
      <c r="X360">
        <v>3</v>
      </c>
      <c r="Y360">
        <v>1104.7163999999998</v>
      </c>
    </row>
    <row r="361" spans="1:25">
      <c r="A361" t="str">
        <f t="shared" si="6"/>
        <v>Муниципальное образование Апшеронский районрезервный</v>
      </c>
      <c r="B361" t="s">
        <v>31</v>
      </c>
      <c r="C361">
        <v>135717930</v>
      </c>
      <c r="D361" t="s">
        <v>365</v>
      </c>
      <c r="E361">
        <v>35</v>
      </c>
      <c r="F361" t="s">
        <v>6</v>
      </c>
      <c r="G361" t="s">
        <v>23</v>
      </c>
      <c r="H361" t="s">
        <v>189</v>
      </c>
      <c r="I361">
        <f>ROW()</f>
        <v>361</v>
      </c>
      <c r="J361">
        <f>COUNTIF(B$3:B33619,B361)</f>
        <v>564</v>
      </c>
      <c r="K361">
        <v>327</v>
      </c>
      <c r="L361">
        <v>9</v>
      </c>
      <c r="M361">
        <v>1970</v>
      </c>
      <c r="N361">
        <v>1181.2</v>
      </c>
      <c r="O361">
        <v>56</v>
      </c>
      <c r="P361">
        <v>24</v>
      </c>
      <c r="Q361">
        <v>3</v>
      </c>
      <c r="R361">
        <v>3935790.0256713112</v>
      </c>
      <c r="S361">
        <v>16.044999999999998</v>
      </c>
      <c r="T361" t="s">
        <v>313</v>
      </c>
      <c r="U361" t="s">
        <v>366</v>
      </c>
      <c r="V361">
        <v>298872.61</v>
      </c>
      <c r="W361">
        <v>65846.320000000007</v>
      </c>
      <c r="X361">
        <v>3</v>
      </c>
      <c r="Y361">
        <v>1104.7163999999998</v>
      </c>
    </row>
    <row r="362" spans="1:25">
      <c r="A362" t="str">
        <f t="shared" si="6"/>
        <v>Муниципальное образование Апшеронский районрезервный</v>
      </c>
      <c r="B362" t="s">
        <v>31</v>
      </c>
      <c r="C362">
        <v>135717930</v>
      </c>
      <c r="D362" t="s">
        <v>365</v>
      </c>
      <c r="E362">
        <v>36</v>
      </c>
      <c r="F362" t="s">
        <v>7</v>
      </c>
      <c r="G362" t="s">
        <v>23</v>
      </c>
      <c r="H362" t="s">
        <v>189</v>
      </c>
      <c r="I362">
        <f>ROW()</f>
        <v>362</v>
      </c>
      <c r="J362">
        <f>COUNTIF(B$3:B33620,B362)</f>
        <v>564</v>
      </c>
      <c r="K362">
        <v>327</v>
      </c>
      <c r="L362">
        <v>9</v>
      </c>
      <c r="M362">
        <v>1970</v>
      </c>
      <c r="N362">
        <v>1181.2</v>
      </c>
      <c r="O362">
        <v>56</v>
      </c>
      <c r="P362">
        <v>24</v>
      </c>
      <c r="Q362">
        <v>3</v>
      </c>
      <c r="R362">
        <v>3935790.0256713112</v>
      </c>
      <c r="S362">
        <v>16.044999999999998</v>
      </c>
      <c r="T362" t="s">
        <v>313</v>
      </c>
      <c r="U362" t="s">
        <v>366</v>
      </c>
      <c r="V362">
        <v>298872.61</v>
      </c>
      <c r="W362">
        <v>65846.320000000007</v>
      </c>
      <c r="X362">
        <v>3</v>
      </c>
      <c r="Y362">
        <v>1104.7163999999998</v>
      </c>
    </row>
    <row r="363" spans="1:25">
      <c r="A363" t="str">
        <f t="shared" si="6"/>
        <v>Муниципальное образование Апшеронский районрезервный</v>
      </c>
      <c r="B363" t="s">
        <v>31</v>
      </c>
      <c r="C363">
        <v>135717930</v>
      </c>
      <c r="D363" t="s">
        <v>365</v>
      </c>
      <c r="E363">
        <v>37</v>
      </c>
      <c r="F363" t="s">
        <v>8</v>
      </c>
      <c r="G363" t="s">
        <v>23</v>
      </c>
      <c r="H363" t="s">
        <v>189</v>
      </c>
      <c r="I363">
        <f>ROW()</f>
        <v>363</v>
      </c>
      <c r="J363">
        <f>COUNTIF(B$3:B33621,B363)</f>
        <v>564</v>
      </c>
      <c r="K363">
        <v>327</v>
      </c>
      <c r="L363">
        <v>9</v>
      </c>
      <c r="M363">
        <v>1970</v>
      </c>
      <c r="N363">
        <v>1181.2</v>
      </c>
      <c r="O363">
        <v>56</v>
      </c>
      <c r="P363">
        <v>24</v>
      </c>
      <c r="Q363">
        <v>3</v>
      </c>
      <c r="R363">
        <v>3935790.0256713112</v>
      </c>
      <c r="S363">
        <v>16.044999999999998</v>
      </c>
      <c r="T363" t="s">
        <v>313</v>
      </c>
      <c r="U363" t="s">
        <v>366</v>
      </c>
      <c r="V363">
        <v>298872.61</v>
      </c>
      <c r="W363">
        <v>65846.320000000007</v>
      </c>
      <c r="X363">
        <v>3</v>
      </c>
      <c r="Y363">
        <v>1104.7163999999998</v>
      </c>
    </row>
    <row r="364" spans="1:25">
      <c r="A364" t="str">
        <f t="shared" si="6"/>
        <v>Муниципальное образование Апшеронский районрезервный</v>
      </c>
      <c r="B364" t="s">
        <v>31</v>
      </c>
      <c r="C364">
        <v>135717930</v>
      </c>
      <c r="D364" t="s">
        <v>365</v>
      </c>
      <c r="E364">
        <v>38</v>
      </c>
      <c r="F364" t="s">
        <v>9</v>
      </c>
      <c r="G364" t="s">
        <v>23</v>
      </c>
      <c r="H364" t="s">
        <v>189</v>
      </c>
      <c r="I364">
        <f>ROW()</f>
        <v>364</v>
      </c>
      <c r="J364">
        <f>COUNTIF(B$3:B33622,B364)</f>
        <v>564</v>
      </c>
      <c r="K364">
        <v>327</v>
      </c>
      <c r="L364">
        <v>9</v>
      </c>
      <c r="M364">
        <v>1970</v>
      </c>
      <c r="N364">
        <v>1181.2</v>
      </c>
      <c r="O364">
        <v>56</v>
      </c>
      <c r="P364">
        <v>24</v>
      </c>
      <c r="Q364">
        <v>3</v>
      </c>
      <c r="R364">
        <v>3935790.0256713112</v>
      </c>
      <c r="S364">
        <v>16.044999999999998</v>
      </c>
      <c r="T364" t="s">
        <v>313</v>
      </c>
      <c r="U364" t="s">
        <v>366</v>
      </c>
      <c r="V364">
        <v>298872.61</v>
      </c>
      <c r="W364">
        <v>65846.320000000007</v>
      </c>
      <c r="X364">
        <v>3</v>
      </c>
      <c r="Y364">
        <v>1104.7163999999998</v>
      </c>
    </row>
    <row r="365" spans="1:25">
      <c r="A365" t="str">
        <f t="shared" si="6"/>
        <v>Муниципальное образование Апшеронский районрезервный</v>
      </c>
      <c r="B365" t="s">
        <v>31</v>
      </c>
      <c r="C365">
        <v>135717930</v>
      </c>
      <c r="D365" t="s">
        <v>365</v>
      </c>
      <c r="E365">
        <v>39</v>
      </c>
      <c r="F365" t="s">
        <v>10</v>
      </c>
      <c r="G365" t="s">
        <v>23</v>
      </c>
      <c r="H365" t="s">
        <v>189</v>
      </c>
      <c r="I365">
        <f>ROW()</f>
        <v>365</v>
      </c>
      <c r="J365">
        <f>COUNTIF(B$3:B33623,B365)</f>
        <v>564</v>
      </c>
      <c r="K365">
        <v>327</v>
      </c>
      <c r="L365">
        <v>9</v>
      </c>
      <c r="M365">
        <v>1970</v>
      </c>
      <c r="N365">
        <v>1181.2</v>
      </c>
      <c r="O365">
        <v>56</v>
      </c>
      <c r="P365">
        <v>24</v>
      </c>
      <c r="Q365">
        <v>3</v>
      </c>
      <c r="R365">
        <v>3935790.0256713112</v>
      </c>
      <c r="S365">
        <v>16.044999999999998</v>
      </c>
      <c r="T365" t="s">
        <v>313</v>
      </c>
      <c r="U365" t="s">
        <v>366</v>
      </c>
      <c r="V365">
        <v>298872.61</v>
      </c>
      <c r="W365">
        <v>65846.320000000007</v>
      </c>
      <c r="X365">
        <v>3</v>
      </c>
      <c r="Y365">
        <v>1104.7163999999998</v>
      </c>
    </row>
    <row r="366" spans="1:25">
      <c r="A366" t="str">
        <f t="shared" si="6"/>
        <v>Муниципальное образование Апшеронский районрезервный</v>
      </c>
      <c r="B366" t="s">
        <v>31</v>
      </c>
      <c r="C366">
        <v>99990623</v>
      </c>
      <c r="D366" t="s">
        <v>367</v>
      </c>
      <c r="E366">
        <v>1</v>
      </c>
      <c r="F366" t="s">
        <v>199</v>
      </c>
      <c r="H366" t="s">
        <v>189</v>
      </c>
      <c r="I366">
        <f>ROW()</f>
        <v>366</v>
      </c>
      <c r="J366">
        <f>COUNTIF(B$3:B33624,B366)</f>
        <v>564</v>
      </c>
      <c r="K366">
        <v>327</v>
      </c>
      <c r="L366">
        <v>9</v>
      </c>
      <c r="M366">
        <v>1958</v>
      </c>
      <c r="N366">
        <v>410.7</v>
      </c>
      <c r="O366">
        <v>10</v>
      </c>
      <c r="P366">
        <v>10</v>
      </c>
      <c r="Q366">
        <v>2</v>
      </c>
      <c r="R366">
        <v>964441.10178438213</v>
      </c>
      <c r="S366">
        <v>15.95</v>
      </c>
      <c r="T366" t="s">
        <v>313</v>
      </c>
      <c r="U366" t="s">
        <v>317</v>
      </c>
      <c r="V366">
        <v>70852.23</v>
      </c>
      <c r="W366">
        <v>16178.41</v>
      </c>
      <c r="X366">
        <v>2</v>
      </c>
      <c r="Y366">
        <v>359.91</v>
      </c>
    </row>
    <row r="367" spans="1:25">
      <c r="A367" t="str">
        <f t="shared" si="6"/>
        <v>Муниципальное образование Апшеронский районрезервный</v>
      </c>
      <c r="B367" t="s">
        <v>31</v>
      </c>
      <c r="C367">
        <v>99990623</v>
      </c>
      <c r="D367" t="s">
        <v>367</v>
      </c>
      <c r="E367">
        <v>2</v>
      </c>
      <c r="F367" t="s">
        <v>200</v>
      </c>
      <c r="H367" t="s">
        <v>189</v>
      </c>
      <c r="I367">
        <f>ROW()</f>
        <v>367</v>
      </c>
      <c r="J367">
        <f>COUNTIF(B$3:B33625,B367)</f>
        <v>564</v>
      </c>
      <c r="K367">
        <v>327</v>
      </c>
      <c r="L367">
        <v>9</v>
      </c>
      <c r="M367">
        <v>1958</v>
      </c>
      <c r="N367">
        <v>410.7</v>
      </c>
      <c r="O367">
        <v>10</v>
      </c>
      <c r="P367">
        <v>10</v>
      </c>
      <c r="Q367">
        <v>2</v>
      </c>
      <c r="R367">
        <v>964441.10178438213</v>
      </c>
      <c r="S367">
        <v>15.95</v>
      </c>
      <c r="T367" t="s">
        <v>313</v>
      </c>
      <c r="U367" t="s">
        <v>317</v>
      </c>
      <c r="V367">
        <v>70852.23</v>
      </c>
      <c r="W367">
        <v>16178.41</v>
      </c>
      <c r="X367">
        <v>2</v>
      </c>
      <c r="Y367">
        <v>359.91</v>
      </c>
    </row>
    <row r="368" spans="1:25">
      <c r="A368" t="str">
        <f t="shared" si="6"/>
        <v>Муниципальное образование Апшеронский районрезервный</v>
      </c>
      <c r="B368" t="s">
        <v>31</v>
      </c>
      <c r="C368">
        <v>99990623</v>
      </c>
      <c r="D368" t="s">
        <v>367</v>
      </c>
      <c r="E368">
        <v>30</v>
      </c>
      <c r="F368" t="s">
        <v>1</v>
      </c>
      <c r="G368" t="s">
        <v>23</v>
      </c>
      <c r="H368" t="s">
        <v>189</v>
      </c>
      <c r="I368">
        <f>ROW()</f>
        <v>368</v>
      </c>
      <c r="J368">
        <f>COUNTIF(B$3:B33626,B368)</f>
        <v>564</v>
      </c>
      <c r="K368">
        <v>327</v>
      </c>
      <c r="L368">
        <v>9</v>
      </c>
      <c r="M368">
        <v>1958</v>
      </c>
      <c r="N368">
        <v>410.7</v>
      </c>
      <c r="O368">
        <v>10</v>
      </c>
      <c r="P368">
        <v>10</v>
      </c>
      <c r="Q368">
        <v>2</v>
      </c>
      <c r="R368">
        <v>964441.10178438213</v>
      </c>
      <c r="S368">
        <v>15.95</v>
      </c>
      <c r="T368" t="s">
        <v>313</v>
      </c>
      <c r="U368" t="s">
        <v>317</v>
      </c>
      <c r="V368">
        <v>70852.23</v>
      </c>
      <c r="W368">
        <v>16178.41</v>
      </c>
      <c r="X368">
        <v>2</v>
      </c>
      <c r="Y368">
        <v>359.91</v>
      </c>
    </row>
    <row r="369" spans="1:25">
      <c r="A369" t="str">
        <f t="shared" si="6"/>
        <v>Муниципальное образование Апшеронский районрезервный</v>
      </c>
      <c r="B369" t="s">
        <v>31</v>
      </c>
      <c r="C369">
        <v>99990623</v>
      </c>
      <c r="D369" t="s">
        <v>367</v>
      </c>
      <c r="E369">
        <v>32</v>
      </c>
      <c r="F369" t="s">
        <v>3</v>
      </c>
      <c r="G369" t="s">
        <v>23</v>
      </c>
      <c r="H369" t="s">
        <v>189</v>
      </c>
      <c r="I369">
        <f>ROW()</f>
        <v>369</v>
      </c>
      <c r="J369">
        <f>COUNTIF(B$3:B33627,B369)</f>
        <v>564</v>
      </c>
      <c r="K369">
        <v>327</v>
      </c>
      <c r="L369">
        <v>9</v>
      </c>
      <c r="M369">
        <v>1958</v>
      </c>
      <c r="N369">
        <v>410.7</v>
      </c>
      <c r="O369">
        <v>10</v>
      </c>
      <c r="P369">
        <v>10</v>
      </c>
      <c r="Q369">
        <v>2</v>
      </c>
      <c r="R369">
        <v>964441.10178438213</v>
      </c>
      <c r="S369">
        <v>15.95</v>
      </c>
      <c r="T369" t="s">
        <v>313</v>
      </c>
      <c r="U369" t="s">
        <v>317</v>
      </c>
      <c r="V369">
        <v>70852.23</v>
      </c>
      <c r="W369">
        <v>16178.41</v>
      </c>
      <c r="X369">
        <v>2</v>
      </c>
      <c r="Y369">
        <v>359.91</v>
      </c>
    </row>
    <row r="370" spans="1:25">
      <c r="A370" t="str">
        <f t="shared" si="6"/>
        <v>Муниципальное образование Апшеронский районрезервный</v>
      </c>
      <c r="B370" t="s">
        <v>31</v>
      </c>
      <c r="C370">
        <v>99990623</v>
      </c>
      <c r="D370" t="s">
        <v>367</v>
      </c>
      <c r="E370">
        <v>33</v>
      </c>
      <c r="F370" t="s">
        <v>4</v>
      </c>
      <c r="G370" t="s">
        <v>23</v>
      </c>
      <c r="H370" t="s">
        <v>189</v>
      </c>
      <c r="I370">
        <f>ROW()</f>
        <v>370</v>
      </c>
      <c r="J370">
        <f>COUNTIF(B$3:B33628,B370)</f>
        <v>564</v>
      </c>
      <c r="K370">
        <v>327</v>
      </c>
      <c r="L370">
        <v>9</v>
      </c>
      <c r="M370">
        <v>1958</v>
      </c>
      <c r="N370">
        <v>410.7</v>
      </c>
      <c r="O370">
        <v>10</v>
      </c>
      <c r="P370">
        <v>10</v>
      </c>
      <c r="Q370">
        <v>2</v>
      </c>
      <c r="R370">
        <v>964441.10178438213</v>
      </c>
      <c r="S370">
        <v>15.95</v>
      </c>
      <c r="T370" t="s">
        <v>313</v>
      </c>
      <c r="U370" t="s">
        <v>317</v>
      </c>
      <c r="V370">
        <v>70852.23</v>
      </c>
      <c r="W370">
        <v>16178.41</v>
      </c>
      <c r="X370">
        <v>2</v>
      </c>
      <c r="Y370">
        <v>359.91</v>
      </c>
    </row>
    <row r="371" spans="1:25">
      <c r="A371" t="str">
        <f t="shared" si="6"/>
        <v>Муниципальное образование Апшеронский районрезервный</v>
      </c>
      <c r="B371" t="s">
        <v>31</v>
      </c>
      <c r="C371">
        <v>99990623</v>
      </c>
      <c r="D371" t="s">
        <v>367</v>
      </c>
      <c r="E371">
        <v>35</v>
      </c>
      <c r="F371" t="s">
        <v>6</v>
      </c>
      <c r="G371" t="s">
        <v>23</v>
      </c>
      <c r="H371" t="s">
        <v>189</v>
      </c>
      <c r="I371">
        <f>ROW()</f>
        <v>371</v>
      </c>
      <c r="J371">
        <f>COUNTIF(B$3:B33629,B371)</f>
        <v>564</v>
      </c>
      <c r="K371">
        <v>327</v>
      </c>
      <c r="L371">
        <v>9</v>
      </c>
      <c r="M371">
        <v>1958</v>
      </c>
      <c r="N371">
        <v>410.7</v>
      </c>
      <c r="O371">
        <v>10</v>
      </c>
      <c r="P371">
        <v>10</v>
      </c>
      <c r="Q371">
        <v>2</v>
      </c>
      <c r="R371">
        <v>964441.10178438213</v>
      </c>
      <c r="S371">
        <v>15.95</v>
      </c>
      <c r="T371" t="s">
        <v>313</v>
      </c>
      <c r="U371" t="s">
        <v>317</v>
      </c>
      <c r="V371">
        <v>70852.23</v>
      </c>
      <c r="W371">
        <v>16178.41</v>
      </c>
      <c r="X371">
        <v>2</v>
      </c>
      <c r="Y371">
        <v>359.91</v>
      </c>
    </row>
    <row r="372" spans="1:25">
      <c r="A372" t="str">
        <f t="shared" si="6"/>
        <v>Муниципальное образование Апшеронский районрезервный</v>
      </c>
      <c r="B372" t="s">
        <v>31</v>
      </c>
      <c r="C372">
        <v>99990623</v>
      </c>
      <c r="D372" t="s">
        <v>367</v>
      </c>
      <c r="E372">
        <v>36</v>
      </c>
      <c r="F372" t="s">
        <v>7</v>
      </c>
      <c r="G372" t="s">
        <v>23</v>
      </c>
      <c r="H372" t="s">
        <v>189</v>
      </c>
      <c r="I372">
        <f>ROW()</f>
        <v>372</v>
      </c>
      <c r="J372">
        <f>COUNTIF(B$3:B33630,B372)</f>
        <v>564</v>
      </c>
      <c r="K372">
        <v>327</v>
      </c>
      <c r="L372">
        <v>9</v>
      </c>
      <c r="M372">
        <v>1958</v>
      </c>
      <c r="N372">
        <v>410.7</v>
      </c>
      <c r="O372">
        <v>10</v>
      </c>
      <c r="P372">
        <v>10</v>
      </c>
      <c r="Q372">
        <v>2</v>
      </c>
      <c r="R372">
        <v>964441.10178438213</v>
      </c>
      <c r="S372">
        <v>15.95</v>
      </c>
      <c r="T372" t="s">
        <v>313</v>
      </c>
      <c r="U372" t="s">
        <v>317</v>
      </c>
      <c r="V372">
        <v>70852.23</v>
      </c>
      <c r="W372">
        <v>16178.41</v>
      </c>
      <c r="X372">
        <v>2</v>
      </c>
      <c r="Y372">
        <v>359.91</v>
      </c>
    </row>
    <row r="373" spans="1:25">
      <c r="A373" t="str">
        <f t="shared" si="6"/>
        <v>Муниципальное образование Апшеронский районрезервный</v>
      </c>
      <c r="B373" t="s">
        <v>31</v>
      </c>
      <c r="C373">
        <v>99990623</v>
      </c>
      <c r="D373" t="s">
        <v>367</v>
      </c>
      <c r="E373">
        <v>37</v>
      </c>
      <c r="F373" t="s">
        <v>8</v>
      </c>
      <c r="G373" t="s">
        <v>23</v>
      </c>
      <c r="H373" t="s">
        <v>189</v>
      </c>
      <c r="I373">
        <f>ROW()</f>
        <v>373</v>
      </c>
      <c r="J373">
        <f>COUNTIF(B$3:B33631,B373)</f>
        <v>564</v>
      </c>
      <c r="K373">
        <v>327</v>
      </c>
      <c r="L373">
        <v>9</v>
      </c>
      <c r="M373">
        <v>1958</v>
      </c>
      <c r="N373">
        <v>410.7</v>
      </c>
      <c r="O373">
        <v>10</v>
      </c>
      <c r="P373">
        <v>10</v>
      </c>
      <c r="Q373">
        <v>2</v>
      </c>
      <c r="R373">
        <v>964441.10178438213</v>
      </c>
      <c r="S373">
        <v>15.95</v>
      </c>
      <c r="T373" t="s">
        <v>313</v>
      </c>
      <c r="U373" t="s">
        <v>317</v>
      </c>
      <c r="V373">
        <v>70852.23</v>
      </c>
      <c r="W373">
        <v>16178.41</v>
      </c>
      <c r="X373">
        <v>2</v>
      </c>
      <c r="Y373">
        <v>359.91</v>
      </c>
    </row>
    <row r="374" spans="1:25">
      <c r="A374" t="str">
        <f t="shared" si="6"/>
        <v>Муниципальное образование Апшеронский районрезервный</v>
      </c>
      <c r="B374" t="s">
        <v>31</v>
      </c>
      <c r="C374">
        <v>99990623</v>
      </c>
      <c r="D374" t="s">
        <v>367</v>
      </c>
      <c r="E374">
        <v>38</v>
      </c>
      <c r="F374" t="s">
        <v>9</v>
      </c>
      <c r="G374" t="s">
        <v>23</v>
      </c>
      <c r="H374" t="s">
        <v>189</v>
      </c>
      <c r="I374">
        <f>ROW()</f>
        <v>374</v>
      </c>
      <c r="J374">
        <f>COUNTIF(B$3:B33632,B374)</f>
        <v>564</v>
      </c>
      <c r="K374">
        <v>327</v>
      </c>
      <c r="L374">
        <v>9</v>
      </c>
      <c r="M374">
        <v>1958</v>
      </c>
      <c r="N374">
        <v>410.7</v>
      </c>
      <c r="O374">
        <v>10</v>
      </c>
      <c r="P374">
        <v>10</v>
      </c>
      <c r="Q374">
        <v>2</v>
      </c>
      <c r="R374">
        <v>964441.10178438213</v>
      </c>
      <c r="S374">
        <v>15.95</v>
      </c>
      <c r="T374" t="s">
        <v>313</v>
      </c>
      <c r="U374" t="s">
        <v>317</v>
      </c>
      <c r="V374">
        <v>70852.23</v>
      </c>
      <c r="W374">
        <v>16178.41</v>
      </c>
      <c r="X374">
        <v>2</v>
      </c>
      <c r="Y374">
        <v>359.91</v>
      </c>
    </row>
    <row r="375" spans="1:25">
      <c r="A375" t="str">
        <f t="shared" si="6"/>
        <v>Муниципальное образование Апшеронский районрезервный</v>
      </c>
      <c r="B375" t="s">
        <v>31</v>
      </c>
      <c r="C375">
        <v>99990618</v>
      </c>
      <c r="D375" t="s">
        <v>368</v>
      </c>
      <c r="E375">
        <v>1</v>
      </c>
      <c r="F375" t="s">
        <v>199</v>
      </c>
      <c r="H375" t="s">
        <v>189</v>
      </c>
      <c r="I375">
        <f>ROW()</f>
        <v>375</v>
      </c>
      <c r="J375">
        <f>COUNTIF(B$3:B33633,B375)</f>
        <v>564</v>
      </c>
      <c r="K375">
        <v>327</v>
      </c>
      <c r="L375">
        <v>9</v>
      </c>
      <c r="M375">
        <v>1959</v>
      </c>
      <c r="N375">
        <v>453.84</v>
      </c>
      <c r="O375">
        <v>10</v>
      </c>
      <c r="P375">
        <v>10</v>
      </c>
      <c r="Q375">
        <v>2</v>
      </c>
      <c r="R375">
        <v>1155748.1772197518</v>
      </c>
      <c r="S375">
        <v>15.675000000000001</v>
      </c>
      <c r="T375" t="s">
        <v>313</v>
      </c>
      <c r="U375" t="s">
        <v>317</v>
      </c>
      <c r="V375">
        <v>87453.06</v>
      </c>
      <c r="W375">
        <v>19341.46</v>
      </c>
      <c r="X375">
        <v>2</v>
      </c>
      <c r="Y375">
        <v>398.72020000000003</v>
      </c>
    </row>
    <row r="376" spans="1:25">
      <c r="A376" t="str">
        <f t="shared" si="6"/>
        <v>Муниципальное образование Апшеронский районрезервный</v>
      </c>
      <c r="B376" t="s">
        <v>31</v>
      </c>
      <c r="C376">
        <v>99990618</v>
      </c>
      <c r="D376" t="s">
        <v>368</v>
      </c>
      <c r="E376">
        <v>2</v>
      </c>
      <c r="F376" t="s">
        <v>200</v>
      </c>
      <c r="H376" t="s">
        <v>189</v>
      </c>
      <c r="I376">
        <f>ROW()</f>
        <v>376</v>
      </c>
      <c r="J376">
        <f>COUNTIF(B$3:B33634,B376)</f>
        <v>564</v>
      </c>
      <c r="K376">
        <v>327</v>
      </c>
      <c r="L376">
        <v>9</v>
      </c>
      <c r="M376">
        <v>1959</v>
      </c>
      <c r="N376">
        <v>453.84</v>
      </c>
      <c r="O376">
        <v>10</v>
      </c>
      <c r="P376">
        <v>10</v>
      </c>
      <c r="Q376">
        <v>2</v>
      </c>
      <c r="R376">
        <v>1155748.1772197518</v>
      </c>
      <c r="S376">
        <v>15.675000000000001</v>
      </c>
      <c r="T376" t="s">
        <v>313</v>
      </c>
      <c r="U376" t="s">
        <v>317</v>
      </c>
      <c r="V376">
        <v>87453.06</v>
      </c>
      <c r="W376">
        <v>19341.46</v>
      </c>
      <c r="X376">
        <v>2</v>
      </c>
      <c r="Y376">
        <v>398.72020000000003</v>
      </c>
    </row>
    <row r="377" spans="1:25">
      <c r="A377" t="str">
        <f t="shared" si="6"/>
        <v>Муниципальное образование Апшеронский районрезервный</v>
      </c>
      <c r="B377" t="s">
        <v>31</v>
      </c>
      <c r="C377">
        <v>99990618</v>
      </c>
      <c r="D377" t="s">
        <v>368</v>
      </c>
      <c r="E377">
        <v>30</v>
      </c>
      <c r="F377" t="s">
        <v>1</v>
      </c>
      <c r="G377" t="s">
        <v>23</v>
      </c>
      <c r="H377" t="s">
        <v>189</v>
      </c>
      <c r="I377">
        <f>ROW()</f>
        <v>377</v>
      </c>
      <c r="J377">
        <f>COUNTIF(B$3:B33635,B377)</f>
        <v>564</v>
      </c>
      <c r="K377">
        <v>327</v>
      </c>
      <c r="L377">
        <v>9</v>
      </c>
      <c r="M377">
        <v>1959</v>
      </c>
      <c r="N377">
        <v>453.84</v>
      </c>
      <c r="O377">
        <v>10</v>
      </c>
      <c r="P377">
        <v>10</v>
      </c>
      <c r="Q377">
        <v>2</v>
      </c>
      <c r="R377">
        <v>1155748.1772197518</v>
      </c>
      <c r="S377">
        <v>15.675000000000001</v>
      </c>
      <c r="T377" t="s">
        <v>313</v>
      </c>
      <c r="U377" t="s">
        <v>317</v>
      </c>
      <c r="V377">
        <v>87453.06</v>
      </c>
      <c r="W377">
        <v>19341.46</v>
      </c>
      <c r="X377">
        <v>2</v>
      </c>
      <c r="Y377">
        <v>398.72020000000003</v>
      </c>
    </row>
    <row r="378" spans="1:25">
      <c r="A378" t="str">
        <f t="shared" si="6"/>
        <v>Муниципальное образование Апшеронский районрезервный</v>
      </c>
      <c r="B378" t="s">
        <v>31</v>
      </c>
      <c r="C378">
        <v>99990618</v>
      </c>
      <c r="D378" t="s">
        <v>368</v>
      </c>
      <c r="E378">
        <v>32</v>
      </c>
      <c r="F378" t="s">
        <v>3</v>
      </c>
      <c r="G378" t="s">
        <v>23</v>
      </c>
      <c r="H378" t="s">
        <v>189</v>
      </c>
      <c r="I378">
        <f>ROW()</f>
        <v>378</v>
      </c>
      <c r="J378">
        <f>COUNTIF(B$3:B33636,B378)</f>
        <v>564</v>
      </c>
      <c r="K378">
        <v>327</v>
      </c>
      <c r="L378">
        <v>9</v>
      </c>
      <c r="M378">
        <v>1959</v>
      </c>
      <c r="N378">
        <v>453.84</v>
      </c>
      <c r="O378">
        <v>10</v>
      </c>
      <c r="P378">
        <v>10</v>
      </c>
      <c r="Q378">
        <v>2</v>
      </c>
      <c r="R378">
        <v>1155748.1772197518</v>
      </c>
      <c r="S378">
        <v>15.675000000000001</v>
      </c>
      <c r="T378" t="s">
        <v>313</v>
      </c>
      <c r="U378" t="s">
        <v>317</v>
      </c>
      <c r="V378">
        <v>87453.06</v>
      </c>
      <c r="W378">
        <v>19341.46</v>
      </c>
      <c r="X378">
        <v>2</v>
      </c>
      <c r="Y378">
        <v>398.72020000000003</v>
      </c>
    </row>
    <row r="379" spans="1:25">
      <c r="A379" t="str">
        <f t="shared" si="6"/>
        <v>Муниципальное образование Апшеронский районрезервный</v>
      </c>
      <c r="B379" t="s">
        <v>31</v>
      </c>
      <c r="C379">
        <v>99990618</v>
      </c>
      <c r="D379" t="s">
        <v>368</v>
      </c>
      <c r="E379">
        <v>33</v>
      </c>
      <c r="F379" t="s">
        <v>4</v>
      </c>
      <c r="G379" t="s">
        <v>23</v>
      </c>
      <c r="H379" t="s">
        <v>189</v>
      </c>
      <c r="I379">
        <f>ROW()</f>
        <v>379</v>
      </c>
      <c r="J379">
        <f>COUNTIF(B$3:B33637,B379)</f>
        <v>564</v>
      </c>
      <c r="K379">
        <v>327</v>
      </c>
      <c r="L379">
        <v>9</v>
      </c>
      <c r="M379">
        <v>1959</v>
      </c>
      <c r="N379">
        <v>453.84</v>
      </c>
      <c r="O379">
        <v>10</v>
      </c>
      <c r="P379">
        <v>10</v>
      </c>
      <c r="Q379">
        <v>2</v>
      </c>
      <c r="R379">
        <v>1155748.1772197518</v>
      </c>
      <c r="S379">
        <v>15.675000000000001</v>
      </c>
      <c r="T379" t="s">
        <v>313</v>
      </c>
      <c r="U379" t="s">
        <v>317</v>
      </c>
      <c r="V379">
        <v>87453.06</v>
      </c>
      <c r="W379">
        <v>19341.46</v>
      </c>
      <c r="X379">
        <v>2</v>
      </c>
      <c r="Y379">
        <v>398.72020000000003</v>
      </c>
    </row>
    <row r="380" spans="1:25">
      <c r="A380" t="str">
        <f t="shared" si="6"/>
        <v>Муниципальное образование Апшеронский районрезервный</v>
      </c>
      <c r="B380" t="s">
        <v>31</v>
      </c>
      <c r="C380">
        <v>99990618</v>
      </c>
      <c r="D380" t="s">
        <v>368</v>
      </c>
      <c r="E380">
        <v>35</v>
      </c>
      <c r="F380" t="s">
        <v>6</v>
      </c>
      <c r="G380" t="s">
        <v>23</v>
      </c>
      <c r="H380" t="s">
        <v>189</v>
      </c>
      <c r="I380">
        <f>ROW()</f>
        <v>380</v>
      </c>
      <c r="J380">
        <f>COUNTIF(B$3:B33638,B380)</f>
        <v>564</v>
      </c>
      <c r="K380">
        <v>327</v>
      </c>
      <c r="L380">
        <v>9</v>
      </c>
      <c r="M380">
        <v>1959</v>
      </c>
      <c r="N380">
        <v>453.84</v>
      </c>
      <c r="O380">
        <v>10</v>
      </c>
      <c r="P380">
        <v>10</v>
      </c>
      <c r="Q380">
        <v>2</v>
      </c>
      <c r="R380">
        <v>1155748.1772197518</v>
      </c>
      <c r="S380">
        <v>15.675000000000001</v>
      </c>
      <c r="T380" t="s">
        <v>313</v>
      </c>
      <c r="U380" t="s">
        <v>317</v>
      </c>
      <c r="V380">
        <v>87453.06</v>
      </c>
      <c r="W380">
        <v>19341.46</v>
      </c>
      <c r="X380">
        <v>2</v>
      </c>
      <c r="Y380">
        <v>398.72020000000003</v>
      </c>
    </row>
    <row r="381" spans="1:25">
      <c r="A381" t="str">
        <f t="shared" si="6"/>
        <v>Муниципальное образование Апшеронский районрезервный</v>
      </c>
      <c r="B381" t="s">
        <v>31</v>
      </c>
      <c r="C381">
        <v>99990618</v>
      </c>
      <c r="D381" t="s">
        <v>368</v>
      </c>
      <c r="E381">
        <v>36</v>
      </c>
      <c r="F381" t="s">
        <v>7</v>
      </c>
      <c r="G381" t="s">
        <v>23</v>
      </c>
      <c r="H381" t="s">
        <v>189</v>
      </c>
      <c r="I381">
        <f>ROW()</f>
        <v>381</v>
      </c>
      <c r="J381">
        <f>COUNTIF(B$3:B33639,B381)</f>
        <v>564</v>
      </c>
      <c r="K381">
        <v>327</v>
      </c>
      <c r="L381">
        <v>9</v>
      </c>
      <c r="M381">
        <v>1959</v>
      </c>
      <c r="N381">
        <v>453.84</v>
      </c>
      <c r="O381">
        <v>10</v>
      </c>
      <c r="P381">
        <v>10</v>
      </c>
      <c r="Q381">
        <v>2</v>
      </c>
      <c r="R381">
        <v>1155748.1772197518</v>
      </c>
      <c r="S381">
        <v>15.675000000000001</v>
      </c>
      <c r="T381" t="s">
        <v>313</v>
      </c>
      <c r="U381" t="s">
        <v>317</v>
      </c>
      <c r="V381">
        <v>87453.06</v>
      </c>
      <c r="W381">
        <v>19341.46</v>
      </c>
      <c r="X381">
        <v>2</v>
      </c>
      <c r="Y381">
        <v>398.72020000000003</v>
      </c>
    </row>
    <row r="382" spans="1:25">
      <c r="A382" t="str">
        <f t="shared" si="6"/>
        <v>Муниципальное образование Апшеронский районрезервный</v>
      </c>
      <c r="B382" t="s">
        <v>31</v>
      </c>
      <c r="C382">
        <v>99990618</v>
      </c>
      <c r="D382" t="s">
        <v>368</v>
      </c>
      <c r="E382">
        <v>37</v>
      </c>
      <c r="F382" t="s">
        <v>8</v>
      </c>
      <c r="G382" t="s">
        <v>23</v>
      </c>
      <c r="H382" t="s">
        <v>189</v>
      </c>
      <c r="I382">
        <f>ROW()</f>
        <v>382</v>
      </c>
      <c r="J382">
        <f>COUNTIF(B$3:B33640,B382)</f>
        <v>564</v>
      </c>
      <c r="K382">
        <v>327</v>
      </c>
      <c r="L382">
        <v>9</v>
      </c>
      <c r="M382">
        <v>1959</v>
      </c>
      <c r="N382">
        <v>453.84</v>
      </c>
      <c r="O382">
        <v>10</v>
      </c>
      <c r="P382">
        <v>10</v>
      </c>
      <c r="Q382">
        <v>2</v>
      </c>
      <c r="R382">
        <v>1155748.1772197518</v>
      </c>
      <c r="S382">
        <v>15.675000000000001</v>
      </c>
      <c r="T382" t="s">
        <v>313</v>
      </c>
      <c r="U382" t="s">
        <v>317</v>
      </c>
      <c r="V382">
        <v>87453.06</v>
      </c>
      <c r="W382">
        <v>19341.46</v>
      </c>
      <c r="X382">
        <v>2</v>
      </c>
      <c r="Y382">
        <v>398.72020000000003</v>
      </c>
    </row>
    <row r="383" spans="1:25">
      <c r="A383" t="str">
        <f t="shared" si="6"/>
        <v>Муниципальное образование Апшеронский районрезервный</v>
      </c>
      <c r="B383" t="s">
        <v>31</v>
      </c>
      <c r="C383">
        <v>99990618</v>
      </c>
      <c r="D383" t="s">
        <v>368</v>
      </c>
      <c r="E383">
        <v>38</v>
      </c>
      <c r="F383" t="s">
        <v>9</v>
      </c>
      <c r="G383" t="s">
        <v>23</v>
      </c>
      <c r="H383" t="s">
        <v>189</v>
      </c>
      <c r="I383">
        <f>ROW()</f>
        <v>383</v>
      </c>
      <c r="J383">
        <f>COUNTIF(B$3:B33641,B383)</f>
        <v>564</v>
      </c>
      <c r="K383">
        <v>327</v>
      </c>
      <c r="L383">
        <v>9</v>
      </c>
      <c r="M383">
        <v>1959</v>
      </c>
      <c r="N383">
        <v>453.84</v>
      </c>
      <c r="O383">
        <v>10</v>
      </c>
      <c r="P383">
        <v>10</v>
      </c>
      <c r="Q383">
        <v>2</v>
      </c>
      <c r="R383">
        <v>1155748.1772197518</v>
      </c>
      <c r="S383">
        <v>15.675000000000001</v>
      </c>
      <c r="T383" t="s">
        <v>313</v>
      </c>
      <c r="U383" t="s">
        <v>317</v>
      </c>
      <c r="V383">
        <v>87453.06</v>
      </c>
      <c r="W383">
        <v>19341.46</v>
      </c>
      <c r="X383">
        <v>2</v>
      </c>
      <c r="Y383">
        <v>398.72020000000003</v>
      </c>
    </row>
    <row r="384" spans="1:25">
      <c r="A384" t="str">
        <f t="shared" si="6"/>
        <v>Муниципальное образование Апшеронский районрезервный</v>
      </c>
      <c r="B384" t="s">
        <v>31</v>
      </c>
      <c r="C384">
        <v>99989806</v>
      </c>
      <c r="D384" t="s">
        <v>369</v>
      </c>
      <c r="E384">
        <v>1</v>
      </c>
      <c r="F384" t="s">
        <v>199</v>
      </c>
      <c r="H384" t="s">
        <v>189</v>
      </c>
      <c r="I384">
        <f>ROW()</f>
        <v>384</v>
      </c>
      <c r="J384">
        <f>COUNTIF(B$3:B33642,B384)</f>
        <v>564</v>
      </c>
      <c r="K384">
        <v>327</v>
      </c>
      <c r="L384">
        <v>9</v>
      </c>
      <c r="M384">
        <v>1971</v>
      </c>
      <c r="N384">
        <v>864.2</v>
      </c>
      <c r="O384">
        <v>32</v>
      </c>
      <c r="P384">
        <v>16</v>
      </c>
      <c r="Q384">
        <v>2</v>
      </c>
      <c r="R384">
        <v>2403254.8213922922</v>
      </c>
      <c r="S384">
        <v>15.525</v>
      </c>
      <c r="T384" t="s">
        <v>313</v>
      </c>
      <c r="U384" t="s">
        <v>317</v>
      </c>
      <c r="V384">
        <v>176659.91</v>
      </c>
      <c r="W384">
        <v>40312.46</v>
      </c>
      <c r="X384">
        <v>2</v>
      </c>
      <c r="Y384">
        <v>753.99880000000007</v>
      </c>
    </row>
    <row r="385" spans="1:25">
      <c r="A385" t="str">
        <f t="shared" si="6"/>
        <v>Муниципальное образование Апшеронский районрезервный</v>
      </c>
      <c r="B385" t="s">
        <v>31</v>
      </c>
      <c r="C385">
        <v>99989806</v>
      </c>
      <c r="D385" t="s">
        <v>369</v>
      </c>
      <c r="E385">
        <v>2</v>
      </c>
      <c r="F385" t="s">
        <v>200</v>
      </c>
      <c r="H385" t="s">
        <v>189</v>
      </c>
      <c r="I385">
        <f>ROW()</f>
        <v>385</v>
      </c>
      <c r="J385">
        <f>COUNTIF(B$3:B33643,B385)</f>
        <v>564</v>
      </c>
      <c r="K385">
        <v>327</v>
      </c>
      <c r="L385">
        <v>9</v>
      </c>
      <c r="M385">
        <v>1971</v>
      </c>
      <c r="N385">
        <v>864.2</v>
      </c>
      <c r="O385">
        <v>32</v>
      </c>
      <c r="P385">
        <v>16</v>
      </c>
      <c r="Q385">
        <v>2</v>
      </c>
      <c r="R385">
        <v>2403254.8213922922</v>
      </c>
      <c r="S385">
        <v>15.525</v>
      </c>
      <c r="T385" t="s">
        <v>313</v>
      </c>
      <c r="U385" t="s">
        <v>317</v>
      </c>
      <c r="V385">
        <v>176659.91</v>
      </c>
      <c r="W385">
        <v>40312.46</v>
      </c>
      <c r="X385">
        <v>2</v>
      </c>
      <c r="Y385">
        <v>753.99880000000007</v>
      </c>
    </row>
    <row r="386" spans="1:25">
      <c r="A386" t="str">
        <f t="shared" si="6"/>
        <v>Муниципальное образование Апшеронский районрезервный</v>
      </c>
      <c r="B386" t="s">
        <v>31</v>
      </c>
      <c r="C386">
        <v>99989806</v>
      </c>
      <c r="D386" t="s">
        <v>369</v>
      </c>
      <c r="E386">
        <v>30</v>
      </c>
      <c r="F386" t="s">
        <v>1</v>
      </c>
      <c r="G386" t="s">
        <v>23</v>
      </c>
      <c r="H386" t="s">
        <v>189</v>
      </c>
      <c r="I386">
        <f>ROW()</f>
        <v>386</v>
      </c>
      <c r="J386">
        <f>COUNTIF(B$3:B33644,B386)</f>
        <v>564</v>
      </c>
      <c r="K386">
        <v>327</v>
      </c>
      <c r="L386">
        <v>9</v>
      </c>
      <c r="M386">
        <v>1971</v>
      </c>
      <c r="N386">
        <v>864.2</v>
      </c>
      <c r="O386">
        <v>32</v>
      </c>
      <c r="P386">
        <v>16</v>
      </c>
      <c r="Q386">
        <v>2</v>
      </c>
      <c r="R386">
        <v>2403254.8213922922</v>
      </c>
      <c r="S386">
        <v>15.525</v>
      </c>
      <c r="T386" t="s">
        <v>313</v>
      </c>
      <c r="U386" t="s">
        <v>317</v>
      </c>
      <c r="V386">
        <v>176659.91</v>
      </c>
      <c r="W386">
        <v>40312.46</v>
      </c>
      <c r="X386">
        <v>2</v>
      </c>
      <c r="Y386">
        <v>753.99880000000007</v>
      </c>
    </row>
    <row r="387" spans="1:25">
      <c r="A387" t="str">
        <f t="shared" si="6"/>
        <v>Муниципальное образование Апшеронский районрезервный</v>
      </c>
      <c r="B387" t="s">
        <v>31</v>
      </c>
      <c r="C387">
        <v>99989806</v>
      </c>
      <c r="D387" t="s">
        <v>369</v>
      </c>
      <c r="E387">
        <v>32</v>
      </c>
      <c r="F387" t="s">
        <v>3</v>
      </c>
      <c r="G387" t="s">
        <v>23</v>
      </c>
      <c r="H387" t="s">
        <v>189</v>
      </c>
      <c r="I387">
        <f>ROW()</f>
        <v>387</v>
      </c>
      <c r="J387">
        <f>COUNTIF(B$3:B33645,B387)</f>
        <v>564</v>
      </c>
      <c r="K387">
        <v>327</v>
      </c>
      <c r="L387">
        <v>9</v>
      </c>
      <c r="M387">
        <v>1971</v>
      </c>
      <c r="N387">
        <v>864.2</v>
      </c>
      <c r="O387">
        <v>32</v>
      </c>
      <c r="P387">
        <v>16</v>
      </c>
      <c r="Q387">
        <v>2</v>
      </c>
      <c r="R387">
        <v>2403254.8213922922</v>
      </c>
      <c r="S387">
        <v>15.525</v>
      </c>
      <c r="T387" t="s">
        <v>313</v>
      </c>
      <c r="U387" t="s">
        <v>317</v>
      </c>
      <c r="V387">
        <v>176659.91</v>
      </c>
      <c r="W387">
        <v>40312.46</v>
      </c>
      <c r="X387">
        <v>2</v>
      </c>
      <c r="Y387">
        <v>753.99880000000007</v>
      </c>
    </row>
    <row r="388" spans="1:25">
      <c r="A388" t="str">
        <f t="shared" ref="A388:A451" si="7">CONCATENATE(B388,H388)</f>
        <v>Муниципальное образование Апшеронский районрезервный</v>
      </c>
      <c r="B388" t="s">
        <v>31</v>
      </c>
      <c r="C388">
        <v>99989806</v>
      </c>
      <c r="D388" t="s">
        <v>369</v>
      </c>
      <c r="E388">
        <v>33</v>
      </c>
      <c r="F388" t="s">
        <v>4</v>
      </c>
      <c r="G388" t="s">
        <v>23</v>
      </c>
      <c r="H388" t="s">
        <v>189</v>
      </c>
      <c r="I388">
        <f>ROW()</f>
        <v>388</v>
      </c>
      <c r="J388">
        <f>COUNTIF(B$3:B33646,B388)</f>
        <v>564</v>
      </c>
      <c r="K388">
        <v>327</v>
      </c>
      <c r="L388">
        <v>9</v>
      </c>
      <c r="M388">
        <v>1971</v>
      </c>
      <c r="N388">
        <v>864.2</v>
      </c>
      <c r="O388">
        <v>32</v>
      </c>
      <c r="P388">
        <v>16</v>
      </c>
      <c r="Q388">
        <v>2</v>
      </c>
      <c r="R388">
        <v>2403254.8213922922</v>
      </c>
      <c r="S388">
        <v>15.525</v>
      </c>
      <c r="T388" t="s">
        <v>313</v>
      </c>
      <c r="U388" t="s">
        <v>317</v>
      </c>
      <c r="V388">
        <v>176659.91</v>
      </c>
      <c r="W388">
        <v>40312.46</v>
      </c>
      <c r="X388">
        <v>2</v>
      </c>
      <c r="Y388">
        <v>753.99880000000007</v>
      </c>
    </row>
    <row r="389" spans="1:25">
      <c r="A389" t="str">
        <f t="shared" si="7"/>
        <v>Муниципальное образование Апшеронский районрезервный</v>
      </c>
      <c r="B389" t="s">
        <v>31</v>
      </c>
      <c r="C389">
        <v>99989806</v>
      </c>
      <c r="D389" t="s">
        <v>369</v>
      </c>
      <c r="E389">
        <v>35</v>
      </c>
      <c r="F389" t="s">
        <v>6</v>
      </c>
      <c r="G389" t="s">
        <v>23</v>
      </c>
      <c r="H389" t="s">
        <v>189</v>
      </c>
      <c r="I389">
        <f>ROW()</f>
        <v>389</v>
      </c>
      <c r="J389">
        <f>COUNTIF(B$3:B33647,B389)</f>
        <v>564</v>
      </c>
      <c r="K389">
        <v>327</v>
      </c>
      <c r="L389">
        <v>9</v>
      </c>
      <c r="M389">
        <v>1971</v>
      </c>
      <c r="N389">
        <v>864.2</v>
      </c>
      <c r="O389">
        <v>32</v>
      </c>
      <c r="P389">
        <v>16</v>
      </c>
      <c r="Q389">
        <v>2</v>
      </c>
      <c r="R389">
        <v>2403254.8213922922</v>
      </c>
      <c r="S389">
        <v>15.525</v>
      </c>
      <c r="T389" t="s">
        <v>313</v>
      </c>
      <c r="U389" t="s">
        <v>317</v>
      </c>
      <c r="V389">
        <v>176659.91</v>
      </c>
      <c r="W389">
        <v>40312.46</v>
      </c>
      <c r="X389">
        <v>2</v>
      </c>
      <c r="Y389">
        <v>753.99880000000007</v>
      </c>
    </row>
    <row r="390" spans="1:25">
      <c r="A390" t="str">
        <f t="shared" si="7"/>
        <v>Муниципальное образование Апшеронский районрезервный</v>
      </c>
      <c r="B390" t="s">
        <v>31</v>
      </c>
      <c r="C390">
        <v>99989806</v>
      </c>
      <c r="D390" t="s">
        <v>369</v>
      </c>
      <c r="E390">
        <v>36</v>
      </c>
      <c r="F390" t="s">
        <v>7</v>
      </c>
      <c r="G390" t="s">
        <v>23</v>
      </c>
      <c r="H390" t="s">
        <v>189</v>
      </c>
      <c r="I390">
        <f>ROW()</f>
        <v>390</v>
      </c>
      <c r="J390">
        <f>COUNTIF(B$3:B33648,B390)</f>
        <v>564</v>
      </c>
      <c r="K390">
        <v>327</v>
      </c>
      <c r="L390">
        <v>9</v>
      </c>
      <c r="M390">
        <v>1971</v>
      </c>
      <c r="N390">
        <v>864.2</v>
      </c>
      <c r="O390">
        <v>32</v>
      </c>
      <c r="P390">
        <v>16</v>
      </c>
      <c r="Q390">
        <v>2</v>
      </c>
      <c r="R390">
        <v>2403254.8213922922</v>
      </c>
      <c r="S390">
        <v>15.525</v>
      </c>
      <c r="T390" t="s">
        <v>313</v>
      </c>
      <c r="U390" t="s">
        <v>317</v>
      </c>
      <c r="V390">
        <v>176659.91</v>
      </c>
      <c r="W390">
        <v>40312.46</v>
      </c>
      <c r="X390">
        <v>2</v>
      </c>
      <c r="Y390">
        <v>753.99880000000007</v>
      </c>
    </row>
    <row r="391" spans="1:25">
      <c r="A391" t="str">
        <f t="shared" si="7"/>
        <v>Муниципальное образование Апшеронский районрезервный</v>
      </c>
      <c r="B391" t="s">
        <v>31</v>
      </c>
      <c r="C391">
        <v>99989806</v>
      </c>
      <c r="D391" t="s">
        <v>369</v>
      </c>
      <c r="E391">
        <v>37</v>
      </c>
      <c r="F391" t="s">
        <v>8</v>
      </c>
      <c r="G391" t="s">
        <v>23</v>
      </c>
      <c r="H391" t="s">
        <v>189</v>
      </c>
      <c r="I391">
        <f>ROW()</f>
        <v>391</v>
      </c>
      <c r="J391">
        <f>COUNTIF(B$3:B33649,B391)</f>
        <v>564</v>
      </c>
      <c r="K391">
        <v>327</v>
      </c>
      <c r="L391">
        <v>9</v>
      </c>
      <c r="M391">
        <v>1971</v>
      </c>
      <c r="N391">
        <v>864.2</v>
      </c>
      <c r="O391">
        <v>32</v>
      </c>
      <c r="P391">
        <v>16</v>
      </c>
      <c r="Q391">
        <v>2</v>
      </c>
      <c r="R391">
        <v>2403254.8213922922</v>
      </c>
      <c r="S391">
        <v>15.525</v>
      </c>
      <c r="T391" t="s">
        <v>313</v>
      </c>
      <c r="U391" t="s">
        <v>317</v>
      </c>
      <c r="V391">
        <v>176659.91</v>
      </c>
      <c r="W391">
        <v>40312.46</v>
      </c>
      <c r="X391">
        <v>2</v>
      </c>
      <c r="Y391">
        <v>753.99880000000007</v>
      </c>
    </row>
    <row r="392" spans="1:25">
      <c r="A392" t="str">
        <f t="shared" si="7"/>
        <v>Муниципальное образование Апшеронский районрезервный</v>
      </c>
      <c r="B392" t="s">
        <v>31</v>
      </c>
      <c r="C392">
        <v>99989806</v>
      </c>
      <c r="D392" t="s">
        <v>369</v>
      </c>
      <c r="E392">
        <v>38</v>
      </c>
      <c r="F392" t="s">
        <v>9</v>
      </c>
      <c r="G392" t="s">
        <v>23</v>
      </c>
      <c r="H392" t="s">
        <v>189</v>
      </c>
      <c r="I392">
        <f>ROW()</f>
        <v>392</v>
      </c>
      <c r="J392">
        <f>COUNTIF(B$3:B33650,B392)</f>
        <v>564</v>
      </c>
      <c r="K392">
        <v>327</v>
      </c>
      <c r="L392">
        <v>9</v>
      </c>
      <c r="M392">
        <v>1971</v>
      </c>
      <c r="N392">
        <v>864.2</v>
      </c>
      <c r="O392">
        <v>32</v>
      </c>
      <c r="P392">
        <v>16</v>
      </c>
      <c r="Q392">
        <v>2</v>
      </c>
      <c r="R392">
        <v>2403254.8213922922</v>
      </c>
      <c r="S392">
        <v>15.525</v>
      </c>
      <c r="T392" t="s">
        <v>313</v>
      </c>
      <c r="U392" t="s">
        <v>317</v>
      </c>
      <c r="V392">
        <v>176659.91</v>
      </c>
      <c r="W392">
        <v>40312.46</v>
      </c>
      <c r="X392">
        <v>2</v>
      </c>
      <c r="Y392">
        <v>753.99880000000007</v>
      </c>
    </row>
    <row r="393" spans="1:25">
      <c r="A393" t="str">
        <f t="shared" si="7"/>
        <v>Муниципальное образование Апшеронский районрезервный</v>
      </c>
      <c r="B393" t="s">
        <v>31</v>
      </c>
      <c r="C393">
        <v>99989808</v>
      </c>
      <c r="D393" t="s">
        <v>370</v>
      </c>
      <c r="E393">
        <v>1</v>
      </c>
      <c r="F393" t="s">
        <v>199</v>
      </c>
      <c r="H393" t="s">
        <v>189</v>
      </c>
      <c r="I393">
        <f>ROW()</f>
        <v>393</v>
      </c>
      <c r="J393">
        <f>COUNTIF(B$3:B33651,B393)</f>
        <v>564</v>
      </c>
      <c r="K393">
        <v>327</v>
      </c>
      <c r="L393">
        <v>10</v>
      </c>
      <c r="M393">
        <v>1975</v>
      </c>
      <c r="N393">
        <v>961.5</v>
      </c>
      <c r="O393">
        <v>40</v>
      </c>
      <c r="P393">
        <v>18</v>
      </c>
      <c r="Q393">
        <v>2</v>
      </c>
      <c r="R393">
        <v>2823457.3296302794</v>
      </c>
      <c r="S393">
        <v>15.511666666666667</v>
      </c>
      <c r="T393" t="s">
        <v>313</v>
      </c>
      <c r="U393" t="s">
        <v>322</v>
      </c>
      <c r="V393">
        <v>214504.21</v>
      </c>
      <c r="W393">
        <v>47235.05</v>
      </c>
      <c r="X393">
        <v>2</v>
      </c>
      <c r="Y393">
        <v>867.50080000000003</v>
      </c>
    </row>
    <row r="394" spans="1:25">
      <c r="A394" t="str">
        <f t="shared" si="7"/>
        <v>Муниципальное образование Апшеронский районрезервный</v>
      </c>
      <c r="B394" t="s">
        <v>31</v>
      </c>
      <c r="C394">
        <v>99989808</v>
      </c>
      <c r="D394" t="s">
        <v>370</v>
      </c>
      <c r="E394">
        <v>2</v>
      </c>
      <c r="F394" t="s">
        <v>200</v>
      </c>
      <c r="H394" t="s">
        <v>189</v>
      </c>
      <c r="I394">
        <f>ROW()</f>
        <v>394</v>
      </c>
      <c r="J394">
        <f>COUNTIF(B$3:B33652,B394)</f>
        <v>564</v>
      </c>
      <c r="K394">
        <v>327</v>
      </c>
      <c r="L394">
        <v>10</v>
      </c>
      <c r="M394">
        <v>1975</v>
      </c>
      <c r="N394">
        <v>961.5</v>
      </c>
      <c r="O394">
        <v>40</v>
      </c>
      <c r="P394">
        <v>18</v>
      </c>
      <c r="Q394">
        <v>2</v>
      </c>
      <c r="R394">
        <v>2823457.3296302794</v>
      </c>
      <c r="S394">
        <v>15.511666666666667</v>
      </c>
      <c r="T394" t="s">
        <v>313</v>
      </c>
      <c r="U394" t="s">
        <v>322</v>
      </c>
      <c r="V394">
        <v>214504.21</v>
      </c>
      <c r="W394">
        <v>47235.05</v>
      </c>
      <c r="X394">
        <v>2</v>
      </c>
      <c r="Y394">
        <v>867.50080000000003</v>
      </c>
    </row>
    <row r="395" spans="1:25">
      <c r="A395" t="str">
        <f t="shared" si="7"/>
        <v>Муниципальное образование Апшеронский районрезервный</v>
      </c>
      <c r="B395" t="s">
        <v>31</v>
      </c>
      <c r="C395">
        <v>99989808</v>
      </c>
      <c r="D395" t="s">
        <v>370</v>
      </c>
      <c r="E395">
        <v>30</v>
      </c>
      <c r="F395" t="s">
        <v>1</v>
      </c>
      <c r="G395" t="s">
        <v>23</v>
      </c>
      <c r="H395" t="s">
        <v>189</v>
      </c>
      <c r="I395">
        <f>ROW()</f>
        <v>395</v>
      </c>
      <c r="J395">
        <f>COUNTIF(B$3:B33653,B395)</f>
        <v>564</v>
      </c>
      <c r="K395">
        <v>327</v>
      </c>
      <c r="L395">
        <v>10</v>
      </c>
      <c r="M395">
        <v>1975</v>
      </c>
      <c r="N395">
        <v>961.5</v>
      </c>
      <c r="O395">
        <v>40</v>
      </c>
      <c r="P395">
        <v>18</v>
      </c>
      <c r="Q395">
        <v>2</v>
      </c>
      <c r="R395">
        <v>2823457.3296302794</v>
      </c>
      <c r="S395">
        <v>15.511666666666667</v>
      </c>
      <c r="T395" t="s">
        <v>313</v>
      </c>
      <c r="U395" t="s">
        <v>322</v>
      </c>
      <c r="V395">
        <v>214504.21</v>
      </c>
      <c r="W395">
        <v>47235.05</v>
      </c>
      <c r="X395">
        <v>2</v>
      </c>
      <c r="Y395">
        <v>867.50080000000003</v>
      </c>
    </row>
    <row r="396" spans="1:25">
      <c r="A396" t="str">
        <f t="shared" si="7"/>
        <v>Муниципальное образование Апшеронский районрезервный</v>
      </c>
      <c r="B396" t="s">
        <v>31</v>
      </c>
      <c r="C396">
        <v>99989808</v>
      </c>
      <c r="D396" t="s">
        <v>370</v>
      </c>
      <c r="E396">
        <v>32</v>
      </c>
      <c r="F396" t="s">
        <v>3</v>
      </c>
      <c r="G396" t="s">
        <v>23</v>
      </c>
      <c r="H396" t="s">
        <v>189</v>
      </c>
      <c r="I396">
        <f>ROW()</f>
        <v>396</v>
      </c>
      <c r="J396">
        <f>COUNTIF(B$3:B33654,B396)</f>
        <v>564</v>
      </c>
      <c r="K396">
        <v>327</v>
      </c>
      <c r="L396">
        <v>10</v>
      </c>
      <c r="M396">
        <v>1975</v>
      </c>
      <c r="N396">
        <v>961.5</v>
      </c>
      <c r="O396">
        <v>40</v>
      </c>
      <c r="P396">
        <v>18</v>
      </c>
      <c r="Q396">
        <v>2</v>
      </c>
      <c r="R396">
        <v>2823457.3296302794</v>
      </c>
      <c r="S396">
        <v>15.511666666666667</v>
      </c>
      <c r="T396" t="s">
        <v>313</v>
      </c>
      <c r="U396" t="s">
        <v>322</v>
      </c>
      <c r="V396">
        <v>214504.21</v>
      </c>
      <c r="W396">
        <v>47235.05</v>
      </c>
      <c r="X396">
        <v>2</v>
      </c>
      <c r="Y396">
        <v>867.50080000000003</v>
      </c>
    </row>
    <row r="397" spans="1:25">
      <c r="A397" t="str">
        <f t="shared" si="7"/>
        <v>Муниципальное образование Апшеронский районрезервный</v>
      </c>
      <c r="B397" t="s">
        <v>31</v>
      </c>
      <c r="C397">
        <v>99989808</v>
      </c>
      <c r="D397" t="s">
        <v>370</v>
      </c>
      <c r="E397">
        <v>33</v>
      </c>
      <c r="F397" t="s">
        <v>4</v>
      </c>
      <c r="G397" t="s">
        <v>23</v>
      </c>
      <c r="H397" t="s">
        <v>189</v>
      </c>
      <c r="I397">
        <f>ROW()</f>
        <v>397</v>
      </c>
      <c r="J397">
        <f>COUNTIF(B$3:B33655,B397)</f>
        <v>564</v>
      </c>
      <c r="K397">
        <v>327</v>
      </c>
      <c r="L397">
        <v>10</v>
      </c>
      <c r="M397">
        <v>1975</v>
      </c>
      <c r="N397">
        <v>961.5</v>
      </c>
      <c r="O397">
        <v>40</v>
      </c>
      <c r="P397">
        <v>18</v>
      </c>
      <c r="Q397">
        <v>2</v>
      </c>
      <c r="R397">
        <v>2823457.3296302794</v>
      </c>
      <c r="S397">
        <v>15.511666666666667</v>
      </c>
      <c r="T397" t="s">
        <v>313</v>
      </c>
      <c r="U397" t="s">
        <v>322</v>
      </c>
      <c r="V397">
        <v>214504.21</v>
      </c>
      <c r="W397">
        <v>47235.05</v>
      </c>
      <c r="X397">
        <v>2</v>
      </c>
      <c r="Y397">
        <v>867.50080000000003</v>
      </c>
    </row>
    <row r="398" spans="1:25">
      <c r="A398" t="str">
        <f t="shared" si="7"/>
        <v>Муниципальное образование Апшеронский районрезервный</v>
      </c>
      <c r="B398" t="s">
        <v>31</v>
      </c>
      <c r="C398">
        <v>99989808</v>
      </c>
      <c r="D398" t="s">
        <v>370</v>
      </c>
      <c r="E398">
        <v>35</v>
      </c>
      <c r="F398" t="s">
        <v>6</v>
      </c>
      <c r="G398" t="s">
        <v>23</v>
      </c>
      <c r="H398" t="s">
        <v>189</v>
      </c>
      <c r="I398">
        <f>ROW()</f>
        <v>398</v>
      </c>
      <c r="J398">
        <f>COUNTIF(B$3:B33656,B398)</f>
        <v>564</v>
      </c>
      <c r="K398">
        <v>327</v>
      </c>
      <c r="L398">
        <v>10</v>
      </c>
      <c r="M398">
        <v>1975</v>
      </c>
      <c r="N398">
        <v>961.5</v>
      </c>
      <c r="O398">
        <v>40</v>
      </c>
      <c r="P398">
        <v>18</v>
      </c>
      <c r="Q398">
        <v>2</v>
      </c>
      <c r="R398">
        <v>2823457.3296302794</v>
      </c>
      <c r="S398">
        <v>15.511666666666667</v>
      </c>
      <c r="T398" t="s">
        <v>313</v>
      </c>
      <c r="U398" t="s">
        <v>322</v>
      </c>
      <c r="V398">
        <v>214504.21</v>
      </c>
      <c r="W398">
        <v>47235.05</v>
      </c>
      <c r="X398">
        <v>2</v>
      </c>
      <c r="Y398">
        <v>867.50080000000003</v>
      </c>
    </row>
    <row r="399" spans="1:25">
      <c r="A399" t="str">
        <f t="shared" si="7"/>
        <v>Муниципальное образование Апшеронский районрезервный</v>
      </c>
      <c r="B399" t="s">
        <v>31</v>
      </c>
      <c r="C399">
        <v>99989808</v>
      </c>
      <c r="D399" t="s">
        <v>370</v>
      </c>
      <c r="E399">
        <v>36</v>
      </c>
      <c r="F399" t="s">
        <v>7</v>
      </c>
      <c r="G399" t="s">
        <v>23</v>
      </c>
      <c r="H399" t="s">
        <v>189</v>
      </c>
      <c r="I399">
        <f>ROW()</f>
        <v>399</v>
      </c>
      <c r="J399">
        <f>COUNTIF(B$3:B33657,B399)</f>
        <v>564</v>
      </c>
      <c r="K399">
        <v>327</v>
      </c>
      <c r="L399">
        <v>10</v>
      </c>
      <c r="M399">
        <v>1975</v>
      </c>
      <c r="N399">
        <v>961.5</v>
      </c>
      <c r="O399">
        <v>40</v>
      </c>
      <c r="P399">
        <v>18</v>
      </c>
      <c r="Q399">
        <v>2</v>
      </c>
      <c r="R399">
        <v>2823457.3296302794</v>
      </c>
      <c r="S399">
        <v>15.511666666666667</v>
      </c>
      <c r="T399" t="s">
        <v>313</v>
      </c>
      <c r="U399" t="s">
        <v>322</v>
      </c>
      <c r="V399">
        <v>214504.21</v>
      </c>
      <c r="W399">
        <v>47235.05</v>
      </c>
      <c r="X399">
        <v>2</v>
      </c>
      <c r="Y399">
        <v>867.50080000000003</v>
      </c>
    </row>
    <row r="400" spans="1:25">
      <c r="A400" t="str">
        <f t="shared" si="7"/>
        <v>Муниципальное образование Апшеронский районрезервный</v>
      </c>
      <c r="B400" t="s">
        <v>31</v>
      </c>
      <c r="C400">
        <v>99989808</v>
      </c>
      <c r="D400" t="s">
        <v>370</v>
      </c>
      <c r="E400">
        <v>37</v>
      </c>
      <c r="F400" t="s">
        <v>8</v>
      </c>
      <c r="G400" t="s">
        <v>23</v>
      </c>
      <c r="H400" t="s">
        <v>189</v>
      </c>
      <c r="I400">
        <f>ROW()</f>
        <v>400</v>
      </c>
      <c r="J400">
        <f>COUNTIF(B$3:B33658,B400)</f>
        <v>564</v>
      </c>
      <c r="K400">
        <v>327</v>
      </c>
      <c r="L400">
        <v>10</v>
      </c>
      <c r="M400">
        <v>1975</v>
      </c>
      <c r="N400">
        <v>961.5</v>
      </c>
      <c r="O400">
        <v>40</v>
      </c>
      <c r="P400">
        <v>18</v>
      </c>
      <c r="Q400">
        <v>2</v>
      </c>
      <c r="R400">
        <v>2823457.3296302794</v>
      </c>
      <c r="S400">
        <v>15.511666666666667</v>
      </c>
      <c r="T400" t="s">
        <v>313</v>
      </c>
      <c r="U400" t="s">
        <v>322</v>
      </c>
      <c r="V400">
        <v>214504.21</v>
      </c>
      <c r="W400">
        <v>47235.05</v>
      </c>
      <c r="X400">
        <v>2</v>
      </c>
      <c r="Y400">
        <v>867.50080000000003</v>
      </c>
    </row>
    <row r="401" spans="1:25">
      <c r="A401" t="str">
        <f t="shared" si="7"/>
        <v>Муниципальное образование Апшеронский районрезервный</v>
      </c>
      <c r="B401" t="s">
        <v>31</v>
      </c>
      <c r="C401">
        <v>99989808</v>
      </c>
      <c r="D401" t="s">
        <v>370</v>
      </c>
      <c r="E401">
        <v>38</v>
      </c>
      <c r="F401" t="s">
        <v>9</v>
      </c>
      <c r="G401" t="s">
        <v>23</v>
      </c>
      <c r="H401" t="s">
        <v>189</v>
      </c>
      <c r="I401">
        <f>ROW()</f>
        <v>401</v>
      </c>
      <c r="J401">
        <f>COUNTIF(B$3:B33659,B401)</f>
        <v>564</v>
      </c>
      <c r="K401">
        <v>327</v>
      </c>
      <c r="L401">
        <v>10</v>
      </c>
      <c r="M401">
        <v>1975</v>
      </c>
      <c r="N401">
        <v>961.5</v>
      </c>
      <c r="O401">
        <v>40</v>
      </c>
      <c r="P401">
        <v>18</v>
      </c>
      <c r="Q401">
        <v>2</v>
      </c>
      <c r="R401">
        <v>2823457.3296302794</v>
      </c>
      <c r="S401">
        <v>15.511666666666667</v>
      </c>
      <c r="T401" t="s">
        <v>313</v>
      </c>
      <c r="U401" t="s">
        <v>322</v>
      </c>
      <c r="V401">
        <v>214504.21</v>
      </c>
      <c r="W401">
        <v>47235.05</v>
      </c>
      <c r="X401">
        <v>2</v>
      </c>
      <c r="Y401">
        <v>867.50080000000003</v>
      </c>
    </row>
    <row r="402" spans="1:25">
      <c r="A402" t="str">
        <f t="shared" si="7"/>
        <v>Муниципальное образование Апшеронский районрезервный</v>
      </c>
      <c r="B402" t="s">
        <v>31</v>
      </c>
      <c r="C402">
        <v>99989808</v>
      </c>
      <c r="D402" t="s">
        <v>370</v>
      </c>
      <c r="E402">
        <v>39</v>
      </c>
      <c r="F402" t="s">
        <v>10</v>
      </c>
      <c r="G402" t="s">
        <v>23</v>
      </c>
      <c r="H402" t="s">
        <v>189</v>
      </c>
      <c r="I402">
        <f>ROW()</f>
        <v>402</v>
      </c>
      <c r="J402">
        <f>COUNTIF(B$3:B33660,B402)</f>
        <v>564</v>
      </c>
      <c r="K402">
        <v>327</v>
      </c>
      <c r="L402">
        <v>10</v>
      </c>
      <c r="M402">
        <v>1975</v>
      </c>
      <c r="N402">
        <v>961.5</v>
      </c>
      <c r="O402">
        <v>40</v>
      </c>
      <c r="P402">
        <v>18</v>
      </c>
      <c r="Q402">
        <v>2</v>
      </c>
      <c r="R402">
        <v>2823457.3296302794</v>
      </c>
      <c r="S402">
        <v>15.511666666666667</v>
      </c>
      <c r="T402" t="s">
        <v>313</v>
      </c>
      <c r="U402" t="s">
        <v>322</v>
      </c>
      <c r="V402">
        <v>214504.21</v>
      </c>
      <c r="W402">
        <v>47235.05</v>
      </c>
      <c r="X402">
        <v>2</v>
      </c>
      <c r="Y402">
        <v>867.50080000000003</v>
      </c>
    </row>
    <row r="403" spans="1:25">
      <c r="A403" t="str">
        <f t="shared" si="7"/>
        <v>Муниципальное образование Апшеронский районрезервный</v>
      </c>
      <c r="B403" t="s">
        <v>31</v>
      </c>
      <c r="C403">
        <v>99990895</v>
      </c>
      <c r="D403" t="s">
        <v>371</v>
      </c>
      <c r="E403">
        <v>1</v>
      </c>
      <c r="F403" t="s">
        <v>199</v>
      </c>
      <c r="H403" t="s">
        <v>189</v>
      </c>
      <c r="I403">
        <f>ROW()</f>
        <v>403</v>
      </c>
      <c r="J403">
        <f>COUNTIF(B$3:B33661,B403)</f>
        <v>564</v>
      </c>
      <c r="K403">
        <v>327</v>
      </c>
      <c r="L403">
        <v>10</v>
      </c>
      <c r="M403">
        <v>1969</v>
      </c>
      <c r="N403">
        <v>965.89</v>
      </c>
      <c r="O403">
        <v>22</v>
      </c>
      <c r="P403">
        <v>22</v>
      </c>
      <c r="Q403">
        <v>2</v>
      </c>
      <c r="R403">
        <v>1282987.8238836895</v>
      </c>
      <c r="S403">
        <v>15.431666666666667</v>
      </c>
      <c r="T403" t="s">
        <v>313</v>
      </c>
      <c r="U403" t="s">
        <v>322</v>
      </c>
      <c r="V403">
        <v>95301.6</v>
      </c>
      <c r="W403">
        <v>21503.040000000001</v>
      </c>
      <c r="X403">
        <v>3</v>
      </c>
      <c r="Y403">
        <v>880.23000000000013</v>
      </c>
    </row>
    <row r="404" spans="1:25">
      <c r="A404" t="str">
        <f t="shared" si="7"/>
        <v>Муниципальное образование Апшеронский районрезервный</v>
      </c>
      <c r="B404" t="s">
        <v>31</v>
      </c>
      <c r="C404">
        <v>99990895</v>
      </c>
      <c r="D404" t="s">
        <v>371</v>
      </c>
      <c r="E404">
        <v>2</v>
      </c>
      <c r="F404" t="s">
        <v>200</v>
      </c>
      <c r="H404" t="s">
        <v>189</v>
      </c>
      <c r="I404">
        <f>ROW()</f>
        <v>404</v>
      </c>
      <c r="J404">
        <f>COUNTIF(B$3:B33662,B404)</f>
        <v>564</v>
      </c>
      <c r="K404">
        <v>327</v>
      </c>
      <c r="L404">
        <v>10</v>
      </c>
      <c r="M404">
        <v>1969</v>
      </c>
      <c r="N404">
        <v>965.89</v>
      </c>
      <c r="O404">
        <v>22</v>
      </c>
      <c r="P404">
        <v>22</v>
      </c>
      <c r="Q404">
        <v>2</v>
      </c>
      <c r="R404">
        <v>1282987.8238836895</v>
      </c>
      <c r="S404">
        <v>15.431666666666667</v>
      </c>
      <c r="T404" t="s">
        <v>313</v>
      </c>
      <c r="U404" t="s">
        <v>322</v>
      </c>
      <c r="V404">
        <v>95301.6</v>
      </c>
      <c r="W404">
        <v>21503.040000000001</v>
      </c>
      <c r="X404">
        <v>3</v>
      </c>
      <c r="Y404">
        <v>880.23000000000013</v>
      </c>
    </row>
    <row r="405" spans="1:25">
      <c r="A405" t="str">
        <f t="shared" si="7"/>
        <v>Муниципальное образование Апшеронский районрезервный</v>
      </c>
      <c r="B405" t="s">
        <v>31</v>
      </c>
      <c r="C405">
        <v>99990895</v>
      </c>
      <c r="D405" t="s">
        <v>371</v>
      </c>
      <c r="E405">
        <v>30</v>
      </c>
      <c r="F405" t="s">
        <v>1</v>
      </c>
      <c r="G405" t="s">
        <v>23</v>
      </c>
      <c r="H405" t="s">
        <v>189</v>
      </c>
      <c r="I405">
        <f>ROW()</f>
        <v>405</v>
      </c>
      <c r="J405">
        <f>COUNTIF(B$3:B33663,B405)</f>
        <v>564</v>
      </c>
      <c r="K405">
        <v>327</v>
      </c>
      <c r="L405">
        <v>10</v>
      </c>
      <c r="M405">
        <v>1969</v>
      </c>
      <c r="N405">
        <v>965.89</v>
      </c>
      <c r="O405">
        <v>22</v>
      </c>
      <c r="P405">
        <v>22</v>
      </c>
      <c r="Q405">
        <v>2</v>
      </c>
      <c r="R405">
        <v>1282987.8238836895</v>
      </c>
      <c r="S405">
        <v>15.431666666666667</v>
      </c>
      <c r="T405" t="s">
        <v>313</v>
      </c>
      <c r="U405" t="s">
        <v>322</v>
      </c>
      <c r="V405">
        <v>95301.6</v>
      </c>
      <c r="W405">
        <v>21503.040000000001</v>
      </c>
      <c r="X405">
        <v>3</v>
      </c>
      <c r="Y405">
        <v>880.23000000000013</v>
      </c>
    </row>
    <row r="406" spans="1:25">
      <c r="A406" t="str">
        <f t="shared" si="7"/>
        <v>Муниципальное образование Апшеронский районрезервный</v>
      </c>
      <c r="B406" t="s">
        <v>31</v>
      </c>
      <c r="C406">
        <v>99990895</v>
      </c>
      <c r="D406" t="s">
        <v>371</v>
      </c>
      <c r="E406">
        <v>32</v>
      </c>
      <c r="F406" t="s">
        <v>3</v>
      </c>
      <c r="G406" t="s">
        <v>23</v>
      </c>
      <c r="H406" t="s">
        <v>189</v>
      </c>
      <c r="I406">
        <f>ROW()</f>
        <v>406</v>
      </c>
      <c r="J406">
        <f>COUNTIF(B$3:B33664,B406)</f>
        <v>564</v>
      </c>
      <c r="K406">
        <v>327</v>
      </c>
      <c r="L406">
        <v>10</v>
      </c>
      <c r="M406">
        <v>1969</v>
      </c>
      <c r="N406">
        <v>965.89</v>
      </c>
      <c r="O406">
        <v>22</v>
      </c>
      <c r="P406">
        <v>22</v>
      </c>
      <c r="Q406">
        <v>2</v>
      </c>
      <c r="R406">
        <v>1282987.8238836895</v>
      </c>
      <c r="S406">
        <v>15.431666666666667</v>
      </c>
      <c r="T406" t="s">
        <v>313</v>
      </c>
      <c r="U406" t="s">
        <v>322</v>
      </c>
      <c r="V406">
        <v>95301.6</v>
      </c>
      <c r="W406">
        <v>21503.040000000001</v>
      </c>
      <c r="X406">
        <v>3</v>
      </c>
      <c r="Y406">
        <v>880.23000000000013</v>
      </c>
    </row>
    <row r="407" spans="1:25">
      <c r="A407" t="str">
        <f t="shared" si="7"/>
        <v>Муниципальное образование Апшеронский районрезервный</v>
      </c>
      <c r="B407" t="s">
        <v>31</v>
      </c>
      <c r="C407">
        <v>99990895</v>
      </c>
      <c r="D407" t="s">
        <v>371</v>
      </c>
      <c r="E407">
        <v>33</v>
      </c>
      <c r="F407" t="s">
        <v>4</v>
      </c>
      <c r="G407" t="s">
        <v>23</v>
      </c>
      <c r="H407" t="s">
        <v>189</v>
      </c>
      <c r="I407">
        <f>ROW()</f>
        <v>407</v>
      </c>
      <c r="J407">
        <f>COUNTIF(B$3:B33665,B407)</f>
        <v>564</v>
      </c>
      <c r="K407">
        <v>327</v>
      </c>
      <c r="L407">
        <v>10</v>
      </c>
      <c r="M407">
        <v>1969</v>
      </c>
      <c r="N407">
        <v>965.89</v>
      </c>
      <c r="O407">
        <v>22</v>
      </c>
      <c r="P407">
        <v>22</v>
      </c>
      <c r="Q407">
        <v>2</v>
      </c>
      <c r="R407">
        <v>1282987.8238836895</v>
      </c>
      <c r="S407">
        <v>15.431666666666667</v>
      </c>
      <c r="T407" t="s">
        <v>313</v>
      </c>
      <c r="U407" t="s">
        <v>322</v>
      </c>
      <c r="V407">
        <v>95301.6</v>
      </c>
      <c r="W407">
        <v>21503.040000000001</v>
      </c>
      <c r="X407">
        <v>3</v>
      </c>
      <c r="Y407">
        <v>880.23000000000013</v>
      </c>
    </row>
    <row r="408" spans="1:25">
      <c r="A408" t="str">
        <f t="shared" si="7"/>
        <v>Муниципальное образование Апшеронский районрезервный</v>
      </c>
      <c r="B408" t="s">
        <v>31</v>
      </c>
      <c r="C408">
        <v>99990895</v>
      </c>
      <c r="D408" t="s">
        <v>371</v>
      </c>
      <c r="E408">
        <v>35</v>
      </c>
      <c r="F408" t="s">
        <v>6</v>
      </c>
      <c r="G408" t="s">
        <v>23</v>
      </c>
      <c r="H408" t="s">
        <v>189</v>
      </c>
      <c r="I408">
        <f>ROW()</f>
        <v>408</v>
      </c>
      <c r="J408">
        <f>COUNTIF(B$3:B33666,B408)</f>
        <v>564</v>
      </c>
      <c r="K408">
        <v>327</v>
      </c>
      <c r="L408">
        <v>10</v>
      </c>
      <c r="M408">
        <v>1969</v>
      </c>
      <c r="N408">
        <v>965.89</v>
      </c>
      <c r="O408">
        <v>22</v>
      </c>
      <c r="P408">
        <v>22</v>
      </c>
      <c r="Q408">
        <v>2</v>
      </c>
      <c r="R408">
        <v>1282987.8238836895</v>
      </c>
      <c r="S408">
        <v>15.431666666666667</v>
      </c>
      <c r="T408" t="s">
        <v>313</v>
      </c>
      <c r="U408" t="s">
        <v>322</v>
      </c>
      <c r="V408">
        <v>95301.6</v>
      </c>
      <c r="W408">
        <v>21503.040000000001</v>
      </c>
      <c r="X408">
        <v>3</v>
      </c>
      <c r="Y408">
        <v>880.23000000000013</v>
      </c>
    </row>
    <row r="409" spans="1:25">
      <c r="A409" t="str">
        <f t="shared" si="7"/>
        <v>Муниципальное образование Апшеронский районрезервный</v>
      </c>
      <c r="B409" t="s">
        <v>31</v>
      </c>
      <c r="C409">
        <v>99990895</v>
      </c>
      <c r="D409" t="s">
        <v>371</v>
      </c>
      <c r="E409">
        <v>36</v>
      </c>
      <c r="F409" t="s">
        <v>7</v>
      </c>
      <c r="G409" t="s">
        <v>23</v>
      </c>
      <c r="H409" t="s">
        <v>189</v>
      </c>
      <c r="I409">
        <f>ROW()</f>
        <v>409</v>
      </c>
      <c r="J409">
        <f>COUNTIF(B$3:B33667,B409)</f>
        <v>564</v>
      </c>
      <c r="K409">
        <v>327</v>
      </c>
      <c r="L409">
        <v>10</v>
      </c>
      <c r="M409">
        <v>1969</v>
      </c>
      <c r="N409">
        <v>965.89</v>
      </c>
      <c r="O409">
        <v>22</v>
      </c>
      <c r="P409">
        <v>22</v>
      </c>
      <c r="Q409">
        <v>2</v>
      </c>
      <c r="R409">
        <v>1282987.8238836895</v>
      </c>
      <c r="S409">
        <v>15.431666666666667</v>
      </c>
      <c r="T409" t="s">
        <v>313</v>
      </c>
      <c r="U409" t="s">
        <v>322</v>
      </c>
      <c r="V409">
        <v>95301.6</v>
      </c>
      <c r="W409">
        <v>21503.040000000001</v>
      </c>
      <c r="X409">
        <v>3</v>
      </c>
      <c r="Y409">
        <v>880.23000000000013</v>
      </c>
    </row>
    <row r="410" spans="1:25">
      <c r="A410" t="str">
        <f t="shared" si="7"/>
        <v>Муниципальное образование Апшеронский районрезервный</v>
      </c>
      <c r="B410" t="s">
        <v>31</v>
      </c>
      <c r="C410">
        <v>99990895</v>
      </c>
      <c r="D410" t="s">
        <v>371</v>
      </c>
      <c r="E410">
        <v>37</v>
      </c>
      <c r="F410" t="s">
        <v>8</v>
      </c>
      <c r="G410" t="s">
        <v>23</v>
      </c>
      <c r="H410" t="s">
        <v>189</v>
      </c>
      <c r="I410">
        <f>ROW()</f>
        <v>410</v>
      </c>
      <c r="J410">
        <f>COUNTIF(B$3:B33668,B410)</f>
        <v>564</v>
      </c>
      <c r="K410">
        <v>327</v>
      </c>
      <c r="L410">
        <v>10</v>
      </c>
      <c r="M410">
        <v>1969</v>
      </c>
      <c r="N410">
        <v>965.89</v>
      </c>
      <c r="O410">
        <v>22</v>
      </c>
      <c r="P410">
        <v>22</v>
      </c>
      <c r="Q410">
        <v>2</v>
      </c>
      <c r="R410">
        <v>1282987.8238836895</v>
      </c>
      <c r="S410">
        <v>15.431666666666667</v>
      </c>
      <c r="T410" t="s">
        <v>313</v>
      </c>
      <c r="U410" t="s">
        <v>322</v>
      </c>
      <c r="V410">
        <v>95301.6</v>
      </c>
      <c r="W410">
        <v>21503.040000000001</v>
      </c>
      <c r="X410">
        <v>3</v>
      </c>
      <c r="Y410">
        <v>880.23000000000013</v>
      </c>
    </row>
    <row r="411" spans="1:25">
      <c r="A411" t="str">
        <f t="shared" si="7"/>
        <v>Муниципальное образование Апшеронский районрезервный</v>
      </c>
      <c r="B411" t="s">
        <v>31</v>
      </c>
      <c r="C411">
        <v>99990895</v>
      </c>
      <c r="D411" t="s">
        <v>371</v>
      </c>
      <c r="E411">
        <v>38</v>
      </c>
      <c r="F411" t="s">
        <v>9</v>
      </c>
      <c r="G411" t="s">
        <v>23</v>
      </c>
      <c r="H411" t="s">
        <v>189</v>
      </c>
      <c r="I411">
        <f>ROW()</f>
        <v>411</v>
      </c>
      <c r="J411">
        <f>COUNTIF(B$3:B33669,B411)</f>
        <v>564</v>
      </c>
      <c r="K411">
        <v>327</v>
      </c>
      <c r="L411">
        <v>10</v>
      </c>
      <c r="M411">
        <v>1969</v>
      </c>
      <c r="N411">
        <v>965.89</v>
      </c>
      <c r="O411">
        <v>22</v>
      </c>
      <c r="P411">
        <v>22</v>
      </c>
      <c r="Q411">
        <v>2</v>
      </c>
      <c r="R411">
        <v>1282987.8238836895</v>
      </c>
      <c r="S411">
        <v>15.431666666666667</v>
      </c>
      <c r="T411" t="s">
        <v>313</v>
      </c>
      <c r="U411" t="s">
        <v>322</v>
      </c>
      <c r="V411">
        <v>95301.6</v>
      </c>
      <c r="W411">
        <v>21503.040000000001</v>
      </c>
      <c r="X411">
        <v>3</v>
      </c>
      <c r="Y411">
        <v>880.23000000000013</v>
      </c>
    </row>
    <row r="412" spans="1:25">
      <c r="A412" t="str">
        <f t="shared" si="7"/>
        <v>Муниципальное образование Апшеронский районрезервный</v>
      </c>
      <c r="B412" t="s">
        <v>31</v>
      </c>
      <c r="C412">
        <v>99990895</v>
      </c>
      <c r="D412" t="s">
        <v>371</v>
      </c>
      <c r="E412">
        <v>39</v>
      </c>
      <c r="F412" t="s">
        <v>10</v>
      </c>
      <c r="G412" t="s">
        <v>23</v>
      </c>
      <c r="H412" t="s">
        <v>189</v>
      </c>
      <c r="I412">
        <f>ROW()</f>
        <v>412</v>
      </c>
      <c r="J412">
        <f>COUNTIF(B$3:B33670,B412)</f>
        <v>564</v>
      </c>
      <c r="K412">
        <v>327</v>
      </c>
      <c r="L412">
        <v>10</v>
      </c>
      <c r="M412">
        <v>1969</v>
      </c>
      <c r="N412">
        <v>965.89</v>
      </c>
      <c r="O412">
        <v>22</v>
      </c>
      <c r="P412">
        <v>22</v>
      </c>
      <c r="Q412">
        <v>2</v>
      </c>
      <c r="R412">
        <v>1282987.8238836895</v>
      </c>
      <c r="S412">
        <v>15.431666666666667</v>
      </c>
      <c r="T412" t="s">
        <v>313</v>
      </c>
      <c r="U412" t="s">
        <v>322</v>
      </c>
      <c r="V412">
        <v>95301.6</v>
      </c>
      <c r="W412">
        <v>21503.040000000001</v>
      </c>
      <c r="X412">
        <v>3</v>
      </c>
      <c r="Y412">
        <v>880.23000000000013</v>
      </c>
    </row>
    <row r="413" spans="1:25">
      <c r="A413" t="str">
        <f t="shared" si="7"/>
        <v>Муниципальное образование Апшеронский районрезервный</v>
      </c>
      <c r="B413" t="s">
        <v>31</v>
      </c>
      <c r="C413">
        <v>99990745</v>
      </c>
      <c r="D413" t="s">
        <v>372</v>
      </c>
      <c r="E413">
        <v>1</v>
      </c>
      <c r="F413" t="s">
        <v>199</v>
      </c>
      <c r="H413" t="s">
        <v>189</v>
      </c>
      <c r="I413">
        <f>ROW()</f>
        <v>413</v>
      </c>
      <c r="J413">
        <f>COUNTIF(B$3:B33671,B413)</f>
        <v>564</v>
      </c>
      <c r="K413">
        <v>327</v>
      </c>
      <c r="L413">
        <v>9</v>
      </c>
      <c r="M413">
        <v>1960</v>
      </c>
      <c r="N413">
        <v>802.1</v>
      </c>
      <c r="O413">
        <v>12</v>
      </c>
      <c r="P413">
        <v>12</v>
      </c>
      <c r="Q413">
        <v>2</v>
      </c>
      <c r="R413">
        <v>2115703.5094007421</v>
      </c>
      <c r="S413">
        <v>15.399999999999999</v>
      </c>
      <c r="T413" t="s">
        <v>313</v>
      </c>
      <c r="U413" t="s">
        <v>317</v>
      </c>
      <c r="V413">
        <v>160376</v>
      </c>
      <c r="W413">
        <v>35401.17</v>
      </c>
      <c r="X413">
        <v>2</v>
      </c>
      <c r="Y413">
        <v>714.5</v>
      </c>
    </row>
    <row r="414" spans="1:25">
      <c r="A414" t="str">
        <f t="shared" si="7"/>
        <v>Муниципальное образование Апшеронский районрезервный</v>
      </c>
      <c r="B414" t="s">
        <v>31</v>
      </c>
      <c r="C414">
        <v>99990745</v>
      </c>
      <c r="D414" t="s">
        <v>372</v>
      </c>
      <c r="E414">
        <v>2</v>
      </c>
      <c r="F414" t="s">
        <v>200</v>
      </c>
      <c r="H414" t="s">
        <v>189</v>
      </c>
      <c r="I414">
        <f>ROW()</f>
        <v>414</v>
      </c>
      <c r="J414">
        <f>COUNTIF(B$3:B33672,B414)</f>
        <v>564</v>
      </c>
      <c r="K414">
        <v>327</v>
      </c>
      <c r="L414">
        <v>9</v>
      </c>
      <c r="M414">
        <v>1960</v>
      </c>
      <c r="N414">
        <v>802.1</v>
      </c>
      <c r="O414">
        <v>12</v>
      </c>
      <c r="P414">
        <v>12</v>
      </c>
      <c r="Q414">
        <v>2</v>
      </c>
      <c r="R414">
        <v>2115703.5094007421</v>
      </c>
      <c r="S414">
        <v>15.399999999999999</v>
      </c>
      <c r="T414" t="s">
        <v>313</v>
      </c>
      <c r="U414" t="s">
        <v>317</v>
      </c>
      <c r="V414">
        <v>160376</v>
      </c>
      <c r="W414">
        <v>35401.17</v>
      </c>
      <c r="X414">
        <v>2</v>
      </c>
      <c r="Y414">
        <v>714.5</v>
      </c>
    </row>
    <row r="415" spans="1:25">
      <c r="A415" t="str">
        <f t="shared" si="7"/>
        <v>Муниципальное образование Апшеронский районрезервный</v>
      </c>
      <c r="B415" t="s">
        <v>31</v>
      </c>
      <c r="C415">
        <v>99990745</v>
      </c>
      <c r="D415" t="s">
        <v>372</v>
      </c>
      <c r="E415">
        <v>30</v>
      </c>
      <c r="F415" t="s">
        <v>1</v>
      </c>
      <c r="G415" t="s">
        <v>23</v>
      </c>
      <c r="H415" t="s">
        <v>189</v>
      </c>
      <c r="I415">
        <f>ROW()</f>
        <v>415</v>
      </c>
      <c r="J415">
        <f>COUNTIF(B$3:B33673,B415)</f>
        <v>564</v>
      </c>
      <c r="K415">
        <v>327</v>
      </c>
      <c r="L415">
        <v>9</v>
      </c>
      <c r="M415">
        <v>1960</v>
      </c>
      <c r="N415">
        <v>802.1</v>
      </c>
      <c r="O415">
        <v>12</v>
      </c>
      <c r="P415">
        <v>12</v>
      </c>
      <c r="Q415">
        <v>2</v>
      </c>
      <c r="R415">
        <v>2115703.5094007421</v>
      </c>
      <c r="S415">
        <v>15.399999999999999</v>
      </c>
      <c r="T415" t="s">
        <v>313</v>
      </c>
      <c r="U415" t="s">
        <v>317</v>
      </c>
      <c r="V415">
        <v>160376</v>
      </c>
      <c r="W415">
        <v>35401.17</v>
      </c>
      <c r="X415">
        <v>2</v>
      </c>
      <c r="Y415">
        <v>714.5</v>
      </c>
    </row>
    <row r="416" spans="1:25">
      <c r="A416" t="str">
        <f t="shared" si="7"/>
        <v>Муниципальное образование Апшеронский районрезервный</v>
      </c>
      <c r="B416" t="s">
        <v>31</v>
      </c>
      <c r="C416">
        <v>99990745</v>
      </c>
      <c r="D416" t="s">
        <v>372</v>
      </c>
      <c r="E416">
        <v>32</v>
      </c>
      <c r="F416" t="s">
        <v>3</v>
      </c>
      <c r="G416" t="s">
        <v>23</v>
      </c>
      <c r="H416" t="s">
        <v>189</v>
      </c>
      <c r="I416">
        <f>ROW()</f>
        <v>416</v>
      </c>
      <c r="J416">
        <f>COUNTIF(B$3:B33674,B416)</f>
        <v>564</v>
      </c>
      <c r="K416">
        <v>327</v>
      </c>
      <c r="L416">
        <v>9</v>
      </c>
      <c r="M416">
        <v>1960</v>
      </c>
      <c r="N416">
        <v>802.1</v>
      </c>
      <c r="O416">
        <v>12</v>
      </c>
      <c r="P416">
        <v>12</v>
      </c>
      <c r="Q416">
        <v>2</v>
      </c>
      <c r="R416">
        <v>2115703.5094007421</v>
      </c>
      <c r="S416">
        <v>15.399999999999999</v>
      </c>
      <c r="T416" t="s">
        <v>313</v>
      </c>
      <c r="U416" t="s">
        <v>317</v>
      </c>
      <c r="V416">
        <v>160376</v>
      </c>
      <c r="W416">
        <v>35401.17</v>
      </c>
      <c r="X416">
        <v>2</v>
      </c>
      <c r="Y416">
        <v>714.5</v>
      </c>
    </row>
    <row r="417" spans="1:25">
      <c r="A417" t="str">
        <f t="shared" si="7"/>
        <v>Муниципальное образование Апшеронский районрезервный</v>
      </c>
      <c r="B417" t="s">
        <v>31</v>
      </c>
      <c r="C417">
        <v>99990745</v>
      </c>
      <c r="D417" t="s">
        <v>372</v>
      </c>
      <c r="E417">
        <v>33</v>
      </c>
      <c r="F417" t="s">
        <v>4</v>
      </c>
      <c r="G417" t="s">
        <v>23</v>
      </c>
      <c r="H417" t="s">
        <v>189</v>
      </c>
      <c r="I417">
        <f>ROW()</f>
        <v>417</v>
      </c>
      <c r="J417">
        <f>COUNTIF(B$3:B33675,B417)</f>
        <v>564</v>
      </c>
      <c r="K417">
        <v>327</v>
      </c>
      <c r="L417">
        <v>9</v>
      </c>
      <c r="M417">
        <v>1960</v>
      </c>
      <c r="N417">
        <v>802.1</v>
      </c>
      <c r="O417">
        <v>12</v>
      </c>
      <c r="P417">
        <v>12</v>
      </c>
      <c r="Q417">
        <v>2</v>
      </c>
      <c r="R417">
        <v>2115703.5094007421</v>
      </c>
      <c r="S417">
        <v>15.399999999999999</v>
      </c>
      <c r="T417" t="s">
        <v>313</v>
      </c>
      <c r="U417" t="s">
        <v>317</v>
      </c>
      <c r="V417">
        <v>160376</v>
      </c>
      <c r="W417">
        <v>35401.17</v>
      </c>
      <c r="X417">
        <v>2</v>
      </c>
      <c r="Y417">
        <v>714.5</v>
      </c>
    </row>
    <row r="418" spans="1:25">
      <c r="A418" t="str">
        <f t="shared" si="7"/>
        <v>Муниципальное образование Апшеронский районрезервный</v>
      </c>
      <c r="B418" t="s">
        <v>31</v>
      </c>
      <c r="C418">
        <v>99990745</v>
      </c>
      <c r="D418" t="s">
        <v>372</v>
      </c>
      <c r="E418">
        <v>35</v>
      </c>
      <c r="F418" t="s">
        <v>6</v>
      </c>
      <c r="G418" t="s">
        <v>23</v>
      </c>
      <c r="H418" t="s">
        <v>189</v>
      </c>
      <c r="I418">
        <f>ROW()</f>
        <v>418</v>
      </c>
      <c r="J418">
        <f>COUNTIF(B$3:B33676,B418)</f>
        <v>564</v>
      </c>
      <c r="K418">
        <v>327</v>
      </c>
      <c r="L418">
        <v>9</v>
      </c>
      <c r="M418">
        <v>1960</v>
      </c>
      <c r="N418">
        <v>802.1</v>
      </c>
      <c r="O418">
        <v>12</v>
      </c>
      <c r="P418">
        <v>12</v>
      </c>
      <c r="Q418">
        <v>2</v>
      </c>
      <c r="R418">
        <v>2115703.5094007421</v>
      </c>
      <c r="S418">
        <v>15.399999999999999</v>
      </c>
      <c r="T418" t="s">
        <v>313</v>
      </c>
      <c r="U418" t="s">
        <v>317</v>
      </c>
      <c r="V418">
        <v>160376</v>
      </c>
      <c r="W418">
        <v>35401.17</v>
      </c>
      <c r="X418">
        <v>2</v>
      </c>
      <c r="Y418">
        <v>714.5</v>
      </c>
    </row>
    <row r="419" spans="1:25">
      <c r="A419" t="str">
        <f t="shared" si="7"/>
        <v>Муниципальное образование Апшеронский районрезервный</v>
      </c>
      <c r="B419" t="s">
        <v>31</v>
      </c>
      <c r="C419">
        <v>99990745</v>
      </c>
      <c r="D419" t="s">
        <v>372</v>
      </c>
      <c r="E419">
        <v>36</v>
      </c>
      <c r="F419" t="s">
        <v>7</v>
      </c>
      <c r="G419" t="s">
        <v>23</v>
      </c>
      <c r="H419" t="s">
        <v>189</v>
      </c>
      <c r="I419">
        <f>ROW()</f>
        <v>419</v>
      </c>
      <c r="J419">
        <f>COUNTIF(B$3:B33677,B419)</f>
        <v>564</v>
      </c>
      <c r="K419">
        <v>327</v>
      </c>
      <c r="L419">
        <v>9</v>
      </c>
      <c r="M419">
        <v>1960</v>
      </c>
      <c r="N419">
        <v>802.1</v>
      </c>
      <c r="O419">
        <v>12</v>
      </c>
      <c r="P419">
        <v>12</v>
      </c>
      <c r="Q419">
        <v>2</v>
      </c>
      <c r="R419">
        <v>2115703.5094007421</v>
      </c>
      <c r="S419">
        <v>15.399999999999999</v>
      </c>
      <c r="T419" t="s">
        <v>313</v>
      </c>
      <c r="U419" t="s">
        <v>317</v>
      </c>
      <c r="V419">
        <v>160376</v>
      </c>
      <c r="W419">
        <v>35401.17</v>
      </c>
      <c r="X419">
        <v>2</v>
      </c>
      <c r="Y419">
        <v>714.5</v>
      </c>
    </row>
    <row r="420" spans="1:25">
      <c r="A420" t="str">
        <f t="shared" si="7"/>
        <v>Муниципальное образование Апшеронский районрезервный</v>
      </c>
      <c r="B420" t="s">
        <v>31</v>
      </c>
      <c r="C420">
        <v>99990745</v>
      </c>
      <c r="D420" t="s">
        <v>372</v>
      </c>
      <c r="E420">
        <v>37</v>
      </c>
      <c r="F420" t="s">
        <v>8</v>
      </c>
      <c r="G420" t="s">
        <v>23</v>
      </c>
      <c r="H420" t="s">
        <v>189</v>
      </c>
      <c r="I420">
        <f>ROW()</f>
        <v>420</v>
      </c>
      <c r="J420">
        <f>COUNTIF(B$3:B33678,B420)</f>
        <v>564</v>
      </c>
      <c r="K420">
        <v>327</v>
      </c>
      <c r="L420">
        <v>9</v>
      </c>
      <c r="M420">
        <v>1960</v>
      </c>
      <c r="N420">
        <v>802.1</v>
      </c>
      <c r="O420">
        <v>12</v>
      </c>
      <c r="P420">
        <v>12</v>
      </c>
      <c r="Q420">
        <v>2</v>
      </c>
      <c r="R420">
        <v>2115703.5094007421</v>
      </c>
      <c r="S420">
        <v>15.399999999999999</v>
      </c>
      <c r="T420" t="s">
        <v>313</v>
      </c>
      <c r="U420" t="s">
        <v>317</v>
      </c>
      <c r="V420">
        <v>160376</v>
      </c>
      <c r="W420">
        <v>35401.17</v>
      </c>
      <c r="X420">
        <v>2</v>
      </c>
      <c r="Y420">
        <v>714.5</v>
      </c>
    </row>
    <row r="421" spans="1:25">
      <c r="A421" t="str">
        <f t="shared" si="7"/>
        <v>Муниципальное образование Апшеронский районрезервный</v>
      </c>
      <c r="B421" t="s">
        <v>31</v>
      </c>
      <c r="C421">
        <v>99990745</v>
      </c>
      <c r="D421" t="s">
        <v>372</v>
      </c>
      <c r="E421">
        <v>38</v>
      </c>
      <c r="F421" t="s">
        <v>9</v>
      </c>
      <c r="G421" t="s">
        <v>23</v>
      </c>
      <c r="H421" t="s">
        <v>189</v>
      </c>
      <c r="I421">
        <f>ROW()</f>
        <v>421</v>
      </c>
      <c r="J421">
        <f>COUNTIF(B$3:B33679,B421)</f>
        <v>564</v>
      </c>
      <c r="K421">
        <v>327</v>
      </c>
      <c r="L421">
        <v>9</v>
      </c>
      <c r="M421">
        <v>1960</v>
      </c>
      <c r="N421">
        <v>802.1</v>
      </c>
      <c r="O421">
        <v>12</v>
      </c>
      <c r="P421">
        <v>12</v>
      </c>
      <c r="Q421">
        <v>2</v>
      </c>
      <c r="R421">
        <v>2115703.5094007421</v>
      </c>
      <c r="S421">
        <v>15.399999999999999</v>
      </c>
      <c r="T421" t="s">
        <v>313</v>
      </c>
      <c r="U421" t="s">
        <v>317</v>
      </c>
      <c r="V421">
        <v>160376</v>
      </c>
      <c r="W421">
        <v>35401.17</v>
      </c>
      <c r="X421">
        <v>2</v>
      </c>
      <c r="Y421">
        <v>714.5</v>
      </c>
    </row>
    <row r="422" spans="1:25">
      <c r="A422" t="str">
        <f t="shared" si="7"/>
        <v>Муниципальное образование Апшеронский районрезервный</v>
      </c>
      <c r="B422" t="s">
        <v>31</v>
      </c>
      <c r="C422">
        <v>99990612</v>
      </c>
      <c r="D422" t="s">
        <v>373</v>
      </c>
      <c r="E422">
        <v>1</v>
      </c>
      <c r="F422" t="s">
        <v>199</v>
      </c>
      <c r="H422" t="s">
        <v>189</v>
      </c>
      <c r="I422">
        <f>ROW()</f>
        <v>422</v>
      </c>
      <c r="J422">
        <f>COUNTIF(B$3:B33680,B422)</f>
        <v>564</v>
      </c>
      <c r="K422">
        <v>327</v>
      </c>
      <c r="L422">
        <v>9</v>
      </c>
      <c r="M422">
        <v>1960</v>
      </c>
      <c r="N422">
        <v>226.3</v>
      </c>
      <c r="O422">
        <v>9</v>
      </c>
      <c r="P422">
        <v>9</v>
      </c>
      <c r="Q422">
        <v>2</v>
      </c>
      <c r="R422">
        <v>687789.28459752013</v>
      </c>
      <c r="S422">
        <v>15.399999999999999</v>
      </c>
      <c r="T422" t="s">
        <v>313</v>
      </c>
      <c r="U422" t="s">
        <v>317</v>
      </c>
      <c r="V422">
        <v>51528.58</v>
      </c>
      <c r="W422">
        <v>11519.49</v>
      </c>
      <c r="X422">
        <v>1</v>
      </c>
      <c r="Y422">
        <v>221.4</v>
      </c>
    </row>
    <row r="423" spans="1:25">
      <c r="A423" t="str">
        <f t="shared" si="7"/>
        <v>Муниципальное образование Апшеронский районрезервный</v>
      </c>
      <c r="B423" t="s">
        <v>31</v>
      </c>
      <c r="C423">
        <v>99990612</v>
      </c>
      <c r="D423" t="s">
        <v>373</v>
      </c>
      <c r="E423">
        <v>2</v>
      </c>
      <c r="F423" t="s">
        <v>200</v>
      </c>
      <c r="H423" t="s">
        <v>189</v>
      </c>
      <c r="I423">
        <f>ROW()</f>
        <v>423</v>
      </c>
      <c r="J423">
        <f>COUNTIF(B$3:B33681,B423)</f>
        <v>564</v>
      </c>
      <c r="K423">
        <v>327</v>
      </c>
      <c r="L423">
        <v>9</v>
      </c>
      <c r="M423">
        <v>1960</v>
      </c>
      <c r="N423">
        <v>226.3</v>
      </c>
      <c r="O423">
        <v>9</v>
      </c>
      <c r="P423">
        <v>9</v>
      </c>
      <c r="Q423">
        <v>2</v>
      </c>
      <c r="R423">
        <v>687789.28459752013</v>
      </c>
      <c r="S423">
        <v>15.399999999999999</v>
      </c>
      <c r="T423" t="s">
        <v>313</v>
      </c>
      <c r="U423" t="s">
        <v>317</v>
      </c>
      <c r="V423">
        <v>51528.58</v>
      </c>
      <c r="W423">
        <v>11519.49</v>
      </c>
      <c r="X423">
        <v>1</v>
      </c>
      <c r="Y423">
        <v>221.4</v>
      </c>
    </row>
    <row r="424" spans="1:25">
      <c r="A424" t="str">
        <f t="shared" si="7"/>
        <v>Муниципальное образование Апшеронский районрезервный</v>
      </c>
      <c r="B424" t="s">
        <v>31</v>
      </c>
      <c r="C424">
        <v>99990612</v>
      </c>
      <c r="D424" t="s">
        <v>373</v>
      </c>
      <c r="E424">
        <v>30</v>
      </c>
      <c r="F424" t="s">
        <v>1</v>
      </c>
      <c r="G424" t="s">
        <v>23</v>
      </c>
      <c r="H424" t="s">
        <v>189</v>
      </c>
      <c r="I424">
        <f>ROW()</f>
        <v>424</v>
      </c>
      <c r="J424">
        <f>COUNTIF(B$3:B33682,B424)</f>
        <v>564</v>
      </c>
      <c r="K424">
        <v>327</v>
      </c>
      <c r="L424">
        <v>9</v>
      </c>
      <c r="M424">
        <v>1960</v>
      </c>
      <c r="N424">
        <v>226.3</v>
      </c>
      <c r="O424">
        <v>9</v>
      </c>
      <c r="P424">
        <v>9</v>
      </c>
      <c r="Q424">
        <v>2</v>
      </c>
      <c r="R424">
        <v>687789.28459752013</v>
      </c>
      <c r="S424">
        <v>15.399999999999999</v>
      </c>
      <c r="T424" t="s">
        <v>313</v>
      </c>
      <c r="U424" t="s">
        <v>317</v>
      </c>
      <c r="V424">
        <v>51528.58</v>
      </c>
      <c r="W424">
        <v>11519.49</v>
      </c>
      <c r="X424">
        <v>1</v>
      </c>
      <c r="Y424">
        <v>221.4</v>
      </c>
    </row>
    <row r="425" spans="1:25">
      <c r="A425" t="str">
        <f t="shared" si="7"/>
        <v>Муниципальное образование Апшеронский районрезервный</v>
      </c>
      <c r="B425" t="s">
        <v>31</v>
      </c>
      <c r="C425">
        <v>99990612</v>
      </c>
      <c r="D425" t="s">
        <v>373</v>
      </c>
      <c r="E425">
        <v>32</v>
      </c>
      <c r="F425" t="s">
        <v>3</v>
      </c>
      <c r="G425" t="s">
        <v>23</v>
      </c>
      <c r="H425" t="s">
        <v>189</v>
      </c>
      <c r="I425">
        <f>ROW()</f>
        <v>425</v>
      </c>
      <c r="J425">
        <f>COUNTIF(B$3:B33683,B425)</f>
        <v>564</v>
      </c>
      <c r="K425">
        <v>327</v>
      </c>
      <c r="L425">
        <v>9</v>
      </c>
      <c r="M425">
        <v>1960</v>
      </c>
      <c r="N425">
        <v>226.3</v>
      </c>
      <c r="O425">
        <v>9</v>
      </c>
      <c r="P425">
        <v>9</v>
      </c>
      <c r="Q425">
        <v>2</v>
      </c>
      <c r="R425">
        <v>687789.28459752013</v>
      </c>
      <c r="S425">
        <v>15.399999999999999</v>
      </c>
      <c r="T425" t="s">
        <v>313</v>
      </c>
      <c r="U425" t="s">
        <v>317</v>
      </c>
      <c r="V425">
        <v>51528.58</v>
      </c>
      <c r="W425">
        <v>11519.49</v>
      </c>
      <c r="X425">
        <v>1</v>
      </c>
      <c r="Y425">
        <v>221.4</v>
      </c>
    </row>
    <row r="426" spans="1:25">
      <c r="A426" t="str">
        <f t="shared" si="7"/>
        <v>Муниципальное образование Апшеронский районрезервный</v>
      </c>
      <c r="B426" t="s">
        <v>31</v>
      </c>
      <c r="C426">
        <v>99990612</v>
      </c>
      <c r="D426" t="s">
        <v>373</v>
      </c>
      <c r="E426">
        <v>33</v>
      </c>
      <c r="F426" t="s">
        <v>4</v>
      </c>
      <c r="G426" t="s">
        <v>23</v>
      </c>
      <c r="H426" t="s">
        <v>189</v>
      </c>
      <c r="I426">
        <f>ROW()</f>
        <v>426</v>
      </c>
      <c r="J426">
        <f>COUNTIF(B$3:B33684,B426)</f>
        <v>564</v>
      </c>
      <c r="K426">
        <v>327</v>
      </c>
      <c r="L426">
        <v>9</v>
      </c>
      <c r="M426">
        <v>1960</v>
      </c>
      <c r="N426">
        <v>226.3</v>
      </c>
      <c r="O426">
        <v>9</v>
      </c>
      <c r="P426">
        <v>9</v>
      </c>
      <c r="Q426">
        <v>2</v>
      </c>
      <c r="R426">
        <v>687789.28459752013</v>
      </c>
      <c r="S426">
        <v>15.399999999999999</v>
      </c>
      <c r="T426" t="s">
        <v>313</v>
      </c>
      <c r="U426" t="s">
        <v>317</v>
      </c>
      <c r="V426">
        <v>51528.58</v>
      </c>
      <c r="W426">
        <v>11519.49</v>
      </c>
      <c r="X426">
        <v>1</v>
      </c>
      <c r="Y426">
        <v>221.4</v>
      </c>
    </row>
    <row r="427" spans="1:25">
      <c r="A427" t="str">
        <f t="shared" si="7"/>
        <v>Муниципальное образование Апшеронский районрезервный</v>
      </c>
      <c r="B427" t="s">
        <v>31</v>
      </c>
      <c r="C427">
        <v>99990612</v>
      </c>
      <c r="D427" t="s">
        <v>373</v>
      </c>
      <c r="E427">
        <v>35</v>
      </c>
      <c r="F427" t="s">
        <v>6</v>
      </c>
      <c r="G427" t="s">
        <v>23</v>
      </c>
      <c r="H427" t="s">
        <v>189</v>
      </c>
      <c r="I427">
        <f>ROW()</f>
        <v>427</v>
      </c>
      <c r="J427">
        <f>COUNTIF(B$3:B33685,B427)</f>
        <v>564</v>
      </c>
      <c r="K427">
        <v>327</v>
      </c>
      <c r="L427">
        <v>9</v>
      </c>
      <c r="M427">
        <v>1960</v>
      </c>
      <c r="N427">
        <v>226.3</v>
      </c>
      <c r="O427">
        <v>9</v>
      </c>
      <c r="P427">
        <v>9</v>
      </c>
      <c r="Q427">
        <v>2</v>
      </c>
      <c r="R427">
        <v>687789.28459752013</v>
      </c>
      <c r="S427">
        <v>15.399999999999999</v>
      </c>
      <c r="T427" t="s">
        <v>313</v>
      </c>
      <c r="U427" t="s">
        <v>317</v>
      </c>
      <c r="V427">
        <v>51528.58</v>
      </c>
      <c r="W427">
        <v>11519.49</v>
      </c>
      <c r="X427">
        <v>1</v>
      </c>
      <c r="Y427">
        <v>221.4</v>
      </c>
    </row>
    <row r="428" spans="1:25">
      <c r="A428" t="str">
        <f t="shared" si="7"/>
        <v>Муниципальное образование Апшеронский районрезервный</v>
      </c>
      <c r="B428" t="s">
        <v>31</v>
      </c>
      <c r="C428">
        <v>99990612</v>
      </c>
      <c r="D428" t="s">
        <v>373</v>
      </c>
      <c r="E428">
        <v>36</v>
      </c>
      <c r="F428" t="s">
        <v>7</v>
      </c>
      <c r="G428" t="s">
        <v>23</v>
      </c>
      <c r="H428" t="s">
        <v>189</v>
      </c>
      <c r="I428">
        <f>ROW()</f>
        <v>428</v>
      </c>
      <c r="J428">
        <f>COUNTIF(B$3:B33686,B428)</f>
        <v>564</v>
      </c>
      <c r="K428">
        <v>327</v>
      </c>
      <c r="L428">
        <v>9</v>
      </c>
      <c r="M428">
        <v>1960</v>
      </c>
      <c r="N428">
        <v>226.3</v>
      </c>
      <c r="O428">
        <v>9</v>
      </c>
      <c r="P428">
        <v>9</v>
      </c>
      <c r="Q428">
        <v>2</v>
      </c>
      <c r="R428">
        <v>687789.28459752013</v>
      </c>
      <c r="S428">
        <v>15.399999999999999</v>
      </c>
      <c r="T428" t="s">
        <v>313</v>
      </c>
      <c r="U428" t="s">
        <v>317</v>
      </c>
      <c r="V428">
        <v>51528.58</v>
      </c>
      <c r="W428">
        <v>11519.49</v>
      </c>
      <c r="X428">
        <v>1</v>
      </c>
      <c r="Y428">
        <v>221.4</v>
      </c>
    </row>
    <row r="429" spans="1:25">
      <c r="A429" t="str">
        <f t="shared" si="7"/>
        <v>Муниципальное образование Апшеронский районрезервный</v>
      </c>
      <c r="B429" t="s">
        <v>31</v>
      </c>
      <c r="C429">
        <v>99990612</v>
      </c>
      <c r="D429" t="s">
        <v>373</v>
      </c>
      <c r="E429">
        <v>37</v>
      </c>
      <c r="F429" t="s">
        <v>8</v>
      </c>
      <c r="G429" t="s">
        <v>23</v>
      </c>
      <c r="H429" t="s">
        <v>189</v>
      </c>
      <c r="I429">
        <f>ROW()</f>
        <v>429</v>
      </c>
      <c r="J429">
        <f>COUNTIF(B$3:B33687,B429)</f>
        <v>564</v>
      </c>
      <c r="K429">
        <v>327</v>
      </c>
      <c r="L429">
        <v>9</v>
      </c>
      <c r="M429">
        <v>1960</v>
      </c>
      <c r="N429">
        <v>226.3</v>
      </c>
      <c r="O429">
        <v>9</v>
      </c>
      <c r="P429">
        <v>9</v>
      </c>
      <c r="Q429">
        <v>2</v>
      </c>
      <c r="R429">
        <v>687789.28459752013</v>
      </c>
      <c r="S429">
        <v>15.399999999999999</v>
      </c>
      <c r="T429" t="s">
        <v>313</v>
      </c>
      <c r="U429" t="s">
        <v>317</v>
      </c>
      <c r="V429">
        <v>51528.58</v>
      </c>
      <c r="W429">
        <v>11519.49</v>
      </c>
      <c r="X429">
        <v>1</v>
      </c>
      <c r="Y429">
        <v>221.4</v>
      </c>
    </row>
    <row r="430" spans="1:25">
      <c r="A430" t="str">
        <f t="shared" si="7"/>
        <v>Муниципальное образование Апшеронский районрезервный</v>
      </c>
      <c r="B430" t="s">
        <v>31</v>
      </c>
      <c r="C430">
        <v>99990612</v>
      </c>
      <c r="D430" t="s">
        <v>373</v>
      </c>
      <c r="E430">
        <v>38</v>
      </c>
      <c r="F430" t="s">
        <v>9</v>
      </c>
      <c r="G430" t="s">
        <v>23</v>
      </c>
      <c r="H430" t="s">
        <v>189</v>
      </c>
      <c r="I430">
        <f>ROW()</f>
        <v>430</v>
      </c>
      <c r="J430">
        <f>COUNTIF(B$3:B33688,B430)</f>
        <v>564</v>
      </c>
      <c r="K430">
        <v>327</v>
      </c>
      <c r="L430">
        <v>9</v>
      </c>
      <c r="M430">
        <v>1960</v>
      </c>
      <c r="N430">
        <v>226.3</v>
      </c>
      <c r="O430">
        <v>9</v>
      </c>
      <c r="P430">
        <v>9</v>
      </c>
      <c r="Q430">
        <v>2</v>
      </c>
      <c r="R430">
        <v>687789.28459752013</v>
      </c>
      <c r="S430">
        <v>15.399999999999999</v>
      </c>
      <c r="T430" t="s">
        <v>313</v>
      </c>
      <c r="U430" t="s">
        <v>317</v>
      </c>
      <c r="V430">
        <v>51528.58</v>
      </c>
      <c r="W430">
        <v>11519.49</v>
      </c>
      <c r="X430">
        <v>1</v>
      </c>
      <c r="Y430">
        <v>221.4</v>
      </c>
    </row>
    <row r="431" spans="1:25">
      <c r="A431" t="str">
        <f t="shared" si="7"/>
        <v>Муниципальное образование Апшеронский районрезервный</v>
      </c>
      <c r="B431" t="s">
        <v>31</v>
      </c>
      <c r="C431">
        <v>99989798</v>
      </c>
      <c r="D431" t="s">
        <v>374</v>
      </c>
      <c r="E431">
        <v>1</v>
      </c>
      <c r="F431" t="s">
        <v>199</v>
      </c>
      <c r="H431" t="s">
        <v>189</v>
      </c>
      <c r="I431">
        <f>ROW()</f>
        <v>431</v>
      </c>
      <c r="J431">
        <f>COUNTIF(B$3:B33689,B431)</f>
        <v>564</v>
      </c>
      <c r="K431">
        <v>327</v>
      </c>
      <c r="L431">
        <v>9</v>
      </c>
      <c r="M431">
        <v>1961</v>
      </c>
      <c r="N431">
        <v>441.9</v>
      </c>
      <c r="O431">
        <v>10</v>
      </c>
      <c r="P431">
        <v>8</v>
      </c>
      <c r="Q431">
        <v>2</v>
      </c>
      <c r="R431">
        <v>347820.72652245994</v>
      </c>
      <c r="S431">
        <v>15.308333333333334</v>
      </c>
      <c r="T431" t="s">
        <v>313</v>
      </c>
      <c r="U431" t="s">
        <v>317</v>
      </c>
      <c r="V431">
        <v>27579.51</v>
      </c>
      <c r="W431">
        <v>5797.96</v>
      </c>
      <c r="X431">
        <v>1</v>
      </c>
      <c r="Y431">
        <v>402.2</v>
      </c>
    </row>
    <row r="432" spans="1:25">
      <c r="A432" t="str">
        <f t="shared" si="7"/>
        <v>Муниципальное образование Апшеронский районрезервный</v>
      </c>
      <c r="B432" t="s">
        <v>31</v>
      </c>
      <c r="C432">
        <v>99989798</v>
      </c>
      <c r="D432" t="s">
        <v>374</v>
      </c>
      <c r="E432">
        <v>2</v>
      </c>
      <c r="F432" t="s">
        <v>200</v>
      </c>
      <c r="H432" t="s">
        <v>189</v>
      </c>
      <c r="I432">
        <f>ROW()</f>
        <v>432</v>
      </c>
      <c r="J432">
        <f>COUNTIF(B$3:B33690,B432)</f>
        <v>564</v>
      </c>
      <c r="K432">
        <v>327</v>
      </c>
      <c r="L432">
        <v>9</v>
      </c>
      <c r="M432">
        <v>1961</v>
      </c>
      <c r="N432">
        <v>441.9</v>
      </c>
      <c r="O432">
        <v>10</v>
      </c>
      <c r="P432">
        <v>8</v>
      </c>
      <c r="Q432">
        <v>2</v>
      </c>
      <c r="R432">
        <v>347820.72652245994</v>
      </c>
      <c r="S432">
        <v>15.308333333333334</v>
      </c>
      <c r="T432" t="s">
        <v>313</v>
      </c>
      <c r="U432" t="s">
        <v>317</v>
      </c>
      <c r="V432">
        <v>27579.51</v>
      </c>
      <c r="W432">
        <v>5797.96</v>
      </c>
      <c r="X432">
        <v>1</v>
      </c>
      <c r="Y432">
        <v>402.2</v>
      </c>
    </row>
    <row r="433" spans="1:25">
      <c r="A433" t="str">
        <f t="shared" si="7"/>
        <v>Муниципальное образование Апшеронский районрезервный</v>
      </c>
      <c r="B433" t="s">
        <v>31</v>
      </c>
      <c r="C433">
        <v>99989798</v>
      </c>
      <c r="D433" t="s">
        <v>374</v>
      </c>
      <c r="E433">
        <v>30</v>
      </c>
      <c r="F433" t="s">
        <v>1</v>
      </c>
      <c r="G433" t="s">
        <v>23</v>
      </c>
      <c r="H433" t="s">
        <v>189</v>
      </c>
      <c r="I433">
        <f>ROW()</f>
        <v>433</v>
      </c>
      <c r="J433">
        <f>COUNTIF(B$3:B33691,B433)</f>
        <v>564</v>
      </c>
      <c r="K433">
        <v>327</v>
      </c>
      <c r="L433">
        <v>9</v>
      </c>
      <c r="M433">
        <v>1961</v>
      </c>
      <c r="N433">
        <v>441.9</v>
      </c>
      <c r="O433">
        <v>10</v>
      </c>
      <c r="P433">
        <v>8</v>
      </c>
      <c r="Q433">
        <v>2</v>
      </c>
      <c r="R433">
        <v>347820.72652245994</v>
      </c>
      <c r="S433">
        <v>15.308333333333334</v>
      </c>
      <c r="T433" t="s">
        <v>313</v>
      </c>
      <c r="U433" t="s">
        <v>317</v>
      </c>
      <c r="V433">
        <v>27579.51</v>
      </c>
      <c r="W433">
        <v>5797.96</v>
      </c>
      <c r="X433">
        <v>1</v>
      </c>
      <c r="Y433">
        <v>402.2</v>
      </c>
    </row>
    <row r="434" spans="1:25">
      <c r="A434" t="str">
        <f t="shared" si="7"/>
        <v>Муниципальное образование Апшеронский районрезервный</v>
      </c>
      <c r="B434" t="s">
        <v>31</v>
      </c>
      <c r="C434">
        <v>99989798</v>
      </c>
      <c r="D434" t="s">
        <v>374</v>
      </c>
      <c r="E434">
        <v>32</v>
      </c>
      <c r="F434" t="s">
        <v>3</v>
      </c>
      <c r="G434" t="s">
        <v>23</v>
      </c>
      <c r="H434" t="s">
        <v>189</v>
      </c>
      <c r="I434">
        <f>ROW()</f>
        <v>434</v>
      </c>
      <c r="J434">
        <f>COUNTIF(B$3:B33692,B434)</f>
        <v>564</v>
      </c>
      <c r="K434">
        <v>327</v>
      </c>
      <c r="L434">
        <v>9</v>
      </c>
      <c r="M434">
        <v>1961</v>
      </c>
      <c r="N434">
        <v>441.9</v>
      </c>
      <c r="O434">
        <v>10</v>
      </c>
      <c r="P434">
        <v>8</v>
      </c>
      <c r="Q434">
        <v>2</v>
      </c>
      <c r="R434">
        <v>347820.72652245994</v>
      </c>
      <c r="S434">
        <v>15.308333333333334</v>
      </c>
      <c r="T434" t="s">
        <v>313</v>
      </c>
      <c r="U434" t="s">
        <v>317</v>
      </c>
      <c r="V434">
        <v>27579.51</v>
      </c>
      <c r="W434">
        <v>5797.96</v>
      </c>
      <c r="X434">
        <v>1</v>
      </c>
      <c r="Y434">
        <v>402.2</v>
      </c>
    </row>
    <row r="435" spans="1:25">
      <c r="A435" t="str">
        <f t="shared" si="7"/>
        <v>Муниципальное образование Апшеронский районрезервный</v>
      </c>
      <c r="B435" t="s">
        <v>31</v>
      </c>
      <c r="C435">
        <v>99989798</v>
      </c>
      <c r="D435" t="s">
        <v>374</v>
      </c>
      <c r="E435">
        <v>33</v>
      </c>
      <c r="F435" t="s">
        <v>4</v>
      </c>
      <c r="G435" t="s">
        <v>23</v>
      </c>
      <c r="H435" t="s">
        <v>189</v>
      </c>
      <c r="I435">
        <f>ROW()</f>
        <v>435</v>
      </c>
      <c r="J435">
        <f>COUNTIF(B$3:B33693,B435)</f>
        <v>564</v>
      </c>
      <c r="K435">
        <v>327</v>
      </c>
      <c r="L435">
        <v>9</v>
      </c>
      <c r="M435">
        <v>1961</v>
      </c>
      <c r="N435">
        <v>441.9</v>
      </c>
      <c r="O435">
        <v>10</v>
      </c>
      <c r="P435">
        <v>8</v>
      </c>
      <c r="Q435">
        <v>2</v>
      </c>
      <c r="R435">
        <v>347820.72652245994</v>
      </c>
      <c r="S435">
        <v>15.308333333333334</v>
      </c>
      <c r="T435" t="s">
        <v>313</v>
      </c>
      <c r="U435" t="s">
        <v>317</v>
      </c>
      <c r="V435">
        <v>27579.51</v>
      </c>
      <c r="W435">
        <v>5797.96</v>
      </c>
      <c r="X435">
        <v>1</v>
      </c>
      <c r="Y435">
        <v>402.2</v>
      </c>
    </row>
    <row r="436" spans="1:25">
      <c r="A436" t="str">
        <f t="shared" si="7"/>
        <v>Муниципальное образование Апшеронский районрезервный</v>
      </c>
      <c r="B436" t="s">
        <v>31</v>
      </c>
      <c r="C436">
        <v>99989798</v>
      </c>
      <c r="D436" t="s">
        <v>374</v>
      </c>
      <c r="E436">
        <v>35</v>
      </c>
      <c r="F436" t="s">
        <v>6</v>
      </c>
      <c r="G436" t="s">
        <v>23</v>
      </c>
      <c r="H436" t="s">
        <v>189</v>
      </c>
      <c r="I436">
        <f>ROW()</f>
        <v>436</v>
      </c>
      <c r="J436">
        <f>COUNTIF(B$3:B33694,B436)</f>
        <v>564</v>
      </c>
      <c r="K436">
        <v>327</v>
      </c>
      <c r="L436">
        <v>9</v>
      </c>
      <c r="M436">
        <v>1961</v>
      </c>
      <c r="N436">
        <v>441.9</v>
      </c>
      <c r="O436">
        <v>10</v>
      </c>
      <c r="P436">
        <v>8</v>
      </c>
      <c r="Q436">
        <v>2</v>
      </c>
      <c r="R436">
        <v>347820.72652245994</v>
      </c>
      <c r="S436">
        <v>15.308333333333334</v>
      </c>
      <c r="T436" t="s">
        <v>313</v>
      </c>
      <c r="U436" t="s">
        <v>317</v>
      </c>
      <c r="V436">
        <v>27579.51</v>
      </c>
      <c r="W436">
        <v>5797.96</v>
      </c>
      <c r="X436">
        <v>1</v>
      </c>
      <c r="Y436">
        <v>402.2</v>
      </c>
    </row>
    <row r="437" spans="1:25">
      <c r="A437" t="str">
        <f t="shared" si="7"/>
        <v>Муниципальное образование Апшеронский районрезервный</v>
      </c>
      <c r="B437" t="s">
        <v>31</v>
      </c>
      <c r="C437">
        <v>99989798</v>
      </c>
      <c r="D437" t="s">
        <v>374</v>
      </c>
      <c r="E437">
        <v>36</v>
      </c>
      <c r="F437" t="s">
        <v>7</v>
      </c>
      <c r="G437" t="s">
        <v>23</v>
      </c>
      <c r="H437" t="s">
        <v>189</v>
      </c>
      <c r="I437">
        <f>ROW()</f>
        <v>437</v>
      </c>
      <c r="J437">
        <f>COUNTIF(B$3:B33695,B437)</f>
        <v>564</v>
      </c>
      <c r="K437">
        <v>327</v>
      </c>
      <c r="L437">
        <v>9</v>
      </c>
      <c r="M437">
        <v>1961</v>
      </c>
      <c r="N437">
        <v>441.9</v>
      </c>
      <c r="O437">
        <v>10</v>
      </c>
      <c r="P437">
        <v>8</v>
      </c>
      <c r="Q437">
        <v>2</v>
      </c>
      <c r="R437">
        <v>347820.72652245994</v>
      </c>
      <c r="S437">
        <v>15.308333333333334</v>
      </c>
      <c r="T437" t="s">
        <v>313</v>
      </c>
      <c r="U437" t="s">
        <v>317</v>
      </c>
      <c r="V437">
        <v>27579.51</v>
      </c>
      <c r="W437">
        <v>5797.96</v>
      </c>
      <c r="X437">
        <v>1</v>
      </c>
      <c r="Y437">
        <v>402.2</v>
      </c>
    </row>
    <row r="438" spans="1:25">
      <c r="A438" t="str">
        <f t="shared" si="7"/>
        <v>Муниципальное образование Апшеронский районрезервный</v>
      </c>
      <c r="B438" t="s">
        <v>31</v>
      </c>
      <c r="C438">
        <v>99989798</v>
      </c>
      <c r="D438" t="s">
        <v>374</v>
      </c>
      <c r="E438">
        <v>37</v>
      </c>
      <c r="F438" t="s">
        <v>8</v>
      </c>
      <c r="G438" t="s">
        <v>23</v>
      </c>
      <c r="H438" t="s">
        <v>189</v>
      </c>
      <c r="I438">
        <f>ROW()</f>
        <v>438</v>
      </c>
      <c r="J438">
        <f>COUNTIF(B$3:B33696,B438)</f>
        <v>564</v>
      </c>
      <c r="K438">
        <v>327</v>
      </c>
      <c r="L438">
        <v>9</v>
      </c>
      <c r="M438">
        <v>1961</v>
      </c>
      <c r="N438">
        <v>441.9</v>
      </c>
      <c r="O438">
        <v>10</v>
      </c>
      <c r="P438">
        <v>8</v>
      </c>
      <c r="Q438">
        <v>2</v>
      </c>
      <c r="R438">
        <v>347820.72652245994</v>
      </c>
      <c r="S438">
        <v>15.308333333333334</v>
      </c>
      <c r="T438" t="s">
        <v>313</v>
      </c>
      <c r="U438" t="s">
        <v>317</v>
      </c>
      <c r="V438">
        <v>27579.51</v>
      </c>
      <c r="W438">
        <v>5797.96</v>
      </c>
      <c r="X438">
        <v>1</v>
      </c>
      <c r="Y438">
        <v>402.2</v>
      </c>
    </row>
    <row r="439" spans="1:25">
      <c r="A439" t="str">
        <f t="shared" si="7"/>
        <v>Муниципальное образование Апшеронский районрезервный</v>
      </c>
      <c r="B439" t="s">
        <v>31</v>
      </c>
      <c r="C439">
        <v>99989798</v>
      </c>
      <c r="D439" t="s">
        <v>374</v>
      </c>
      <c r="E439">
        <v>38</v>
      </c>
      <c r="F439" t="s">
        <v>9</v>
      </c>
      <c r="G439" t="s">
        <v>23</v>
      </c>
      <c r="H439" t="s">
        <v>189</v>
      </c>
      <c r="I439">
        <f>ROW()</f>
        <v>439</v>
      </c>
      <c r="J439">
        <f>COUNTIF(B$3:B33697,B439)</f>
        <v>564</v>
      </c>
      <c r="K439">
        <v>327</v>
      </c>
      <c r="L439">
        <v>9</v>
      </c>
      <c r="M439">
        <v>1961</v>
      </c>
      <c r="N439">
        <v>441.9</v>
      </c>
      <c r="O439">
        <v>10</v>
      </c>
      <c r="P439">
        <v>8</v>
      </c>
      <c r="Q439">
        <v>2</v>
      </c>
      <c r="R439">
        <v>347820.72652245994</v>
      </c>
      <c r="S439">
        <v>15.308333333333334</v>
      </c>
      <c r="T439" t="s">
        <v>313</v>
      </c>
      <c r="U439" t="s">
        <v>317</v>
      </c>
      <c r="V439">
        <v>27579.51</v>
      </c>
      <c r="W439">
        <v>5797.96</v>
      </c>
      <c r="X439">
        <v>1</v>
      </c>
      <c r="Y439">
        <v>402.2</v>
      </c>
    </row>
    <row r="440" spans="1:25">
      <c r="A440" t="str">
        <f t="shared" si="7"/>
        <v>Муниципальное образование Апшеронский районрезервный</v>
      </c>
      <c r="B440" t="s">
        <v>31</v>
      </c>
      <c r="C440">
        <v>99989896</v>
      </c>
      <c r="D440" t="s">
        <v>375</v>
      </c>
      <c r="E440">
        <v>1</v>
      </c>
      <c r="F440" t="s">
        <v>199</v>
      </c>
      <c r="H440" t="s">
        <v>189</v>
      </c>
      <c r="I440">
        <f>ROW()</f>
        <v>440</v>
      </c>
      <c r="J440">
        <f>COUNTIF(B$3:B33698,B440)</f>
        <v>564</v>
      </c>
      <c r="K440">
        <v>327</v>
      </c>
      <c r="L440">
        <v>11</v>
      </c>
      <c r="M440">
        <v>1985</v>
      </c>
      <c r="N440">
        <v>1735.4</v>
      </c>
      <c r="O440">
        <v>64</v>
      </c>
      <c r="P440">
        <v>29</v>
      </c>
      <c r="Q440">
        <v>5</v>
      </c>
      <c r="R440">
        <v>4427943.4023848744</v>
      </c>
      <c r="S440">
        <v>15.215833333333334</v>
      </c>
      <c r="T440" t="s">
        <v>313</v>
      </c>
      <c r="U440" t="s">
        <v>315</v>
      </c>
      <c r="V440">
        <v>334452.34000000003</v>
      </c>
      <c r="W440">
        <v>74112.58</v>
      </c>
      <c r="X440">
        <v>2</v>
      </c>
      <c r="Y440">
        <v>1279.9999999999995</v>
      </c>
    </row>
    <row r="441" spans="1:25">
      <c r="A441" t="str">
        <f t="shared" si="7"/>
        <v>Муниципальное образование Апшеронский районрезервный</v>
      </c>
      <c r="B441" t="s">
        <v>31</v>
      </c>
      <c r="C441">
        <v>99989896</v>
      </c>
      <c r="D441" t="s">
        <v>375</v>
      </c>
      <c r="E441">
        <v>2</v>
      </c>
      <c r="F441" t="s">
        <v>200</v>
      </c>
      <c r="H441" t="s">
        <v>189</v>
      </c>
      <c r="I441">
        <f>ROW()</f>
        <v>441</v>
      </c>
      <c r="J441">
        <f>COUNTIF(B$3:B33699,B441)</f>
        <v>564</v>
      </c>
      <c r="K441">
        <v>327</v>
      </c>
      <c r="L441">
        <v>11</v>
      </c>
      <c r="M441">
        <v>1985</v>
      </c>
      <c r="N441">
        <v>1735.4</v>
      </c>
      <c r="O441">
        <v>64</v>
      </c>
      <c r="P441">
        <v>29</v>
      </c>
      <c r="Q441">
        <v>5</v>
      </c>
      <c r="R441">
        <v>4427943.4023848744</v>
      </c>
      <c r="S441">
        <v>15.215833333333334</v>
      </c>
      <c r="T441" t="s">
        <v>313</v>
      </c>
      <c r="U441" t="s">
        <v>315</v>
      </c>
      <c r="V441">
        <v>334452.34000000003</v>
      </c>
      <c r="W441">
        <v>74112.58</v>
      </c>
      <c r="X441">
        <v>2</v>
      </c>
      <c r="Y441">
        <v>1279.9999999999995</v>
      </c>
    </row>
    <row r="442" spans="1:25">
      <c r="A442" t="str">
        <f t="shared" si="7"/>
        <v>Муниципальное образование Апшеронский районрезервный</v>
      </c>
      <c r="B442" t="s">
        <v>31</v>
      </c>
      <c r="C442">
        <v>99989896</v>
      </c>
      <c r="D442" t="s">
        <v>375</v>
      </c>
      <c r="E442">
        <v>30</v>
      </c>
      <c r="F442" t="s">
        <v>1</v>
      </c>
      <c r="G442" t="s">
        <v>23</v>
      </c>
      <c r="H442" t="s">
        <v>189</v>
      </c>
      <c r="I442">
        <f>ROW()</f>
        <v>442</v>
      </c>
      <c r="J442">
        <f>COUNTIF(B$3:B33700,B442)</f>
        <v>564</v>
      </c>
      <c r="K442">
        <v>327</v>
      </c>
      <c r="L442">
        <v>11</v>
      </c>
      <c r="M442">
        <v>1985</v>
      </c>
      <c r="N442">
        <v>1735.4</v>
      </c>
      <c r="O442">
        <v>64</v>
      </c>
      <c r="P442">
        <v>29</v>
      </c>
      <c r="Q442">
        <v>5</v>
      </c>
      <c r="R442">
        <v>4427943.4023848744</v>
      </c>
      <c r="S442">
        <v>15.215833333333334</v>
      </c>
      <c r="T442" t="s">
        <v>313</v>
      </c>
      <c r="U442" t="s">
        <v>315</v>
      </c>
      <c r="V442">
        <v>334452.34000000003</v>
      </c>
      <c r="W442">
        <v>74112.58</v>
      </c>
      <c r="X442">
        <v>2</v>
      </c>
      <c r="Y442">
        <v>1279.9999999999995</v>
      </c>
    </row>
    <row r="443" spans="1:25">
      <c r="A443" t="str">
        <f t="shared" si="7"/>
        <v>Муниципальное образование Апшеронский районрезервный</v>
      </c>
      <c r="B443" t="s">
        <v>31</v>
      </c>
      <c r="C443">
        <v>99989896</v>
      </c>
      <c r="D443" t="s">
        <v>375</v>
      </c>
      <c r="E443">
        <v>32</v>
      </c>
      <c r="F443" t="s">
        <v>3</v>
      </c>
      <c r="G443" t="s">
        <v>23</v>
      </c>
      <c r="H443" t="s">
        <v>189</v>
      </c>
      <c r="I443">
        <f>ROW()</f>
        <v>443</v>
      </c>
      <c r="J443">
        <f>COUNTIF(B$3:B33701,B443)</f>
        <v>564</v>
      </c>
      <c r="K443">
        <v>327</v>
      </c>
      <c r="L443">
        <v>11</v>
      </c>
      <c r="M443">
        <v>1985</v>
      </c>
      <c r="N443">
        <v>1735.4</v>
      </c>
      <c r="O443">
        <v>64</v>
      </c>
      <c r="P443">
        <v>29</v>
      </c>
      <c r="Q443">
        <v>5</v>
      </c>
      <c r="R443">
        <v>4427943.4023848744</v>
      </c>
      <c r="S443">
        <v>15.215833333333334</v>
      </c>
      <c r="T443" t="s">
        <v>313</v>
      </c>
      <c r="U443" t="s">
        <v>315</v>
      </c>
      <c r="V443">
        <v>334452.34000000003</v>
      </c>
      <c r="W443">
        <v>74112.58</v>
      </c>
      <c r="X443">
        <v>2</v>
      </c>
      <c r="Y443">
        <v>1279.9999999999995</v>
      </c>
    </row>
    <row r="444" spans="1:25">
      <c r="A444" t="str">
        <f t="shared" si="7"/>
        <v>Муниципальное образование Апшеронский районрезервный</v>
      </c>
      <c r="B444" t="s">
        <v>31</v>
      </c>
      <c r="C444">
        <v>99989896</v>
      </c>
      <c r="D444" t="s">
        <v>375</v>
      </c>
      <c r="E444">
        <v>33</v>
      </c>
      <c r="F444" t="s">
        <v>4</v>
      </c>
      <c r="G444" t="s">
        <v>23</v>
      </c>
      <c r="H444" t="s">
        <v>189</v>
      </c>
      <c r="I444">
        <f>ROW()</f>
        <v>444</v>
      </c>
      <c r="J444">
        <f>COUNTIF(B$3:B33702,B444)</f>
        <v>564</v>
      </c>
      <c r="K444">
        <v>327</v>
      </c>
      <c r="L444">
        <v>11</v>
      </c>
      <c r="M444">
        <v>1985</v>
      </c>
      <c r="N444">
        <v>1735.4</v>
      </c>
      <c r="O444">
        <v>64</v>
      </c>
      <c r="P444">
        <v>29</v>
      </c>
      <c r="Q444">
        <v>5</v>
      </c>
      <c r="R444">
        <v>4427943.4023848744</v>
      </c>
      <c r="S444">
        <v>15.215833333333334</v>
      </c>
      <c r="T444" t="s">
        <v>313</v>
      </c>
      <c r="U444" t="s">
        <v>315</v>
      </c>
      <c r="V444">
        <v>334452.34000000003</v>
      </c>
      <c r="W444">
        <v>74112.58</v>
      </c>
      <c r="X444">
        <v>2</v>
      </c>
      <c r="Y444">
        <v>1279.9999999999995</v>
      </c>
    </row>
    <row r="445" spans="1:25">
      <c r="A445" t="str">
        <f t="shared" si="7"/>
        <v>Муниципальное образование Апшеронский районрезервный</v>
      </c>
      <c r="B445" t="s">
        <v>31</v>
      </c>
      <c r="C445">
        <v>99989896</v>
      </c>
      <c r="D445" t="s">
        <v>375</v>
      </c>
      <c r="E445">
        <v>35</v>
      </c>
      <c r="F445" t="s">
        <v>6</v>
      </c>
      <c r="G445" t="s">
        <v>23</v>
      </c>
      <c r="H445" t="s">
        <v>189</v>
      </c>
      <c r="I445">
        <f>ROW()</f>
        <v>445</v>
      </c>
      <c r="J445">
        <f>COUNTIF(B$3:B33703,B445)</f>
        <v>564</v>
      </c>
      <c r="K445">
        <v>327</v>
      </c>
      <c r="L445">
        <v>11</v>
      </c>
      <c r="M445">
        <v>1985</v>
      </c>
      <c r="N445">
        <v>1735.4</v>
      </c>
      <c r="O445">
        <v>64</v>
      </c>
      <c r="P445">
        <v>29</v>
      </c>
      <c r="Q445">
        <v>5</v>
      </c>
      <c r="R445">
        <v>4427943.4023848744</v>
      </c>
      <c r="S445">
        <v>15.215833333333334</v>
      </c>
      <c r="T445" t="s">
        <v>313</v>
      </c>
      <c r="U445" t="s">
        <v>315</v>
      </c>
      <c r="V445">
        <v>334452.34000000003</v>
      </c>
      <c r="W445">
        <v>74112.58</v>
      </c>
      <c r="X445">
        <v>2</v>
      </c>
      <c r="Y445">
        <v>1279.9999999999995</v>
      </c>
    </row>
    <row r="446" spans="1:25">
      <c r="A446" t="str">
        <f t="shared" si="7"/>
        <v>Муниципальное образование Апшеронский районрезервный</v>
      </c>
      <c r="B446" t="s">
        <v>31</v>
      </c>
      <c r="C446">
        <v>99989896</v>
      </c>
      <c r="D446" t="s">
        <v>375</v>
      </c>
      <c r="E446">
        <v>36</v>
      </c>
      <c r="F446" t="s">
        <v>7</v>
      </c>
      <c r="G446" t="s">
        <v>23</v>
      </c>
      <c r="H446" t="s">
        <v>189</v>
      </c>
      <c r="I446">
        <f>ROW()</f>
        <v>446</v>
      </c>
      <c r="J446">
        <f>COUNTIF(B$3:B33704,B446)</f>
        <v>564</v>
      </c>
      <c r="K446">
        <v>327</v>
      </c>
      <c r="L446">
        <v>11</v>
      </c>
      <c r="M446">
        <v>1985</v>
      </c>
      <c r="N446">
        <v>1735.4</v>
      </c>
      <c r="O446">
        <v>64</v>
      </c>
      <c r="P446">
        <v>29</v>
      </c>
      <c r="Q446">
        <v>5</v>
      </c>
      <c r="R446">
        <v>4427943.4023848744</v>
      </c>
      <c r="S446">
        <v>15.215833333333334</v>
      </c>
      <c r="T446" t="s">
        <v>313</v>
      </c>
      <c r="U446" t="s">
        <v>315</v>
      </c>
      <c r="V446">
        <v>334452.34000000003</v>
      </c>
      <c r="W446">
        <v>74112.58</v>
      </c>
      <c r="X446">
        <v>2</v>
      </c>
      <c r="Y446">
        <v>1279.9999999999995</v>
      </c>
    </row>
    <row r="447" spans="1:25">
      <c r="A447" t="str">
        <f t="shared" si="7"/>
        <v>Муниципальное образование Апшеронский районрезервный</v>
      </c>
      <c r="B447" t="s">
        <v>31</v>
      </c>
      <c r="C447">
        <v>99989896</v>
      </c>
      <c r="D447" t="s">
        <v>375</v>
      </c>
      <c r="E447">
        <v>37</v>
      </c>
      <c r="F447" t="s">
        <v>8</v>
      </c>
      <c r="G447" t="s">
        <v>23</v>
      </c>
      <c r="H447" t="s">
        <v>189</v>
      </c>
      <c r="I447">
        <f>ROW()</f>
        <v>447</v>
      </c>
      <c r="J447">
        <f>COUNTIF(B$3:B33705,B447)</f>
        <v>564</v>
      </c>
      <c r="K447">
        <v>327</v>
      </c>
      <c r="L447">
        <v>11</v>
      </c>
      <c r="M447">
        <v>1985</v>
      </c>
      <c r="N447">
        <v>1735.4</v>
      </c>
      <c r="O447">
        <v>64</v>
      </c>
      <c r="P447">
        <v>29</v>
      </c>
      <c r="Q447">
        <v>5</v>
      </c>
      <c r="R447">
        <v>4427943.4023848744</v>
      </c>
      <c r="S447">
        <v>15.215833333333334</v>
      </c>
      <c r="T447" t="s">
        <v>313</v>
      </c>
      <c r="U447" t="s">
        <v>315</v>
      </c>
      <c r="V447">
        <v>334452.34000000003</v>
      </c>
      <c r="W447">
        <v>74112.58</v>
      </c>
      <c r="X447">
        <v>2</v>
      </c>
      <c r="Y447">
        <v>1279.9999999999995</v>
      </c>
    </row>
    <row r="448" spans="1:25">
      <c r="A448" t="str">
        <f t="shared" si="7"/>
        <v>Муниципальное образование Апшеронский районрезервный</v>
      </c>
      <c r="B448" t="s">
        <v>31</v>
      </c>
      <c r="C448">
        <v>99989896</v>
      </c>
      <c r="D448" t="s">
        <v>375</v>
      </c>
      <c r="E448">
        <v>38</v>
      </c>
      <c r="F448" t="s">
        <v>9</v>
      </c>
      <c r="G448" t="s">
        <v>23</v>
      </c>
      <c r="H448" t="s">
        <v>189</v>
      </c>
      <c r="I448">
        <f>ROW()</f>
        <v>448</v>
      </c>
      <c r="J448">
        <f>COUNTIF(B$3:B33706,B448)</f>
        <v>564</v>
      </c>
      <c r="K448">
        <v>327</v>
      </c>
      <c r="L448">
        <v>11</v>
      </c>
      <c r="M448">
        <v>1985</v>
      </c>
      <c r="N448">
        <v>1735.4</v>
      </c>
      <c r="O448">
        <v>64</v>
      </c>
      <c r="P448">
        <v>29</v>
      </c>
      <c r="Q448">
        <v>5</v>
      </c>
      <c r="R448">
        <v>4427943.4023848744</v>
      </c>
      <c r="S448">
        <v>15.215833333333334</v>
      </c>
      <c r="T448" t="s">
        <v>313</v>
      </c>
      <c r="U448" t="s">
        <v>315</v>
      </c>
      <c r="V448">
        <v>334452.34000000003</v>
      </c>
      <c r="W448">
        <v>74112.58</v>
      </c>
      <c r="X448">
        <v>2</v>
      </c>
      <c r="Y448">
        <v>1279.9999999999995</v>
      </c>
    </row>
    <row r="449" spans="1:25">
      <c r="A449" t="str">
        <f t="shared" si="7"/>
        <v>Муниципальное образование Апшеронский районрезервный</v>
      </c>
      <c r="B449" t="s">
        <v>31</v>
      </c>
      <c r="C449">
        <v>99989896</v>
      </c>
      <c r="D449" t="s">
        <v>375</v>
      </c>
      <c r="E449">
        <v>39</v>
      </c>
      <c r="F449" t="s">
        <v>10</v>
      </c>
      <c r="G449" t="s">
        <v>23</v>
      </c>
      <c r="H449" t="s">
        <v>189</v>
      </c>
      <c r="I449">
        <f>ROW()</f>
        <v>449</v>
      </c>
      <c r="J449">
        <f>COUNTIF(B$3:B33707,B449)</f>
        <v>564</v>
      </c>
      <c r="K449">
        <v>327</v>
      </c>
      <c r="L449">
        <v>11</v>
      </c>
      <c r="M449">
        <v>1985</v>
      </c>
      <c r="N449">
        <v>1735.4</v>
      </c>
      <c r="O449">
        <v>64</v>
      </c>
      <c r="P449">
        <v>29</v>
      </c>
      <c r="Q449">
        <v>5</v>
      </c>
      <c r="R449">
        <v>4427943.4023848744</v>
      </c>
      <c r="S449">
        <v>15.215833333333334</v>
      </c>
      <c r="T449" t="s">
        <v>313</v>
      </c>
      <c r="U449" t="s">
        <v>315</v>
      </c>
      <c r="V449">
        <v>334452.34000000003</v>
      </c>
      <c r="W449">
        <v>74112.58</v>
      </c>
      <c r="X449">
        <v>2</v>
      </c>
      <c r="Y449">
        <v>1279.9999999999995</v>
      </c>
    </row>
    <row r="450" spans="1:25">
      <c r="A450" t="str">
        <f t="shared" si="7"/>
        <v>Муниципальное образование Апшеронский районрезервный</v>
      </c>
      <c r="B450" t="s">
        <v>31</v>
      </c>
      <c r="C450">
        <v>99989896</v>
      </c>
      <c r="D450" t="s">
        <v>375</v>
      </c>
      <c r="E450">
        <v>40</v>
      </c>
      <c r="F450" t="s">
        <v>11</v>
      </c>
      <c r="G450" t="s">
        <v>23</v>
      </c>
      <c r="H450" t="s">
        <v>189</v>
      </c>
      <c r="I450">
        <f>ROW()</f>
        <v>450</v>
      </c>
      <c r="J450">
        <f>COUNTIF(B$3:B33708,B450)</f>
        <v>564</v>
      </c>
      <c r="K450">
        <v>327</v>
      </c>
      <c r="L450">
        <v>11</v>
      </c>
      <c r="M450">
        <v>1985</v>
      </c>
      <c r="N450">
        <v>1735.4</v>
      </c>
      <c r="O450">
        <v>64</v>
      </c>
      <c r="P450">
        <v>29</v>
      </c>
      <c r="Q450">
        <v>5</v>
      </c>
      <c r="R450">
        <v>4427943.4023848744</v>
      </c>
      <c r="S450">
        <v>15.215833333333334</v>
      </c>
      <c r="T450" t="s">
        <v>313</v>
      </c>
      <c r="U450" t="s">
        <v>315</v>
      </c>
      <c r="V450">
        <v>334452.34000000003</v>
      </c>
      <c r="W450">
        <v>74112.58</v>
      </c>
      <c r="X450">
        <v>2</v>
      </c>
      <c r="Y450">
        <v>1279.9999999999995</v>
      </c>
    </row>
    <row r="451" spans="1:25">
      <c r="A451" t="str">
        <f t="shared" si="7"/>
        <v>Муниципальное образование Апшеронский районрезервный</v>
      </c>
      <c r="B451" t="s">
        <v>31</v>
      </c>
      <c r="C451">
        <v>99989731</v>
      </c>
      <c r="D451" t="s">
        <v>376</v>
      </c>
      <c r="E451">
        <v>1</v>
      </c>
      <c r="F451" t="s">
        <v>199</v>
      </c>
      <c r="H451" t="s">
        <v>189</v>
      </c>
      <c r="I451">
        <f>ROW()</f>
        <v>451</v>
      </c>
      <c r="J451">
        <f>COUNTIF(B$3:B33709,B451)</f>
        <v>564</v>
      </c>
      <c r="K451">
        <v>327</v>
      </c>
      <c r="L451">
        <v>9</v>
      </c>
      <c r="M451">
        <v>1962</v>
      </c>
      <c r="N451">
        <v>190.1</v>
      </c>
      <c r="O451">
        <v>6</v>
      </c>
      <c r="P451">
        <v>4</v>
      </c>
      <c r="Q451">
        <v>2</v>
      </c>
      <c r="R451">
        <v>465765.77902255143</v>
      </c>
      <c r="S451">
        <v>15.029999999999998</v>
      </c>
      <c r="T451" t="s">
        <v>313</v>
      </c>
      <c r="U451" t="s">
        <v>317</v>
      </c>
      <c r="V451">
        <v>32037.68</v>
      </c>
      <c r="W451">
        <v>7852.64</v>
      </c>
      <c r="X451">
        <v>1</v>
      </c>
      <c r="Y451">
        <v>188.7</v>
      </c>
    </row>
    <row r="452" spans="1:25">
      <c r="A452" t="str">
        <f t="shared" ref="A452:A515" si="8">CONCATENATE(B452,H452)</f>
        <v>Муниципальное образование Апшеронский районрезервный</v>
      </c>
      <c r="B452" t="s">
        <v>31</v>
      </c>
      <c r="C452">
        <v>99989731</v>
      </c>
      <c r="D452" t="s">
        <v>376</v>
      </c>
      <c r="E452">
        <v>2</v>
      </c>
      <c r="F452" t="s">
        <v>200</v>
      </c>
      <c r="H452" t="s">
        <v>189</v>
      </c>
      <c r="I452">
        <f>ROW()</f>
        <v>452</v>
      </c>
      <c r="J452">
        <f>COUNTIF(B$3:B33710,B452)</f>
        <v>564</v>
      </c>
      <c r="K452">
        <v>327</v>
      </c>
      <c r="L452">
        <v>9</v>
      </c>
      <c r="M452">
        <v>1962</v>
      </c>
      <c r="N452">
        <v>190.1</v>
      </c>
      <c r="O452">
        <v>6</v>
      </c>
      <c r="P452">
        <v>4</v>
      </c>
      <c r="Q452">
        <v>2</v>
      </c>
      <c r="R452">
        <v>465765.77902255143</v>
      </c>
      <c r="S452">
        <v>15.029999999999998</v>
      </c>
      <c r="T452" t="s">
        <v>313</v>
      </c>
      <c r="U452" t="s">
        <v>317</v>
      </c>
      <c r="V452">
        <v>32037.68</v>
      </c>
      <c r="W452">
        <v>7852.64</v>
      </c>
      <c r="X452">
        <v>1</v>
      </c>
      <c r="Y452">
        <v>188.7</v>
      </c>
    </row>
    <row r="453" spans="1:25">
      <c r="A453" t="str">
        <f t="shared" si="8"/>
        <v>Муниципальное образование Апшеронский районрезервный</v>
      </c>
      <c r="B453" t="s">
        <v>31</v>
      </c>
      <c r="C453">
        <v>99989731</v>
      </c>
      <c r="D453" t="s">
        <v>376</v>
      </c>
      <c r="E453">
        <v>30</v>
      </c>
      <c r="F453" t="s">
        <v>1</v>
      </c>
      <c r="G453" t="s">
        <v>23</v>
      </c>
      <c r="H453" t="s">
        <v>189</v>
      </c>
      <c r="I453">
        <f>ROW()</f>
        <v>453</v>
      </c>
      <c r="J453">
        <f>COUNTIF(B$3:B33711,B453)</f>
        <v>564</v>
      </c>
      <c r="K453">
        <v>327</v>
      </c>
      <c r="L453">
        <v>9</v>
      </c>
      <c r="M453">
        <v>1962</v>
      </c>
      <c r="N453">
        <v>190.1</v>
      </c>
      <c r="O453">
        <v>6</v>
      </c>
      <c r="P453">
        <v>4</v>
      </c>
      <c r="Q453">
        <v>2</v>
      </c>
      <c r="R453">
        <v>465765.77902255143</v>
      </c>
      <c r="S453">
        <v>15.029999999999998</v>
      </c>
      <c r="T453" t="s">
        <v>313</v>
      </c>
      <c r="U453" t="s">
        <v>317</v>
      </c>
      <c r="V453">
        <v>32037.68</v>
      </c>
      <c r="W453">
        <v>7852.64</v>
      </c>
      <c r="X453">
        <v>1</v>
      </c>
      <c r="Y453">
        <v>188.7</v>
      </c>
    </row>
    <row r="454" spans="1:25">
      <c r="A454" t="str">
        <f t="shared" si="8"/>
        <v>Муниципальное образование Апшеронский районрезервный</v>
      </c>
      <c r="B454" t="s">
        <v>31</v>
      </c>
      <c r="C454">
        <v>99989731</v>
      </c>
      <c r="D454" t="s">
        <v>376</v>
      </c>
      <c r="E454">
        <v>32</v>
      </c>
      <c r="F454" t="s">
        <v>3</v>
      </c>
      <c r="G454" t="s">
        <v>23</v>
      </c>
      <c r="H454" t="s">
        <v>189</v>
      </c>
      <c r="I454">
        <f>ROW()</f>
        <v>454</v>
      </c>
      <c r="J454">
        <f>COUNTIF(B$3:B33712,B454)</f>
        <v>564</v>
      </c>
      <c r="K454">
        <v>327</v>
      </c>
      <c r="L454">
        <v>9</v>
      </c>
      <c r="M454">
        <v>1962</v>
      </c>
      <c r="N454">
        <v>190.1</v>
      </c>
      <c r="O454">
        <v>6</v>
      </c>
      <c r="P454">
        <v>4</v>
      </c>
      <c r="Q454">
        <v>2</v>
      </c>
      <c r="R454">
        <v>465765.77902255143</v>
      </c>
      <c r="S454">
        <v>15.029999999999998</v>
      </c>
      <c r="T454" t="s">
        <v>313</v>
      </c>
      <c r="U454" t="s">
        <v>317</v>
      </c>
      <c r="V454">
        <v>32037.68</v>
      </c>
      <c r="W454">
        <v>7852.64</v>
      </c>
      <c r="X454">
        <v>1</v>
      </c>
      <c r="Y454">
        <v>188.7</v>
      </c>
    </row>
    <row r="455" spans="1:25">
      <c r="A455" t="str">
        <f t="shared" si="8"/>
        <v>Муниципальное образование Апшеронский районрезервный</v>
      </c>
      <c r="B455" t="s">
        <v>31</v>
      </c>
      <c r="C455">
        <v>99989731</v>
      </c>
      <c r="D455" t="s">
        <v>376</v>
      </c>
      <c r="E455">
        <v>33</v>
      </c>
      <c r="F455" t="s">
        <v>4</v>
      </c>
      <c r="G455" t="s">
        <v>23</v>
      </c>
      <c r="H455" t="s">
        <v>189</v>
      </c>
      <c r="I455">
        <f>ROW()</f>
        <v>455</v>
      </c>
      <c r="J455">
        <f>COUNTIF(B$3:B33713,B455)</f>
        <v>564</v>
      </c>
      <c r="K455">
        <v>327</v>
      </c>
      <c r="L455">
        <v>9</v>
      </c>
      <c r="M455">
        <v>1962</v>
      </c>
      <c r="N455">
        <v>190.1</v>
      </c>
      <c r="O455">
        <v>6</v>
      </c>
      <c r="P455">
        <v>4</v>
      </c>
      <c r="Q455">
        <v>2</v>
      </c>
      <c r="R455">
        <v>465765.77902255143</v>
      </c>
      <c r="S455">
        <v>15.029999999999998</v>
      </c>
      <c r="T455" t="s">
        <v>313</v>
      </c>
      <c r="U455" t="s">
        <v>317</v>
      </c>
      <c r="V455">
        <v>32037.68</v>
      </c>
      <c r="W455">
        <v>7852.64</v>
      </c>
      <c r="X455">
        <v>1</v>
      </c>
      <c r="Y455">
        <v>188.7</v>
      </c>
    </row>
    <row r="456" spans="1:25">
      <c r="A456" t="str">
        <f t="shared" si="8"/>
        <v>Муниципальное образование Апшеронский районрезервный</v>
      </c>
      <c r="B456" t="s">
        <v>31</v>
      </c>
      <c r="C456">
        <v>99989731</v>
      </c>
      <c r="D456" t="s">
        <v>376</v>
      </c>
      <c r="E456">
        <v>35</v>
      </c>
      <c r="F456" t="s">
        <v>6</v>
      </c>
      <c r="G456" t="s">
        <v>23</v>
      </c>
      <c r="H456" t="s">
        <v>189</v>
      </c>
      <c r="I456">
        <f>ROW()</f>
        <v>456</v>
      </c>
      <c r="J456">
        <f>COUNTIF(B$3:B33714,B456)</f>
        <v>564</v>
      </c>
      <c r="K456">
        <v>327</v>
      </c>
      <c r="L456">
        <v>9</v>
      </c>
      <c r="M456">
        <v>1962</v>
      </c>
      <c r="N456">
        <v>190.1</v>
      </c>
      <c r="O456">
        <v>6</v>
      </c>
      <c r="P456">
        <v>4</v>
      </c>
      <c r="Q456">
        <v>2</v>
      </c>
      <c r="R456">
        <v>465765.77902255143</v>
      </c>
      <c r="S456">
        <v>15.029999999999998</v>
      </c>
      <c r="T456" t="s">
        <v>313</v>
      </c>
      <c r="U456" t="s">
        <v>317</v>
      </c>
      <c r="V456">
        <v>32037.68</v>
      </c>
      <c r="W456">
        <v>7852.64</v>
      </c>
      <c r="X456">
        <v>1</v>
      </c>
      <c r="Y456">
        <v>188.7</v>
      </c>
    </row>
    <row r="457" spans="1:25">
      <c r="A457" t="str">
        <f t="shared" si="8"/>
        <v>Муниципальное образование Апшеронский районрезервный</v>
      </c>
      <c r="B457" t="s">
        <v>31</v>
      </c>
      <c r="C457">
        <v>99989731</v>
      </c>
      <c r="D457" t="s">
        <v>376</v>
      </c>
      <c r="E457">
        <v>36</v>
      </c>
      <c r="F457" t="s">
        <v>7</v>
      </c>
      <c r="G457" t="s">
        <v>23</v>
      </c>
      <c r="H457" t="s">
        <v>189</v>
      </c>
      <c r="I457">
        <f>ROW()</f>
        <v>457</v>
      </c>
      <c r="J457">
        <f>COUNTIF(B$3:B33715,B457)</f>
        <v>564</v>
      </c>
      <c r="K457">
        <v>327</v>
      </c>
      <c r="L457">
        <v>9</v>
      </c>
      <c r="M457">
        <v>1962</v>
      </c>
      <c r="N457">
        <v>190.1</v>
      </c>
      <c r="O457">
        <v>6</v>
      </c>
      <c r="P457">
        <v>4</v>
      </c>
      <c r="Q457">
        <v>2</v>
      </c>
      <c r="R457">
        <v>465765.77902255143</v>
      </c>
      <c r="S457">
        <v>15.029999999999998</v>
      </c>
      <c r="T457" t="s">
        <v>313</v>
      </c>
      <c r="U457" t="s">
        <v>317</v>
      </c>
      <c r="V457">
        <v>32037.68</v>
      </c>
      <c r="W457">
        <v>7852.64</v>
      </c>
      <c r="X457">
        <v>1</v>
      </c>
      <c r="Y457">
        <v>188.7</v>
      </c>
    </row>
    <row r="458" spans="1:25">
      <c r="A458" t="str">
        <f t="shared" si="8"/>
        <v>Муниципальное образование Апшеронский районрезервный</v>
      </c>
      <c r="B458" t="s">
        <v>31</v>
      </c>
      <c r="C458">
        <v>99989731</v>
      </c>
      <c r="D458" t="s">
        <v>376</v>
      </c>
      <c r="E458">
        <v>37</v>
      </c>
      <c r="F458" t="s">
        <v>8</v>
      </c>
      <c r="G458" t="s">
        <v>23</v>
      </c>
      <c r="H458" t="s">
        <v>189</v>
      </c>
      <c r="I458">
        <f>ROW()</f>
        <v>458</v>
      </c>
      <c r="J458">
        <f>COUNTIF(B$3:B33716,B458)</f>
        <v>564</v>
      </c>
      <c r="K458">
        <v>327</v>
      </c>
      <c r="L458">
        <v>9</v>
      </c>
      <c r="M458">
        <v>1962</v>
      </c>
      <c r="N458">
        <v>190.1</v>
      </c>
      <c r="O458">
        <v>6</v>
      </c>
      <c r="P458">
        <v>4</v>
      </c>
      <c r="Q458">
        <v>2</v>
      </c>
      <c r="R458">
        <v>465765.77902255143</v>
      </c>
      <c r="S458">
        <v>15.029999999999998</v>
      </c>
      <c r="T458" t="s">
        <v>313</v>
      </c>
      <c r="U458" t="s">
        <v>317</v>
      </c>
      <c r="V458">
        <v>32037.68</v>
      </c>
      <c r="W458">
        <v>7852.64</v>
      </c>
      <c r="X458">
        <v>1</v>
      </c>
      <c r="Y458">
        <v>188.7</v>
      </c>
    </row>
    <row r="459" spans="1:25">
      <c r="A459" t="str">
        <f t="shared" si="8"/>
        <v>Муниципальное образование Апшеронский районрезервный</v>
      </c>
      <c r="B459" t="s">
        <v>31</v>
      </c>
      <c r="C459">
        <v>99989731</v>
      </c>
      <c r="D459" t="s">
        <v>376</v>
      </c>
      <c r="E459">
        <v>38</v>
      </c>
      <c r="F459" t="s">
        <v>9</v>
      </c>
      <c r="G459" t="s">
        <v>23</v>
      </c>
      <c r="H459" t="s">
        <v>189</v>
      </c>
      <c r="I459">
        <f>ROW()</f>
        <v>459</v>
      </c>
      <c r="J459">
        <f>COUNTIF(B$3:B33717,B459)</f>
        <v>564</v>
      </c>
      <c r="K459">
        <v>327</v>
      </c>
      <c r="L459">
        <v>9</v>
      </c>
      <c r="M459">
        <v>1962</v>
      </c>
      <c r="N459">
        <v>190.1</v>
      </c>
      <c r="O459">
        <v>6</v>
      </c>
      <c r="P459">
        <v>4</v>
      </c>
      <c r="Q459">
        <v>2</v>
      </c>
      <c r="R459">
        <v>465765.77902255143</v>
      </c>
      <c r="S459">
        <v>15.029999999999998</v>
      </c>
      <c r="T459" t="s">
        <v>313</v>
      </c>
      <c r="U459" t="s">
        <v>317</v>
      </c>
      <c r="V459">
        <v>32037.68</v>
      </c>
      <c r="W459">
        <v>7852.64</v>
      </c>
      <c r="X459">
        <v>1</v>
      </c>
      <c r="Y459">
        <v>188.7</v>
      </c>
    </row>
    <row r="460" spans="1:25">
      <c r="A460" t="str">
        <f t="shared" si="8"/>
        <v>Муниципальное образование Апшеронский районрезервный</v>
      </c>
      <c r="B460" t="s">
        <v>31</v>
      </c>
      <c r="C460">
        <v>99990671</v>
      </c>
      <c r="D460" t="s">
        <v>377</v>
      </c>
      <c r="E460">
        <v>1</v>
      </c>
      <c r="F460" t="s">
        <v>199</v>
      </c>
      <c r="H460" t="s">
        <v>189</v>
      </c>
      <c r="I460">
        <f>ROW()</f>
        <v>460</v>
      </c>
      <c r="J460">
        <f>COUNTIF(B$3:B33718,B460)</f>
        <v>564</v>
      </c>
      <c r="K460">
        <v>327</v>
      </c>
      <c r="L460">
        <v>11</v>
      </c>
      <c r="M460">
        <v>1981</v>
      </c>
      <c r="N460">
        <v>3273.13</v>
      </c>
      <c r="O460">
        <v>54</v>
      </c>
      <c r="P460">
        <v>54</v>
      </c>
      <c r="Q460">
        <v>5</v>
      </c>
      <c r="R460">
        <v>9207019.096113747</v>
      </c>
      <c r="S460">
        <v>14.991666666666667</v>
      </c>
      <c r="T460" t="s">
        <v>313</v>
      </c>
      <c r="U460" t="s">
        <v>316</v>
      </c>
      <c r="V460">
        <v>681949.13</v>
      </c>
      <c r="W460">
        <v>154346.23999999999</v>
      </c>
      <c r="X460">
        <v>2</v>
      </c>
      <c r="Y460">
        <v>2721.4567053571432</v>
      </c>
    </row>
    <row r="461" spans="1:25">
      <c r="A461" t="str">
        <f t="shared" si="8"/>
        <v>Муниципальное образование Апшеронский районрезервный</v>
      </c>
      <c r="B461" t="s">
        <v>31</v>
      </c>
      <c r="C461">
        <v>99990671</v>
      </c>
      <c r="D461" t="s">
        <v>377</v>
      </c>
      <c r="E461">
        <v>2</v>
      </c>
      <c r="F461" t="s">
        <v>200</v>
      </c>
      <c r="H461" t="s">
        <v>189</v>
      </c>
      <c r="I461">
        <f>ROW()</f>
        <v>461</v>
      </c>
      <c r="J461">
        <f>COUNTIF(B$3:B33719,B461)</f>
        <v>564</v>
      </c>
      <c r="K461">
        <v>327</v>
      </c>
      <c r="L461">
        <v>11</v>
      </c>
      <c r="M461">
        <v>1981</v>
      </c>
      <c r="N461">
        <v>3273.13</v>
      </c>
      <c r="O461">
        <v>54</v>
      </c>
      <c r="P461">
        <v>54</v>
      </c>
      <c r="Q461">
        <v>5</v>
      </c>
      <c r="R461">
        <v>9207019.096113747</v>
      </c>
      <c r="S461">
        <v>14.991666666666667</v>
      </c>
      <c r="T461" t="s">
        <v>313</v>
      </c>
      <c r="U461" t="s">
        <v>316</v>
      </c>
      <c r="V461">
        <v>681949.13</v>
      </c>
      <c r="W461">
        <v>154346.23999999999</v>
      </c>
      <c r="X461">
        <v>2</v>
      </c>
      <c r="Y461">
        <v>2721.4567053571432</v>
      </c>
    </row>
    <row r="462" spans="1:25">
      <c r="A462" t="str">
        <f t="shared" si="8"/>
        <v>Муниципальное образование Апшеронский районрезервный</v>
      </c>
      <c r="B462" t="s">
        <v>31</v>
      </c>
      <c r="C462">
        <v>99990671</v>
      </c>
      <c r="D462" t="s">
        <v>377</v>
      </c>
      <c r="E462">
        <v>30</v>
      </c>
      <c r="F462" t="s">
        <v>1</v>
      </c>
      <c r="G462" t="s">
        <v>23</v>
      </c>
      <c r="H462" t="s">
        <v>189</v>
      </c>
      <c r="I462">
        <f>ROW()</f>
        <v>462</v>
      </c>
      <c r="J462">
        <f>COUNTIF(B$3:B33720,B462)</f>
        <v>564</v>
      </c>
      <c r="K462">
        <v>327</v>
      </c>
      <c r="L462">
        <v>11</v>
      </c>
      <c r="M462">
        <v>1981</v>
      </c>
      <c r="N462">
        <v>3273.13</v>
      </c>
      <c r="O462">
        <v>54</v>
      </c>
      <c r="P462">
        <v>54</v>
      </c>
      <c r="Q462">
        <v>5</v>
      </c>
      <c r="R462">
        <v>9207019.096113747</v>
      </c>
      <c r="S462">
        <v>14.991666666666667</v>
      </c>
      <c r="T462" t="s">
        <v>313</v>
      </c>
      <c r="U462" t="s">
        <v>316</v>
      </c>
      <c r="V462">
        <v>681949.13</v>
      </c>
      <c r="W462">
        <v>154346.23999999999</v>
      </c>
      <c r="X462">
        <v>2</v>
      </c>
      <c r="Y462">
        <v>2721.4567053571432</v>
      </c>
    </row>
    <row r="463" spans="1:25">
      <c r="A463" t="str">
        <f t="shared" si="8"/>
        <v>Муниципальное образование Апшеронский районрезервный</v>
      </c>
      <c r="B463" t="s">
        <v>31</v>
      </c>
      <c r="C463">
        <v>99990671</v>
      </c>
      <c r="D463" t="s">
        <v>377</v>
      </c>
      <c r="E463">
        <v>32</v>
      </c>
      <c r="F463" t="s">
        <v>3</v>
      </c>
      <c r="G463" t="s">
        <v>23</v>
      </c>
      <c r="H463" t="s">
        <v>189</v>
      </c>
      <c r="I463">
        <f>ROW()</f>
        <v>463</v>
      </c>
      <c r="J463">
        <f>COUNTIF(B$3:B33721,B463)</f>
        <v>564</v>
      </c>
      <c r="K463">
        <v>327</v>
      </c>
      <c r="L463">
        <v>11</v>
      </c>
      <c r="M463">
        <v>1981</v>
      </c>
      <c r="N463">
        <v>3273.13</v>
      </c>
      <c r="O463">
        <v>54</v>
      </c>
      <c r="P463">
        <v>54</v>
      </c>
      <c r="Q463">
        <v>5</v>
      </c>
      <c r="R463">
        <v>9207019.096113747</v>
      </c>
      <c r="S463">
        <v>14.991666666666667</v>
      </c>
      <c r="T463" t="s">
        <v>313</v>
      </c>
      <c r="U463" t="s">
        <v>316</v>
      </c>
      <c r="V463">
        <v>681949.13</v>
      </c>
      <c r="W463">
        <v>154346.23999999999</v>
      </c>
      <c r="X463">
        <v>2</v>
      </c>
      <c r="Y463">
        <v>2721.4567053571432</v>
      </c>
    </row>
    <row r="464" spans="1:25">
      <c r="A464" t="str">
        <f t="shared" si="8"/>
        <v>Муниципальное образование Апшеронский районрезервный</v>
      </c>
      <c r="B464" t="s">
        <v>31</v>
      </c>
      <c r="C464">
        <v>99990671</v>
      </c>
      <c r="D464" t="s">
        <v>377</v>
      </c>
      <c r="E464">
        <v>33</v>
      </c>
      <c r="F464" t="s">
        <v>4</v>
      </c>
      <c r="G464" t="s">
        <v>23</v>
      </c>
      <c r="H464" t="s">
        <v>189</v>
      </c>
      <c r="I464">
        <f>ROW()</f>
        <v>464</v>
      </c>
      <c r="J464">
        <f>COUNTIF(B$3:B33722,B464)</f>
        <v>564</v>
      </c>
      <c r="K464">
        <v>327</v>
      </c>
      <c r="L464">
        <v>11</v>
      </c>
      <c r="M464">
        <v>1981</v>
      </c>
      <c r="N464">
        <v>3273.13</v>
      </c>
      <c r="O464">
        <v>54</v>
      </c>
      <c r="P464">
        <v>54</v>
      </c>
      <c r="Q464">
        <v>5</v>
      </c>
      <c r="R464">
        <v>9207019.096113747</v>
      </c>
      <c r="S464">
        <v>14.991666666666667</v>
      </c>
      <c r="T464" t="s">
        <v>313</v>
      </c>
      <c r="U464" t="s">
        <v>316</v>
      </c>
      <c r="V464">
        <v>681949.13</v>
      </c>
      <c r="W464">
        <v>154346.23999999999</v>
      </c>
      <c r="X464">
        <v>2</v>
      </c>
      <c r="Y464">
        <v>2721.4567053571432</v>
      </c>
    </row>
    <row r="465" spans="1:25">
      <c r="A465" t="str">
        <f t="shared" si="8"/>
        <v>Муниципальное образование Апшеронский районрезервный</v>
      </c>
      <c r="B465" t="s">
        <v>31</v>
      </c>
      <c r="C465">
        <v>99990671</v>
      </c>
      <c r="D465" t="s">
        <v>377</v>
      </c>
      <c r="E465">
        <v>35</v>
      </c>
      <c r="F465" t="s">
        <v>6</v>
      </c>
      <c r="G465" t="s">
        <v>23</v>
      </c>
      <c r="H465" t="s">
        <v>189</v>
      </c>
      <c r="I465">
        <f>ROW()</f>
        <v>465</v>
      </c>
      <c r="J465">
        <f>COUNTIF(B$3:B33723,B465)</f>
        <v>564</v>
      </c>
      <c r="K465">
        <v>327</v>
      </c>
      <c r="L465">
        <v>11</v>
      </c>
      <c r="M465">
        <v>1981</v>
      </c>
      <c r="N465">
        <v>3273.13</v>
      </c>
      <c r="O465">
        <v>54</v>
      </c>
      <c r="P465">
        <v>54</v>
      </c>
      <c r="Q465">
        <v>5</v>
      </c>
      <c r="R465">
        <v>9207019.096113747</v>
      </c>
      <c r="S465">
        <v>14.991666666666667</v>
      </c>
      <c r="T465" t="s">
        <v>313</v>
      </c>
      <c r="U465" t="s">
        <v>316</v>
      </c>
      <c r="V465">
        <v>681949.13</v>
      </c>
      <c r="W465">
        <v>154346.23999999999</v>
      </c>
      <c r="X465">
        <v>2</v>
      </c>
      <c r="Y465">
        <v>2721.4567053571432</v>
      </c>
    </row>
    <row r="466" spans="1:25">
      <c r="A466" t="str">
        <f t="shared" si="8"/>
        <v>Муниципальное образование Апшеронский районрезервный</v>
      </c>
      <c r="B466" t="s">
        <v>31</v>
      </c>
      <c r="C466">
        <v>99990671</v>
      </c>
      <c r="D466" t="s">
        <v>377</v>
      </c>
      <c r="E466">
        <v>36</v>
      </c>
      <c r="F466" t="s">
        <v>7</v>
      </c>
      <c r="G466" t="s">
        <v>23</v>
      </c>
      <c r="H466" t="s">
        <v>189</v>
      </c>
      <c r="I466">
        <f>ROW()</f>
        <v>466</v>
      </c>
      <c r="J466">
        <f>COUNTIF(B$3:B33724,B466)</f>
        <v>564</v>
      </c>
      <c r="K466">
        <v>327</v>
      </c>
      <c r="L466">
        <v>11</v>
      </c>
      <c r="M466">
        <v>1981</v>
      </c>
      <c r="N466">
        <v>3273.13</v>
      </c>
      <c r="O466">
        <v>54</v>
      </c>
      <c r="P466">
        <v>54</v>
      </c>
      <c r="Q466">
        <v>5</v>
      </c>
      <c r="R466">
        <v>9207019.096113747</v>
      </c>
      <c r="S466">
        <v>14.991666666666667</v>
      </c>
      <c r="T466" t="s">
        <v>313</v>
      </c>
      <c r="U466" t="s">
        <v>316</v>
      </c>
      <c r="V466">
        <v>681949.13</v>
      </c>
      <c r="W466">
        <v>154346.23999999999</v>
      </c>
      <c r="X466">
        <v>2</v>
      </c>
      <c r="Y466">
        <v>2721.4567053571432</v>
      </c>
    </row>
    <row r="467" spans="1:25">
      <c r="A467" t="str">
        <f t="shared" si="8"/>
        <v>Муниципальное образование Апшеронский районрезервный</v>
      </c>
      <c r="B467" t="s">
        <v>31</v>
      </c>
      <c r="C467">
        <v>99990671</v>
      </c>
      <c r="D467" t="s">
        <v>377</v>
      </c>
      <c r="E467">
        <v>37</v>
      </c>
      <c r="F467" t="s">
        <v>8</v>
      </c>
      <c r="G467" t="s">
        <v>23</v>
      </c>
      <c r="H467" t="s">
        <v>189</v>
      </c>
      <c r="I467">
        <f>ROW()</f>
        <v>467</v>
      </c>
      <c r="J467">
        <f>COUNTIF(B$3:B33725,B467)</f>
        <v>564</v>
      </c>
      <c r="K467">
        <v>327</v>
      </c>
      <c r="L467">
        <v>11</v>
      </c>
      <c r="M467">
        <v>1981</v>
      </c>
      <c r="N467">
        <v>3273.13</v>
      </c>
      <c r="O467">
        <v>54</v>
      </c>
      <c r="P467">
        <v>54</v>
      </c>
      <c r="Q467">
        <v>5</v>
      </c>
      <c r="R467">
        <v>9207019.096113747</v>
      </c>
      <c r="S467">
        <v>14.991666666666667</v>
      </c>
      <c r="T467" t="s">
        <v>313</v>
      </c>
      <c r="U467" t="s">
        <v>316</v>
      </c>
      <c r="V467">
        <v>681949.13</v>
      </c>
      <c r="W467">
        <v>154346.23999999999</v>
      </c>
      <c r="X467">
        <v>2</v>
      </c>
      <c r="Y467">
        <v>2721.4567053571432</v>
      </c>
    </row>
    <row r="468" spans="1:25">
      <c r="A468" t="str">
        <f t="shared" si="8"/>
        <v>Муниципальное образование Апшеронский районрезервный</v>
      </c>
      <c r="B468" t="s">
        <v>31</v>
      </c>
      <c r="C468">
        <v>99990671</v>
      </c>
      <c r="D468" t="s">
        <v>377</v>
      </c>
      <c r="E468">
        <v>38</v>
      </c>
      <c r="F468" t="s">
        <v>9</v>
      </c>
      <c r="G468" t="s">
        <v>23</v>
      </c>
      <c r="H468" t="s">
        <v>189</v>
      </c>
      <c r="I468">
        <f>ROW()</f>
        <v>468</v>
      </c>
      <c r="J468">
        <f>COUNTIF(B$3:B33726,B468)</f>
        <v>564</v>
      </c>
      <c r="K468">
        <v>327</v>
      </c>
      <c r="L468">
        <v>11</v>
      </c>
      <c r="M468">
        <v>1981</v>
      </c>
      <c r="N468">
        <v>3273.13</v>
      </c>
      <c r="O468">
        <v>54</v>
      </c>
      <c r="P468">
        <v>54</v>
      </c>
      <c r="Q468">
        <v>5</v>
      </c>
      <c r="R468">
        <v>9207019.096113747</v>
      </c>
      <c r="S468">
        <v>14.991666666666667</v>
      </c>
      <c r="T468" t="s">
        <v>313</v>
      </c>
      <c r="U468" t="s">
        <v>316</v>
      </c>
      <c r="V468">
        <v>681949.13</v>
      </c>
      <c r="W468">
        <v>154346.23999999999</v>
      </c>
      <c r="X468">
        <v>2</v>
      </c>
      <c r="Y468">
        <v>2721.4567053571432</v>
      </c>
    </row>
    <row r="469" spans="1:25">
      <c r="A469" t="str">
        <f t="shared" si="8"/>
        <v>Муниципальное образование Апшеронский районрезервный</v>
      </c>
      <c r="B469" t="s">
        <v>31</v>
      </c>
      <c r="C469">
        <v>99990671</v>
      </c>
      <c r="D469" t="s">
        <v>377</v>
      </c>
      <c r="E469">
        <v>39</v>
      </c>
      <c r="F469" t="s">
        <v>10</v>
      </c>
      <c r="G469" t="s">
        <v>23</v>
      </c>
      <c r="H469" t="s">
        <v>189</v>
      </c>
      <c r="I469">
        <f>ROW()</f>
        <v>469</v>
      </c>
      <c r="J469">
        <f>COUNTIF(B$3:B33727,B469)</f>
        <v>564</v>
      </c>
      <c r="K469">
        <v>327</v>
      </c>
      <c r="L469">
        <v>11</v>
      </c>
      <c r="M469">
        <v>1981</v>
      </c>
      <c r="N469">
        <v>3273.13</v>
      </c>
      <c r="O469">
        <v>54</v>
      </c>
      <c r="P469">
        <v>54</v>
      </c>
      <c r="Q469">
        <v>5</v>
      </c>
      <c r="R469">
        <v>9207019.096113747</v>
      </c>
      <c r="S469">
        <v>14.991666666666667</v>
      </c>
      <c r="T469" t="s">
        <v>313</v>
      </c>
      <c r="U469" t="s">
        <v>316</v>
      </c>
      <c r="V469">
        <v>681949.13</v>
      </c>
      <c r="W469">
        <v>154346.23999999999</v>
      </c>
      <c r="X469">
        <v>2</v>
      </c>
      <c r="Y469">
        <v>2721.4567053571432</v>
      </c>
    </row>
    <row r="470" spans="1:25">
      <c r="A470" t="str">
        <f t="shared" si="8"/>
        <v>Муниципальное образование Апшеронский районрезервный</v>
      </c>
      <c r="B470" t="s">
        <v>31</v>
      </c>
      <c r="C470">
        <v>99990671</v>
      </c>
      <c r="D470" t="s">
        <v>377</v>
      </c>
      <c r="E470">
        <v>40</v>
      </c>
      <c r="F470" t="s">
        <v>11</v>
      </c>
      <c r="G470" t="s">
        <v>23</v>
      </c>
      <c r="H470" t="s">
        <v>189</v>
      </c>
      <c r="I470">
        <f>ROW()</f>
        <v>470</v>
      </c>
      <c r="J470">
        <f>COUNTIF(B$3:B33728,B470)</f>
        <v>564</v>
      </c>
      <c r="K470">
        <v>327</v>
      </c>
      <c r="L470">
        <v>11</v>
      </c>
      <c r="M470">
        <v>1981</v>
      </c>
      <c r="N470">
        <v>3273.13</v>
      </c>
      <c r="O470">
        <v>54</v>
      </c>
      <c r="P470">
        <v>54</v>
      </c>
      <c r="Q470">
        <v>5</v>
      </c>
      <c r="R470">
        <v>9207019.096113747</v>
      </c>
      <c r="S470">
        <v>14.991666666666667</v>
      </c>
      <c r="T470" t="s">
        <v>313</v>
      </c>
      <c r="U470" t="s">
        <v>316</v>
      </c>
      <c r="V470">
        <v>681949.13</v>
      </c>
      <c r="W470">
        <v>154346.23999999999</v>
      </c>
      <c r="X470">
        <v>2</v>
      </c>
      <c r="Y470">
        <v>2721.4567053571432</v>
      </c>
    </row>
    <row r="471" spans="1:25">
      <c r="A471" t="str">
        <f t="shared" si="8"/>
        <v>Муниципальное образование Апшеронский районрезервный</v>
      </c>
      <c r="B471" t="s">
        <v>31</v>
      </c>
      <c r="C471">
        <v>99994077</v>
      </c>
      <c r="D471" t="s">
        <v>378</v>
      </c>
      <c r="E471">
        <v>1</v>
      </c>
      <c r="F471" t="s">
        <v>199</v>
      </c>
      <c r="H471" t="s">
        <v>189</v>
      </c>
      <c r="I471">
        <f>ROW()</f>
        <v>471</v>
      </c>
      <c r="J471">
        <f>COUNTIF(B$3:B33729,B471)</f>
        <v>564</v>
      </c>
      <c r="K471">
        <v>327</v>
      </c>
      <c r="L471">
        <v>10</v>
      </c>
      <c r="M471">
        <v>1989</v>
      </c>
      <c r="N471">
        <v>4123.3900000000003</v>
      </c>
      <c r="O471">
        <v>61</v>
      </c>
      <c r="P471">
        <v>61</v>
      </c>
      <c r="Q471">
        <v>5</v>
      </c>
      <c r="R471">
        <v>9328935.8129350692</v>
      </c>
      <c r="S471">
        <v>14.9625</v>
      </c>
      <c r="T471" t="s">
        <v>313</v>
      </c>
      <c r="U471" t="s">
        <v>314</v>
      </c>
      <c r="V471">
        <v>697256.92</v>
      </c>
      <c r="W471">
        <v>156276.39000000001</v>
      </c>
      <c r="X471">
        <v>3</v>
      </c>
      <c r="Y471">
        <v>3061.9906000000001</v>
      </c>
    </row>
    <row r="472" spans="1:25">
      <c r="A472" t="str">
        <f t="shared" si="8"/>
        <v>Муниципальное образование Апшеронский районрезервный</v>
      </c>
      <c r="B472" t="s">
        <v>31</v>
      </c>
      <c r="C472">
        <v>99994077</v>
      </c>
      <c r="D472" t="s">
        <v>378</v>
      </c>
      <c r="E472">
        <v>2</v>
      </c>
      <c r="F472" t="s">
        <v>200</v>
      </c>
      <c r="H472" t="s">
        <v>189</v>
      </c>
      <c r="I472">
        <f>ROW()</f>
        <v>472</v>
      </c>
      <c r="J472">
        <f>COUNTIF(B$3:B33730,B472)</f>
        <v>564</v>
      </c>
      <c r="K472">
        <v>327</v>
      </c>
      <c r="L472">
        <v>10</v>
      </c>
      <c r="M472">
        <v>1989</v>
      </c>
      <c r="N472">
        <v>4123.3900000000003</v>
      </c>
      <c r="O472">
        <v>61</v>
      </c>
      <c r="P472">
        <v>61</v>
      </c>
      <c r="Q472">
        <v>5</v>
      </c>
      <c r="R472">
        <v>9328935.8129350692</v>
      </c>
      <c r="S472">
        <v>14.9625</v>
      </c>
      <c r="T472" t="s">
        <v>313</v>
      </c>
      <c r="U472" t="s">
        <v>314</v>
      </c>
      <c r="V472">
        <v>697256.92</v>
      </c>
      <c r="W472">
        <v>156276.39000000001</v>
      </c>
      <c r="X472">
        <v>3</v>
      </c>
      <c r="Y472">
        <v>3061.9906000000001</v>
      </c>
    </row>
    <row r="473" spans="1:25">
      <c r="A473" t="str">
        <f t="shared" si="8"/>
        <v>Муниципальное образование Апшеронский районрезервный</v>
      </c>
      <c r="B473" t="s">
        <v>31</v>
      </c>
      <c r="C473">
        <v>99994077</v>
      </c>
      <c r="D473" t="s">
        <v>378</v>
      </c>
      <c r="E473">
        <v>32</v>
      </c>
      <c r="F473" t="s">
        <v>3</v>
      </c>
      <c r="G473" t="s">
        <v>23</v>
      </c>
      <c r="H473" t="s">
        <v>189</v>
      </c>
      <c r="I473">
        <f>ROW()</f>
        <v>473</v>
      </c>
      <c r="J473">
        <f>COUNTIF(B$3:B33731,B473)</f>
        <v>564</v>
      </c>
      <c r="K473">
        <v>327</v>
      </c>
      <c r="L473">
        <v>10</v>
      </c>
      <c r="M473">
        <v>1989</v>
      </c>
      <c r="N473">
        <v>4123.3900000000003</v>
      </c>
      <c r="O473">
        <v>61</v>
      </c>
      <c r="P473">
        <v>61</v>
      </c>
      <c r="Q473">
        <v>5</v>
      </c>
      <c r="R473">
        <v>9328935.8129350692</v>
      </c>
      <c r="S473">
        <v>14.9625</v>
      </c>
      <c r="T473" t="s">
        <v>313</v>
      </c>
      <c r="U473" t="s">
        <v>314</v>
      </c>
      <c r="V473">
        <v>697256.92</v>
      </c>
      <c r="W473">
        <v>156276.39000000001</v>
      </c>
      <c r="X473">
        <v>3</v>
      </c>
      <c r="Y473">
        <v>3061.9906000000001</v>
      </c>
    </row>
    <row r="474" spans="1:25">
      <c r="A474" t="str">
        <f t="shared" si="8"/>
        <v>Муниципальное образование Апшеронский районрезервный</v>
      </c>
      <c r="B474" t="s">
        <v>31</v>
      </c>
      <c r="C474">
        <v>99994077</v>
      </c>
      <c r="D474" t="s">
        <v>378</v>
      </c>
      <c r="E474">
        <v>33</v>
      </c>
      <c r="F474" t="s">
        <v>4</v>
      </c>
      <c r="G474" t="s">
        <v>23</v>
      </c>
      <c r="H474" t="s">
        <v>189</v>
      </c>
      <c r="I474">
        <f>ROW()</f>
        <v>474</v>
      </c>
      <c r="J474">
        <f>COUNTIF(B$3:B33732,B474)</f>
        <v>564</v>
      </c>
      <c r="K474">
        <v>327</v>
      </c>
      <c r="L474">
        <v>10</v>
      </c>
      <c r="M474">
        <v>1989</v>
      </c>
      <c r="N474">
        <v>4123.3900000000003</v>
      </c>
      <c r="O474">
        <v>61</v>
      </c>
      <c r="P474">
        <v>61</v>
      </c>
      <c r="Q474">
        <v>5</v>
      </c>
      <c r="R474">
        <v>9328935.8129350692</v>
      </c>
      <c r="S474">
        <v>14.9625</v>
      </c>
      <c r="T474" t="s">
        <v>313</v>
      </c>
      <c r="U474" t="s">
        <v>314</v>
      </c>
      <c r="V474">
        <v>697256.92</v>
      </c>
      <c r="W474">
        <v>156276.39000000001</v>
      </c>
      <c r="X474">
        <v>3</v>
      </c>
      <c r="Y474">
        <v>3061.9906000000001</v>
      </c>
    </row>
    <row r="475" spans="1:25">
      <c r="A475" t="str">
        <f t="shared" si="8"/>
        <v>Муниципальное образование Апшеронский районрезервный</v>
      </c>
      <c r="B475" t="s">
        <v>31</v>
      </c>
      <c r="C475">
        <v>99994077</v>
      </c>
      <c r="D475" t="s">
        <v>378</v>
      </c>
      <c r="E475">
        <v>35</v>
      </c>
      <c r="F475" t="s">
        <v>6</v>
      </c>
      <c r="G475" t="s">
        <v>23</v>
      </c>
      <c r="H475" t="s">
        <v>189</v>
      </c>
      <c r="I475">
        <f>ROW()</f>
        <v>475</v>
      </c>
      <c r="J475">
        <f>COUNTIF(B$3:B33733,B475)</f>
        <v>564</v>
      </c>
      <c r="K475">
        <v>327</v>
      </c>
      <c r="L475">
        <v>10</v>
      </c>
      <c r="M475">
        <v>1989</v>
      </c>
      <c r="N475">
        <v>4123.3900000000003</v>
      </c>
      <c r="O475">
        <v>61</v>
      </c>
      <c r="P475">
        <v>61</v>
      </c>
      <c r="Q475">
        <v>5</v>
      </c>
      <c r="R475">
        <v>9328935.8129350692</v>
      </c>
      <c r="S475">
        <v>14.9625</v>
      </c>
      <c r="T475" t="s">
        <v>313</v>
      </c>
      <c r="U475" t="s">
        <v>314</v>
      </c>
      <c r="V475">
        <v>697256.92</v>
      </c>
      <c r="W475">
        <v>156276.39000000001</v>
      </c>
      <c r="X475">
        <v>3</v>
      </c>
      <c r="Y475">
        <v>3061.9906000000001</v>
      </c>
    </row>
    <row r="476" spans="1:25">
      <c r="A476" t="str">
        <f t="shared" si="8"/>
        <v>Муниципальное образование Апшеронский районрезервный</v>
      </c>
      <c r="B476" t="s">
        <v>31</v>
      </c>
      <c r="C476">
        <v>99994077</v>
      </c>
      <c r="D476" t="s">
        <v>378</v>
      </c>
      <c r="E476">
        <v>36</v>
      </c>
      <c r="F476" t="s">
        <v>7</v>
      </c>
      <c r="G476" t="s">
        <v>23</v>
      </c>
      <c r="H476" t="s">
        <v>189</v>
      </c>
      <c r="I476">
        <f>ROW()</f>
        <v>476</v>
      </c>
      <c r="J476">
        <f>COUNTIF(B$3:B33734,B476)</f>
        <v>564</v>
      </c>
      <c r="K476">
        <v>327</v>
      </c>
      <c r="L476">
        <v>10</v>
      </c>
      <c r="M476">
        <v>1989</v>
      </c>
      <c r="N476">
        <v>4123.3900000000003</v>
      </c>
      <c r="O476">
        <v>61</v>
      </c>
      <c r="P476">
        <v>61</v>
      </c>
      <c r="Q476">
        <v>5</v>
      </c>
      <c r="R476">
        <v>9328935.8129350692</v>
      </c>
      <c r="S476">
        <v>14.9625</v>
      </c>
      <c r="T476" t="s">
        <v>313</v>
      </c>
      <c r="U476" t="s">
        <v>314</v>
      </c>
      <c r="V476">
        <v>697256.92</v>
      </c>
      <c r="W476">
        <v>156276.39000000001</v>
      </c>
      <c r="X476">
        <v>3</v>
      </c>
      <c r="Y476">
        <v>3061.9906000000001</v>
      </c>
    </row>
    <row r="477" spans="1:25">
      <c r="A477" t="str">
        <f t="shared" si="8"/>
        <v>Муниципальное образование Апшеронский районрезервный</v>
      </c>
      <c r="B477" t="s">
        <v>31</v>
      </c>
      <c r="C477">
        <v>99994077</v>
      </c>
      <c r="D477" t="s">
        <v>378</v>
      </c>
      <c r="E477">
        <v>37</v>
      </c>
      <c r="F477" t="s">
        <v>8</v>
      </c>
      <c r="G477" t="s">
        <v>23</v>
      </c>
      <c r="H477" t="s">
        <v>189</v>
      </c>
      <c r="I477">
        <f>ROW()</f>
        <v>477</v>
      </c>
      <c r="J477">
        <f>COUNTIF(B$3:B33735,B477)</f>
        <v>564</v>
      </c>
      <c r="K477">
        <v>327</v>
      </c>
      <c r="L477">
        <v>10</v>
      </c>
      <c r="M477">
        <v>1989</v>
      </c>
      <c r="N477">
        <v>4123.3900000000003</v>
      </c>
      <c r="O477">
        <v>61</v>
      </c>
      <c r="P477">
        <v>61</v>
      </c>
      <c r="Q477">
        <v>5</v>
      </c>
      <c r="R477">
        <v>9328935.8129350692</v>
      </c>
      <c r="S477">
        <v>14.9625</v>
      </c>
      <c r="T477" t="s">
        <v>313</v>
      </c>
      <c r="U477" t="s">
        <v>314</v>
      </c>
      <c r="V477">
        <v>697256.92</v>
      </c>
      <c r="W477">
        <v>156276.39000000001</v>
      </c>
      <c r="X477">
        <v>3</v>
      </c>
      <c r="Y477">
        <v>3061.9906000000001</v>
      </c>
    </row>
    <row r="478" spans="1:25">
      <c r="A478" t="str">
        <f t="shared" si="8"/>
        <v>Муниципальное образование Апшеронский районрезервный</v>
      </c>
      <c r="B478" t="s">
        <v>31</v>
      </c>
      <c r="C478">
        <v>99994077</v>
      </c>
      <c r="D478" t="s">
        <v>378</v>
      </c>
      <c r="E478">
        <v>38</v>
      </c>
      <c r="F478" t="s">
        <v>9</v>
      </c>
      <c r="G478" t="s">
        <v>23</v>
      </c>
      <c r="H478" t="s">
        <v>189</v>
      </c>
      <c r="I478">
        <f>ROW()</f>
        <v>478</v>
      </c>
      <c r="J478">
        <f>COUNTIF(B$3:B33736,B478)</f>
        <v>564</v>
      </c>
      <c r="K478">
        <v>327</v>
      </c>
      <c r="L478">
        <v>10</v>
      </c>
      <c r="M478">
        <v>1989</v>
      </c>
      <c r="N478">
        <v>4123.3900000000003</v>
      </c>
      <c r="O478">
        <v>61</v>
      </c>
      <c r="P478">
        <v>61</v>
      </c>
      <c r="Q478">
        <v>5</v>
      </c>
      <c r="R478">
        <v>9328935.8129350692</v>
      </c>
      <c r="S478">
        <v>14.9625</v>
      </c>
      <c r="T478" t="s">
        <v>313</v>
      </c>
      <c r="U478" t="s">
        <v>314</v>
      </c>
      <c r="V478">
        <v>697256.92</v>
      </c>
      <c r="W478">
        <v>156276.39000000001</v>
      </c>
      <c r="X478">
        <v>3</v>
      </c>
      <c r="Y478">
        <v>3061.9906000000001</v>
      </c>
    </row>
    <row r="479" spans="1:25">
      <c r="A479" t="str">
        <f t="shared" si="8"/>
        <v>Муниципальное образование Апшеронский районрезервный</v>
      </c>
      <c r="B479" t="s">
        <v>31</v>
      </c>
      <c r="C479">
        <v>99994077</v>
      </c>
      <c r="D479" t="s">
        <v>378</v>
      </c>
      <c r="E479">
        <v>39</v>
      </c>
      <c r="F479" t="s">
        <v>10</v>
      </c>
      <c r="G479" t="s">
        <v>23</v>
      </c>
      <c r="H479" t="s">
        <v>189</v>
      </c>
      <c r="I479">
        <f>ROW()</f>
        <v>479</v>
      </c>
      <c r="J479">
        <f>COUNTIF(B$3:B33737,B479)</f>
        <v>564</v>
      </c>
      <c r="K479">
        <v>327</v>
      </c>
      <c r="L479">
        <v>10</v>
      </c>
      <c r="M479">
        <v>1989</v>
      </c>
      <c r="N479">
        <v>4123.3900000000003</v>
      </c>
      <c r="O479">
        <v>61</v>
      </c>
      <c r="P479">
        <v>61</v>
      </c>
      <c r="Q479">
        <v>5</v>
      </c>
      <c r="R479">
        <v>9328935.8129350692</v>
      </c>
      <c r="S479">
        <v>14.9625</v>
      </c>
      <c r="T479" t="s">
        <v>313</v>
      </c>
      <c r="U479" t="s">
        <v>314</v>
      </c>
      <c r="V479">
        <v>697256.92</v>
      </c>
      <c r="W479">
        <v>156276.39000000001</v>
      </c>
      <c r="X479">
        <v>3</v>
      </c>
      <c r="Y479">
        <v>3061.9906000000001</v>
      </c>
    </row>
    <row r="480" spans="1:25">
      <c r="A480" t="str">
        <f t="shared" si="8"/>
        <v>Муниципальное образование Апшеронский районрезервный</v>
      </c>
      <c r="B480" t="s">
        <v>31</v>
      </c>
      <c r="C480">
        <v>99994077</v>
      </c>
      <c r="D480" t="s">
        <v>378</v>
      </c>
      <c r="E480">
        <v>40</v>
      </c>
      <c r="F480" t="s">
        <v>11</v>
      </c>
      <c r="G480" t="s">
        <v>23</v>
      </c>
      <c r="H480" t="s">
        <v>189</v>
      </c>
      <c r="I480">
        <f>ROW()</f>
        <v>480</v>
      </c>
      <c r="J480">
        <f>COUNTIF(B$3:B33738,B480)</f>
        <v>564</v>
      </c>
      <c r="K480">
        <v>327</v>
      </c>
      <c r="L480">
        <v>10</v>
      </c>
      <c r="M480">
        <v>1989</v>
      </c>
      <c r="N480">
        <v>4123.3900000000003</v>
      </c>
      <c r="O480">
        <v>61</v>
      </c>
      <c r="P480">
        <v>61</v>
      </c>
      <c r="Q480">
        <v>5</v>
      </c>
      <c r="R480">
        <v>9328935.8129350692</v>
      </c>
      <c r="S480">
        <v>14.9625</v>
      </c>
      <c r="T480" t="s">
        <v>313</v>
      </c>
      <c r="U480" t="s">
        <v>314</v>
      </c>
      <c r="V480">
        <v>697256.92</v>
      </c>
      <c r="W480">
        <v>156276.39000000001</v>
      </c>
      <c r="X480">
        <v>3</v>
      </c>
      <c r="Y480">
        <v>3061.9906000000001</v>
      </c>
    </row>
    <row r="481" spans="1:25">
      <c r="A481" t="str">
        <f t="shared" si="8"/>
        <v>Муниципальное образование Апшеронский районрезервный</v>
      </c>
      <c r="B481" t="s">
        <v>31</v>
      </c>
      <c r="C481">
        <v>99990752</v>
      </c>
      <c r="D481" t="s">
        <v>379</v>
      </c>
      <c r="E481">
        <v>1</v>
      </c>
      <c r="F481" t="s">
        <v>199</v>
      </c>
      <c r="H481" t="s">
        <v>189</v>
      </c>
      <c r="I481">
        <f>ROW()</f>
        <v>481</v>
      </c>
      <c r="J481">
        <f>COUNTIF(B$3:B33739,B481)</f>
        <v>564</v>
      </c>
      <c r="K481">
        <v>327</v>
      </c>
      <c r="L481">
        <v>9</v>
      </c>
      <c r="M481">
        <v>1962</v>
      </c>
      <c r="N481">
        <v>454.25</v>
      </c>
      <c r="O481">
        <v>16</v>
      </c>
      <c r="P481">
        <v>16</v>
      </c>
      <c r="Q481">
        <v>2</v>
      </c>
      <c r="R481">
        <v>2271805.8722697524</v>
      </c>
      <c r="S481">
        <v>14.849999999999998</v>
      </c>
      <c r="T481" t="s">
        <v>313</v>
      </c>
      <c r="U481" t="s">
        <v>317</v>
      </c>
      <c r="V481">
        <v>171397.51</v>
      </c>
      <c r="W481">
        <v>38027.85</v>
      </c>
      <c r="X481">
        <v>2</v>
      </c>
      <c r="Y481">
        <v>616.7399999999999</v>
      </c>
    </row>
    <row r="482" spans="1:25">
      <c r="A482" t="str">
        <f t="shared" si="8"/>
        <v>Муниципальное образование Апшеронский районрезервный</v>
      </c>
      <c r="B482" t="s">
        <v>31</v>
      </c>
      <c r="C482">
        <v>99990752</v>
      </c>
      <c r="D482" t="s">
        <v>379</v>
      </c>
      <c r="E482">
        <v>2</v>
      </c>
      <c r="F482" t="s">
        <v>200</v>
      </c>
      <c r="H482" t="s">
        <v>189</v>
      </c>
      <c r="I482">
        <f>ROW()</f>
        <v>482</v>
      </c>
      <c r="J482">
        <f>COUNTIF(B$3:B33740,B482)</f>
        <v>564</v>
      </c>
      <c r="K482">
        <v>327</v>
      </c>
      <c r="L482">
        <v>9</v>
      </c>
      <c r="M482">
        <v>1962</v>
      </c>
      <c r="N482">
        <v>454.25</v>
      </c>
      <c r="O482">
        <v>16</v>
      </c>
      <c r="P482">
        <v>16</v>
      </c>
      <c r="Q482">
        <v>2</v>
      </c>
      <c r="R482">
        <v>2271805.8722697524</v>
      </c>
      <c r="S482">
        <v>14.849999999999998</v>
      </c>
      <c r="T482" t="s">
        <v>313</v>
      </c>
      <c r="U482" t="s">
        <v>317</v>
      </c>
      <c r="V482">
        <v>171397.51</v>
      </c>
      <c r="W482">
        <v>38027.85</v>
      </c>
      <c r="X482">
        <v>2</v>
      </c>
      <c r="Y482">
        <v>616.7399999999999</v>
      </c>
    </row>
    <row r="483" spans="1:25">
      <c r="A483" t="str">
        <f t="shared" si="8"/>
        <v>Муниципальное образование Апшеронский районрезервный</v>
      </c>
      <c r="B483" t="s">
        <v>31</v>
      </c>
      <c r="C483">
        <v>99990752</v>
      </c>
      <c r="D483" t="s">
        <v>379</v>
      </c>
      <c r="E483">
        <v>30</v>
      </c>
      <c r="F483" t="s">
        <v>1</v>
      </c>
      <c r="G483" t="s">
        <v>23</v>
      </c>
      <c r="H483" t="s">
        <v>189</v>
      </c>
      <c r="I483">
        <f>ROW()</f>
        <v>483</v>
      </c>
      <c r="J483">
        <f>COUNTIF(B$3:B33741,B483)</f>
        <v>564</v>
      </c>
      <c r="K483">
        <v>327</v>
      </c>
      <c r="L483">
        <v>9</v>
      </c>
      <c r="M483">
        <v>1962</v>
      </c>
      <c r="N483">
        <v>454.25</v>
      </c>
      <c r="O483">
        <v>16</v>
      </c>
      <c r="P483">
        <v>16</v>
      </c>
      <c r="Q483">
        <v>2</v>
      </c>
      <c r="R483">
        <v>2271805.8722697524</v>
      </c>
      <c r="S483">
        <v>14.849999999999998</v>
      </c>
      <c r="T483" t="s">
        <v>313</v>
      </c>
      <c r="U483" t="s">
        <v>317</v>
      </c>
      <c r="V483">
        <v>171397.51</v>
      </c>
      <c r="W483">
        <v>38027.85</v>
      </c>
      <c r="X483">
        <v>2</v>
      </c>
      <c r="Y483">
        <v>616.7399999999999</v>
      </c>
    </row>
    <row r="484" spans="1:25">
      <c r="A484" t="str">
        <f t="shared" si="8"/>
        <v>Муниципальное образование Апшеронский районрезервный</v>
      </c>
      <c r="B484" t="s">
        <v>31</v>
      </c>
      <c r="C484">
        <v>99990752</v>
      </c>
      <c r="D484" t="s">
        <v>379</v>
      </c>
      <c r="E484">
        <v>32</v>
      </c>
      <c r="F484" t="s">
        <v>3</v>
      </c>
      <c r="G484" t="s">
        <v>23</v>
      </c>
      <c r="H484" t="s">
        <v>189</v>
      </c>
      <c r="I484">
        <f>ROW()</f>
        <v>484</v>
      </c>
      <c r="J484">
        <f>COUNTIF(B$3:B33742,B484)</f>
        <v>564</v>
      </c>
      <c r="K484">
        <v>327</v>
      </c>
      <c r="L484">
        <v>9</v>
      </c>
      <c r="M484">
        <v>1962</v>
      </c>
      <c r="N484">
        <v>454.25</v>
      </c>
      <c r="O484">
        <v>16</v>
      </c>
      <c r="P484">
        <v>16</v>
      </c>
      <c r="Q484">
        <v>2</v>
      </c>
      <c r="R484">
        <v>2271805.8722697524</v>
      </c>
      <c r="S484">
        <v>14.849999999999998</v>
      </c>
      <c r="T484" t="s">
        <v>313</v>
      </c>
      <c r="U484" t="s">
        <v>317</v>
      </c>
      <c r="V484">
        <v>171397.51</v>
      </c>
      <c r="W484">
        <v>38027.85</v>
      </c>
      <c r="X484">
        <v>2</v>
      </c>
      <c r="Y484">
        <v>616.7399999999999</v>
      </c>
    </row>
    <row r="485" spans="1:25">
      <c r="A485" t="str">
        <f t="shared" si="8"/>
        <v>Муниципальное образование Апшеронский районрезервный</v>
      </c>
      <c r="B485" t="s">
        <v>31</v>
      </c>
      <c r="C485">
        <v>99990752</v>
      </c>
      <c r="D485" t="s">
        <v>379</v>
      </c>
      <c r="E485">
        <v>33</v>
      </c>
      <c r="F485" t="s">
        <v>4</v>
      </c>
      <c r="G485" t="s">
        <v>23</v>
      </c>
      <c r="H485" t="s">
        <v>189</v>
      </c>
      <c r="I485">
        <f>ROW()</f>
        <v>485</v>
      </c>
      <c r="J485">
        <f>COUNTIF(B$3:B33743,B485)</f>
        <v>564</v>
      </c>
      <c r="K485">
        <v>327</v>
      </c>
      <c r="L485">
        <v>9</v>
      </c>
      <c r="M485">
        <v>1962</v>
      </c>
      <c r="N485">
        <v>454.25</v>
      </c>
      <c r="O485">
        <v>16</v>
      </c>
      <c r="P485">
        <v>16</v>
      </c>
      <c r="Q485">
        <v>2</v>
      </c>
      <c r="R485">
        <v>2271805.8722697524</v>
      </c>
      <c r="S485">
        <v>14.849999999999998</v>
      </c>
      <c r="T485" t="s">
        <v>313</v>
      </c>
      <c r="U485" t="s">
        <v>317</v>
      </c>
      <c r="V485">
        <v>171397.51</v>
      </c>
      <c r="W485">
        <v>38027.85</v>
      </c>
      <c r="X485">
        <v>2</v>
      </c>
      <c r="Y485">
        <v>616.7399999999999</v>
      </c>
    </row>
    <row r="486" spans="1:25">
      <c r="A486" t="str">
        <f t="shared" si="8"/>
        <v>Муниципальное образование Апшеронский районрезервный</v>
      </c>
      <c r="B486" t="s">
        <v>31</v>
      </c>
      <c r="C486">
        <v>99990752</v>
      </c>
      <c r="D486" t="s">
        <v>379</v>
      </c>
      <c r="E486">
        <v>35</v>
      </c>
      <c r="F486" t="s">
        <v>6</v>
      </c>
      <c r="G486" t="s">
        <v>23</v>
      </c>
      <c r="H486" t="s">
        <v>189</v>
      </c>
      <c r="I486">
        <f>ROW()</f>
        <v>486</v>
      </c>
      <c r="J486">
        <f>COUNTIF(B$3:B33744,B486)</f>
        <v>564</v>
      </c>
      <c r="K486">
        <v>327</v>
      </c>
      <c r="L486">
        <v>9</v>
      </c>
      <c r="M486">
        <v>1962</v>
      </c>
      <c r="N486">
        <v>454.25</v>
      </c>
      <c r="O486">
        <v>16</v>
      </c>
      <c r="P486">
        <v>16</v>
      </c>
      <c r="Q486">
        <v>2</v>
      </c>
      <c r="R486">
        <v>2271805.8722697524</v>
      </c>
      <c r="S486">
        <v>14.849999999999998</v>
      </c>
      <c r="T486" t="s">
        <v>313</v>
      </c>
      <c r="U486" t="s">
        <v>317</v>
      </c>
      <c r="V486">
        <v>171397.51</v>
      </c>
      <c r="W486">
        <v>38027.85</v>
      </c>
      <c r="X486">
        <v>2</v>
      </c>
      <c r="Y486">
        <v>616.7399999999999</v>
      </c>
    </row>
    <row r="487" spans="1:25">
      <c r="A487" t="str">
        <f t="shared" si="8"/>
        <v>Муниципальное образование Апшеронский районрезервный</v>
      </c>
      <c r="B487" t="s">
        <v>31</v>
      </c>
      <c r="C487">
        <v>99990752</v>
      </c>
      <c r="D487" t="s">
        <v>379</v>
      </c>
      <c r="E487">
        <v>36</v>
      </c>
      <c r="F487" t="s">
        <v>7</v>
      </c>
      <c r="G487" t="s">
        <v>23</v>
      </c>
      <c r="H487" t="s">
        <v>189</v>
      </c>
      <c r="I487">
        <f>ROW()</f>
        <v>487</v>
      </c>
      <c r="J487">
        <f>COUNTIF(B$3:B33745,B487)</f>
        <v>564</v>
      </c>
      <c r="K487">
        <v>327</v>
      </c>
      <c r="L487">
        <v>9</v>
      </c>
      <c r="M487">
        <v>1962</v>
      </c>
      <c r="N487">
        <v>454.25</v>
      </c>
      <c r="O487">
        <v>16</v>
      </c>
      <c r="P487">
        <v>16</v>
      </c>
      <c r="Q487">
        <v>2</v>
      </c>
      <c r="R487">
        <v>2271805.8722697524</v>
      </c>
      <c r="S487">
        <v>14.849999999999998</v>
      </c>
      <c r="T487" t="s">
        <v>313</v>
      </c>
      <c r="U487" t="s">
        <v>317</v>
      </c>
      <c r="V487">
        <v>171397.51</v>
      </c>
      <c r="W487">
        <v>38027.85</v>
      </c>
      <c r="X487">
        <v>2</v>
      </c>
      <c r="Y487">
        <v>616.7399999999999</v>
      </c>
    </row>
    <row r="488" spans="1:25">
      <c r="A488" t="str">
        <f t="shared" si="8"/>
        <v>Муниципальное образование Апшеронский районрезервный</v>
      </c>
      <c r="B488" t="s">
        <v>31</v>
      </c>
      <c r="C488">
        <v>99990752</v>
      </c>
      <c r="D488" t="s">
        <v>379</v>
      </c>
      <c r="E488">
        <v>37</v>
      </c>
      <c r="F488" t="s">
        <v>8</v>
      </c>
      <c r="G488" t="s">
        <v>23</v>
      </c>
      <c r="H488" t="s">
        <v>189</v>
      </c>
      <c r="I488">
        <f>ROW()</f>
        <v>488</v>
      </c>
      <c r="J488">
        <f>COUNTIF(B$3:B33746,B488)</f>
        <v>564</v>
      </c>
      <c r="K488">
        <v>327</v>
      </c>
      <c r="L488">
        <v>9</v>
      </c>
      <c r="M488">
        <v>1962</v>
      </c>
      <c r="N488">
        <v>454.25</v>
      </c>
      <c r="O488">
        <v>16</v>
      </c>
      <c r="P488">
        <v>16</v>
      </c>
      <c r="Q488">
        <v>2</v>
      </c>
      <c r="R488">
        <v>2271805.8722697524</v>
      </c>
      <c r="S488">
        <v>14.849999999999998</v>
      </c>
      <c r="T488" t="s">
        <v>313</v>
      </c>
      <c r="U488" t="s">
        <v>317</v>
      </c>
      <c r="V488">
        <v>171397.51</v>
      </c>
      <c r="W488">
        <v>38027.85</v>
      </c>
      <c r="X488">
        <v>2</v>
      </c>
      <c r="Y488">
        <v>616.7399999999999</v>
      </c>
    </row>
    <row r="489" spans="1:25">
      <c r="A489" t="str">
        <f t="shared" si="8"/>
        <v>Муниципальное образование Апшеронский районрезервный</v>
      </c>
      <c r="B489" t="s">
        <v>31</v>
      </c>
      <c r="C489">
        <v>99990752</v>
      </c>
      <c r="D489" t="s">
        <v>379</v>
      </c>
      <c r="E489">
        <v>38</v>
      </c>
      <c r="F489" t="s">
        <v>9</v>
      </c>
      <c r="G489" t="s">
        <v>23</v>
      </c>
      <c r="H489" t="s">
        <v>189</v>
      </c>
      <c r="I489">
        <f>ROW()</f>
        <v>489</v>
      </c>
      <c r="J489">
        <f>COUNTIF(B$3:B33747,B489)</f>
        <v>564</v>
      </c>
      <c r="K489">
        <v>327</v>
      </c>
      <c r="L489">
        <v>9</v>
      </c>
      <c r="M489">
        <v>1962</v>
      </c>
      <c r="N489">
        <v>454.25</v>
      </c>
      <c r="O489">
        <v>16</v>
      </c>
      <c r="P489">
        <v>16</v>
      </c>
      <c r="Q489">
        <v>2</v>
      </c>
      <c r="R489">
        <v>2271805.8722697524</v>
      </c>
      <c r="S489">
        <v>14.849999999999998</v>
      </c>
      <c r="T489" t="s">
        <v>313</v>
      </c>
      <c r="U489" t="s">
        <v>317</v>
      </c>
      <c r="V489">
        <v>171397.51</v>
      </c>
      <c r="W489">
        <v>38027.85</v>
      </c>
      <c r="X489">
        <v>2</v>
      </c>
      <c r="Y489">
        <v>616.7399999999999</v>
      </c>
    </row>
    <row r="490" spans="1:25">
      <c r="A490" t="str">
        <f t="shared" si="8"/>
        <v>Муниципальное образование Апшеронский районрезервный</v>
      </c>
      <c r="B490" t="s">
        <v>31</v>
      </c>
      <c r="C490">
        <v>99990621</v>
      </c>
      <c r="D490" t="s">
        <v>380</v>
      </c>
      <c r="E490">
        <v>1</v>
      </c>
      <c r="F490" t="s">
        <v>199</v>
      </c>
      <c r="H490" t="s">
        <v>189</v>
      </c>
      <c r="I490">
        <f>ROW()</f>
        <v>490</v>
      </c>
      <c r="J490">
        <f>COUNTIF(B$3:B33748,B490)</f>
        <v>564</v>
      </c>
      <c r="K490">
        <v>327</v>
      </c>
      <c r="L490">
        <v>9</v>
      </c>
      <c r="M490">
        <v>1962</v>
      </c>
      <c r="N490">
        <v>670.8</v>
      </c>
      <c r="O490">
        <v>16</v>
      </c>
      <c r="P490">
        <v>16</v>
      </c>
      <c r="Q490">
        <v>2</v>
      </c>
      <c r="R490">
        <v>1547710.6432203744</v>
      </c>
      <c r="S490">
        <v>14.849999999999998</v>
      </c>
      <c r="T490" t="s">
        <v>313</v>
      </c>
      <c r="U490" t="s">
        <v>317</v>
      </c>
      <c r="V490">
        <v>114125.7</v>
      </c>
      <c r="W490">
        <v>25955.03</v>
      </c>
      <c r="X490">
        <v>2</v>
      </c>
      <c r="Y490">
        <v>624.87139999999999</v>
      </c>
    </row>
    <row r="491" spans="1:25">
      <c r="A491" t="str">
        <f t="shared" si="8"/>
        <v>Муниципальное образование Апшеронский районрезервный</v>
      </c>
      <c r="B491" t="s">
        <v>31</v>
      </c>
      <c r="C491">
        <v>99990621</v>
      </c>
      <c r="D491" t="s">
        <v>380</v>
      </c>
      <c r="E491">
        <v>2</v>
      </c>
      <c r="F491" t="s">
        <v>200</v>
      </c>
      <c r="H491" t="s">
        <v>189</v>
      </c>
      <c r="I491">
        <f>ROW()</f>
        <v>491</v>
      </c>
      <c r="J491">
        <f>COUNTIF(B$3:B33749,B491)</f>
        <v>564</v>
      </c>
      <c r="K491">
        <v>327</v>
      </c>
      <c r="L491">
        <v>9</v>
      </c>
      <c r="M491">
        <v>1962</v>
      </c>
      <c r="N491">
        <v>670.8</v>
      </c>
      <c r="O491">
        <v>16</v>
      </c>
      <c r="P491">
        <v>16</v>
      </c>
      <c r="Q491">
        <v>2</v>
      </c>
      <c r="R491">
        <v>1547710.6432203744</v>
      </c>
      <c r="S491">
        <v>14.849999999999998</v>
      </c>
      <c r="T491" t="s">
        <v>313</v>
      </c>
      <c r="U491" t="s">
        <v>317</v>
      </c>
      <c r="V491">
        <v>114125.7</v>
      </c>
      <c r="W491">
        <v>25955.03</v>
      </c>
      <c r="X491">
        <v>2</v>
      </c>
      <c r="Y491">
        <v>624.87139999999999</v>
      </c>
    </row>
    <row r="492" spans="1:25">
      <c r="A492" t="str">
        <f t="shared" si="8"/>
        <v>Муниципальное образование Апшеронский районрезервный</v>
      </c>
      <c r="B492" t="s">
        <v>31</v>
      </c>
      <c r="C492">
        <v>99990621</v>
      </c>
      <c r="D492" t="s">
        <v>380</v>
      </c>
      <c r="E492">
        <v>30</v>
      </c>
      <c r="F492" t="s">
        <v>1</v>
      </c>
      <c r="G492" t="s">
        <v>23</v>
      </c>
      <c r="H492" t="s">
        <v>189</v>
      </c>
      <c r="I492">
        <f>ROW()</f>
        <v>492</v>
      </c>
      <c r="J492">
        <f>COUNTIF(B$3:B33750,B492)</f>
        <v>564</v>
      </c>
      <c r="K492">
        <v>327</v>
      </c>
      <c r="L492">
        <v>9</v>
      </c>
      <c r="M492">
        <v>1962</v>
      </c>
      <c r="N492">
        <v>670.8</v>
      </c>
      <c r="O492">
        <v>16</v>
      </c>
      <c r="P492">
        <v>16</v>
      </c>
      <c r="Q492">
        <v>2</v>
      </c>
      <c r="R492">
        <v>1547710.6432203744</v>
      </c>
      <c r="S492">
        <v>14.849999999999998</v>
      </c>
      <c r="T492" t="s">
        <v>313</v>
      </c>
      <c r="U492" t="s">
        <v>317</v>
      </c>
      <c r="V492">
        <v>114125.7</v>
      </c>
      <c r="W492">
        <v>25955.03</v>
      </c>
      <c r="X492">
        <v>2</v>
      </c>
      <c r="Y492">
        <v>624.87139999999999</v>
      </c>
    </row>
    <row r="493" spans="1:25">
      <c r="A493" t="str">
        <f t="shared" si="8"/>
        <v>Муниципальное образование Апшеронский районрезервный</v>
      </c>
      <c r="B493" t="s">
        <v>31</v>
      </c>
      <c r="C493">
        <v>99990621</v>
      </c>
      <c r="D493" t="s">
        <v>380</v>
      </c>
      <c r="E493">
        <v>32</v>
      </c>
      <c r="F493" t="s">
        <v>3</v>
      </c>
      <c r="G493" t="s">
        <v>23</v>
      </c>
      <c r="H493" t="s">
        <v>189</v>
      </c>
      <c r="I493">
        <f>ROW()</f>
        <v>493</v>
      </c>
      <c r="J493">
        <f>COUNTIF(B$3:B33751,B493)</f>
        <v>564</v>
      </c>
      <c r="K493">
        <v>327</v>
      </c>
      <c r="L493">
        <v>9</v>
      </c>
      <c r="M493">
        <v>1962</v>
      </c>
      <c r="N493">
        <v>670.8</v>
      </c>
      <c r="O493">
        <v>16</v>
      </c>
      <c r="P493">
        <v>16</v>
      </c>
      <c r="Q493">
        <v>2</v>
      </c>
      <c r="R493">
        <v>1547710.6432203744</v>
      </c>
      <c r="S493">
        <v>14.849999999999998</v>
      </c>
      <c r="T493" t="s">
        <v>313</v>
      </c>
      <c r="U493" t="s">
        <v>317</v>
      </c>
      <c r="V493">
        <v>114125.7</v>
      </c>
      <c r="W493">
        <v>25955.03</v>
      </c>
      <c r="X493">
        <v>2</v>
      </c>
      <c r="Y493">
        <v>624.87139999999999</v>
      </c>
    </row>
    <row r="494" spans="1:25">
      <c r="A494" t="str">
        <f t="shared" si="8"/>
        <v>Муниципальное образование Апшеронский районрезервный</v>
      </c>
      <c r="B494" t="s">
        <v>31</v>
      </c>
      <c r="C494">
        <v>99990621</v>
      </c>
      <c r="D494" t="s">
        <v>380</v>
      </c>
      <c r="E494">
        <v>33</v>
      </c>
      <c r="F494" t="s">
        <v>4</v>
      </c>
      <c r="G494" t="s">
        <v>23</v>
      </c>
      <c r="H494" t="s">
        <v>189</v>
      </c>
      <c r="I494">
        <f>ROW()</f>
        <v>494</v>
      </c>
      <c r="J494">
        <f>COUNTIF(B$3:B33752,B494)</f>
        <v>564</v>
      </c>
      <c r="K494">
        <v>327</v>
      </c>
      <c r="L494">
        <v>9</v>
      </c>
      <c r="M494">
        <v>1962</v>
      </c>
      <c r="N494">
        <v>670.8</v>
      </c>
      <c r="O494">
        <v>16</v>
      </c>
      <c r="P494">
        <v>16</v>
      </c>
      <c r="Q494">
        <v>2</v>
      </c>
      <c r="R494">
        <v>1547710.6432203744</v>
      </c>
      <c r="S494">
        <v>14.849999999999998</v>
      </c>
      <c r="T494" t="s">
        <v>313</v>
      </c>
      <c r="U494" t="s">
        <v>317</v>
      </c>
      <c r="V494">
        <v>114125.7</v>
      </c>
      <c r="W494">
        <v>25955.03</v>
      </c>
      <c r="X494">
        <v>2</v>
      </c>
      <c r="Y494">
        <v>624.87139999999999</v>
      </c>
    </row>
    <row r="495" spans="1:25">
      <c r="A495" t="str">
        <f t="shared" si="8"/>
        <v>Муниципальное образование Апшеронский районрезервный</v>
      </c>
      <c r="B495" t="s">
        <v>31</v>
      </c>
      <c r="C495">
        <v>99990621</v>
      </c>
      <c r="D495" t="s">
        <v>380</v>
      </c>
      <c r="E495">
        <v>35</v>
      </c>
      <c r="F495" t="s">
        <v>6</v>
      </c>
      <c r="G495" t="s">
        <v>23</v>
      </c>
      <c r="H495" t="s">
        <v>189</v>
      </c>
      <c r="I495">
        <f>ROW()</f>
        <v>495</v>
      </c>
      <c r="J495">
        <f>COUNTIF(B$3:B33753,B495)</f>
        <v>564</v>
      </c>
      <c r="K495">
        <v>327</v>
      </c>
      <c r="L495">
        <v>9</v>
      </c>
      <c r="M495">
        <v>1962</v>
      </c>
      <c r="N495">
        <v>670.8</v>
      </c>
      <c r="O495">
        <v>16</v>
      </c>
      <c r="P495">
        <v>16</v>
      </c>
      <c r="Q495">
        <v>2</v>
      </c>
      <c r="R495">
        <v>1547710.6432203744</v>
      </c>
      <c r="S495">
        <v>14.849999999999998</v>
      </c>
      <c r="T495" t="s">
        <v>313</v>
      </c>
      <c r="U495" t="s">
        <v>317</v>
      </c>
      <c r="V495">
        <v>114125.7</v>
      </c>
      <c r="W495">
        <v>25955.03</v>
      </c>
      <c r="X495">
        <v>2</v>
      </c>
      <c r="Y495">
        <v>624.87139999999999</v>
      </c>
    </row>
    <row r="496" spans="1:25">
      <c r="A496" t="str">
        <f t="shared" si="8"/>
        <v>Муниципальное образование Апшеронский районрезервный</v>
      </c>
      <c r="B496" t="s">
        <v>31</v>
      </c>
      <c r="C496">
        <v>99990621</v>
      </c>
      <c r="D496" t="s">
        <v>380</v>
      </c>
      <c r="E496">
        <v>36</v>
      </c>
      <c r="F496" t="s">
        <v>7</v>
      </c>
      <c r="G496" t="s">
        <v>23</v>
      </c>
      <c r="H496" t="s">
        <v>189</v>
      </c>
      <c r="I496">
        <f>ROW()</f>
        <v>496</v>
      </c>
      <c r="J496">
        <f>COUNTIF(B$3:B33754,B496)</f>
        <v>564</v>
      </c>
      <c r="K496">
        <v>327</v>
      </c>
      <c r="L496">
        <v>9</v>
      </c>
      <c r="M496">
        <v>1962</v>
      </c>
      <c r="N496">
        <v>670.8</v>
      </c>
      <c r="O496">
        <v>16</v>
      </c>
      <c r="P496">
        <v>16</v>
      </c>
      <c r="Q496">
        <v>2</v>
      </c>
      <c r="R496">
        <v>1547710.6432203744</v>
      </c>
      <c r="S496">
        <v>14.849999999999998</v>
      </c>
      <c r="T496" t="s">
        <v>313</v>
      </c>
      <c r="U496" t="s">
        <v>317</v>
      </c>
      <c r="V496">
        <v>114125.7</v>
      </c>
      <c r="W496">
        <v>25955.03</v>
      </c>
      <c r="X496">
        <v>2</v>
      </c>
      <c r="Y496">
        <v>624.87139999999999</v>
      </c>
    </row>
    <row r="497" spans="1:25">
      <c r="A497" t="str">
        <f t="shared" si="8"/>
        <v>Муниципальное образование Апшеронский районрезервный</v>
      </c>
      <c r="B497" t="s">
        <v>31</v>
      </c>
      <c r="C497">
        <v>99990621</v>
      </c>
      <c r="D497" t="s">
        <v>380</v>
      </c>
      <c r="E497">
        <v>37</v>
      </c>
      <c r="F497" t="s">
        <v>8</v>
      </c>
      <c r="G497" t="s">
        <v>23</v>
      </c>
      <c r="H497" t="s">
        <v>189</v>
      </c>
      <c r="I497">
        <f>ROW()</f>
        <v>497</v>
      </c>
      <c r="J497">
        <f>COUNTIF(B$3:B33755,B497)</f>
        <v>564</v>
      </c>
      <c r="K497">
        <v>327</v>
      </c>
      <c r="L497">
        <v>9</v>
      </c>
      <c r="M497">
        <v>1962</v>
      </c>
      <c r="N497">
        <v>670.8</v>
      </c>
      <c r="O497">
        <v>16</v>
      </c>
      <c r="P497">
        <v>16</v>
      </c>
      <c r="Q497">
        <v>2</v>
      </c>
      <c r="R497">
        <v>1547710.6432203744</v>
      </c>
      <c r="S497">
        <v>14.849999999999998</v>
      </c>
      <c r="T497" t="s">
        <v>313</v>
      </c>
      <c r="U497" t="s">
        <v>317</v>
      </c>
      <c r="V497">
        <v>114125.7</v>
      </c>
      <c r="W497">
        <v>25955.03</v>
      </c>
      <c r="X497">
        <v>2</v>
      </c>
      <c r="Y497">
        <v>624.87139999999999</v>
      </c>
    </row>
    <row r="498" spans="1:25">
      <c r="A498" t="str">
        <f t="shared" si="8"/>
        <v>Муниципальное образование Апшеронский районрезервный</v>
      </c>
      <c r="B498" t="s">
        <v>31</v>
      </c>
      <c r="C498">
        <v>99990621</v>
      </c>
      <c r="D498" t="s">
        <v>380</v>
      </c>
      <c r="E498">
        <v>38</v>
      </c>
      <c r="F498" t="s">
        <v>9</v>
      </c>
      <c r="G498" t="s">
        <v>23</v>
      </c>
      <c r="H498" t="s">
        <v>189</v>
      </c>
      <c r="I498">
        <f>ROW()</f>
        <v>498</v>
      </c>
      <c r="J498">
        <f>COUNTIF(B$3:B33756,B498)</f>
        <v>564</v>
      </c>
      <c r="K498">
        <v>327</v>
      </c>
      <c r="L498">
        <v>9</v>
      </c>
      <c r="M498">
        <v>1962</v>
      </c>
      <c r="N498">
        <v>670.8</v>
      </c>
      <c r="O498">
        <v>16</v>
      </c>
      <c r="P498">
        <v>16</v>
      </c>
      <c r="Q498">
        <v>2</v>
      </c>
      <c r="R498">
        <v>1547710.6432203744</v>
      </c>
      <c r="S498">
        <v>14.849999999999998</v>
      </c>
      <c r="T498" t="s">
        <v>313</v>
      </c>
      <c r="U498" t="s">
        <v>317</v>
      </c>
      <c r="V498">
        <v>114125.7</v>
      </c>
      <c r="W498">
        <v>25955.03</v>
      </c>
      <c r="X498">
        <v>2</v>
      </c>
      <c r="Y498">
        <v>624.87139999999999</v>
      </c>
    </row>
    <row r="499" spans="1:25">
      <c r="A499" t="str">
        <f t="shared" si="8"/>
        <v>Муниципальное образование Апшеронский районрезервный</v>
      </c>
      <c r="B499" t="s">
        <v>31</v>
      </c>
      <c r="C499">
        <v>99990774</v>
      </c>
      <c r="D499" t="s">
        <v>381</v>
      </c>
      <c r="E499">
        <v>1</v>
      </c>
      <c r="F499" t="s">
        <v>199</v>
      </c>
      <c r="H499" t="s">
        <v>189</v>
      </c>
      <c r="I499">
        <f>ROW()</f>
        <v>499</v>
      </c>
      <c r="J499">
        <f>COUNTIF(B$3:B33757,B499)</f>
        <v>564</v>
      </c>
      <c r="K499">
        <v>327</v>
      </c>
      <c r="L499">
        <v>9</v>
      </c>
      <c r="M499">
        <v>1962</v>
      </c>
      <c r="N499">
        <v>431.7</v>
      </c>
      <c r="O499">
        <v>56</v>
      </c>
      <c r="P499">
        <v>56</v>
      </c>
      <c r="Q499">
        <v>2</v>
      </c>
      <c r="R499">
        <v>1286044.201271307</v>
      </c>
      <c r="S499">
        <v>14.849999999999998</v>
      </c>
      <c r="T499" t="s">
        <v>313</v>
      </c>
      <c r="U499" t="s">
        <v>317</v>
      </c>
      <c r="V499">
        <v>96816.38</v>
      </c>
      <c r="W499">
        <v>21530.95</v>
      </c>
      <c r="X499">
        <v>2</v>
      </c>
      <c r="Y499">
        <v>389.7</v>
      </c>
    </row>
    <row r="500" spans="1:25">
      <c r="A500" t="str">
        <f t="shared" si="8"/>
        <v>Муниципальное образование Апшеронский районрезервный</v>
      </c>
      <c r="B500" t="s">
        <v>31</v>
      </c>
      <c r="C500">
        <v>99990774</v>
      </c>
      <c r="D500" t="s">
        <v>381</v>
      </c>
      <c r="E500">
        <v>2</v>
      </c>
      <c r="F500" t="s">
        <v>200</v>
      </c>
      <c r="H500" t="s">
        <v>189</v>
      </c>
      <c r="I500">
        <f>ROW()</f>
        <v>500</v>
      </c>
      <c r="J500">
        <f>COUNTIF(B$3:B33758,B500)</f>
        <v>564</v>
      </c>
      <c r="K500">
        <v>327</v>
      </c>
      <c r="L500">
        <v>9</v>
      </c>
      <c r="M500">
        <v>1962</v>
      </c>
      <c r="N500">
        <v>431.7</v>
      </c>
      <c r="O500">
        <v>56</v>
      </c>
      <c r="P500">
        <v>56</v>
      </c>
      <c r="Q500">
        <v>2</v>
      </c>
      <c r="R500">
        <v>1286044.201271307</v>
      </c>
      <c r="S500">
        <v>14.849999999999998</v>
      </c>
      <c r="T500" t="s">
        <v>313</v>
      </c>
      <c r="U500" t="s">
        <v>317</v>
      </c>
      <c r="V500">
        <v>96816.38</v>
      </c>
      <c r="W500">
        <v>21530.95</v>
      </c>
      <c r="X500">
        <v>2</v>
      </c>
      <c r="Y500">
        <v>389.7</v>
      </c>
    </row>
    <row r="501" spans="1:25">
      <c r="A501" t="str">
        <f t="shared" si="8"/>
        <v>Муниципальное образование Апшеронский районрезервный</v>
      </c>
      <c r="B501" t="s">
        <v>31</v>
      </c>
      <c r="C501">
        <v>99990774</v>
      </c>
      <c r="D501" t="s">
        <v>381</v>
      </c>
      <c r="E501">
        <v>30</v>
      </c>
      <c r="F501" t="s">
        <v>1</v>
      </c>
      <c r="G501" t="s">
        <v>23</v>
      </c>
      <c r="H501" t="s">
        <v>189</v>
      </c>
      <c r="I501">
        <f>ROW()</f>
        <v>501</v>
      </c>
      <c r="J501">
        <f>COUNTIF(B$3:B33759,B501)</f>
        <v>564</v>
      </c>
      <c r="K501">
        <v>327</v>
      </c>
      <c r="L501">
        <v>9</v>
      </c>
      <c r="M501">
        <v>1962</v>
      </c>
      <c r="N501">
        <v>431.7</v>
      </c>
      <c r="O501">
        <v>56</v>
      </c>
      <c r="P501">
        <v>56</v>
      </c>
      <c r="Q501">
        <v>2</v>
      </c>
      <c r="R501">
        <v>1286044.201271307</v>
      </c>
      <c r="S501">
        <v>14.849999999999998</v>
      </c>
      <c r="T501" t="s">
        <v>313</v>
      </c>
      <c r="U501" t="s">
        <v>317</v>
      </c>
      <c r="V501">
        <v>96816.38</v>
      </c>
      <c r="W501">
        <v>21530.95</v>
      </c>
      <c r="X501">
        <v>2</v>
      </c>
      <c r="Y501">
        <v>389.7</v>
      </c>
    </row>
    <row r="502" spans="1:25">
      <c r="A502" t="str">
        <f t="shared" si="8"/>
        <v>Муниципальное образование Апшеронский районрезервный</v>
      </c>
      <c r="B502" t="s">
        <v>31</v>
      </c>
      <c r="C502">
        <v>99990774</v>
      </c>
      <c r="D502" t="s">
        <v>381</v>
      </c>
      <c r="E502">
        <v>32</v>
      </c>
      <c r="F502" t="s">
        <v>3</v>
      </c>
      <c r="G502" t="s">
        <v>23</v>
      </c>
      <c r="H502" t="s">
        <v>189</v>
      </c>
      <c r="I502">
        <f>ROW()</f>
        <v>502</v>
      </c>
      <c r="J502">
        <f>COUNTIF(B$3:B33760,B502)</f>
        <v>564</v>
      </c>
      <c r="K502">
        <v>327</v>
      </c>
      <c r="L502">
        <v>9</v>
      </c>
      <c r="M502">
        <v>1962</v>
      </c>
      <c r="N502">
        <v>431.7</v>
      </c>
      <c r="O502">
        <v>56</v>
      </c>
      <c r="P502">
        <v>56</v>
      </c>
      <c r="Q502">
        <v>2</v>
      </c>
      <c r="R502">
        <v>1286044.201271307</v>
      </c>
      <c r="S502">
        <v>14.849999999999998</v>
      </c>
      <c r="T502" t="s">
        <v>313</v>
      </c>
      <c r="U502" t="s">
        <v>317</v>
      </c>
      <c r="V502">
        <v>96816.38</v>
      </c>
      <c r="W502">
        <v>21530.95</v>
      </c>
      <c r="X502">
        <v>2</v>
      </c>
      <c r="Y502">
        <v>389.7</v>
      </c>
    </row>
    <row r="503" spans="1:25">
      <c r="A503" t="str">
        <f t="shared" si="8"/>
        <v>Муниципальное образование Апшеронский районрезервный</v>
      </c>
      <c r="B503" t="s">
        <v>31</v>
      </c>
      <c r="C503">
        <v>99990774</v>
      </c>
      <c r="D503" t="s">
        <v>381</v>
      </c>
      <c r="E503">
        <v>33</v>
      </c>
      <c r="F503" t="s">
        <v>4</v>
      </c>
      <c r="G503" t="s">
        <v>23</v>
      </c>
      <c r="H503" t="s">
        <v>189</v>
      </c>
      <c r="I503">
        <f>ROW()</f>
        <v>503</v>
      </c>
      <c r="J503">
        <f>COUNTIF(B$3:B33761,B503)</f>
        <v>564</v>
      </c>
      <c r="K503">
        <v>327</v>
      </c>
      <c r="L503">
        <v>9</v>
      </c>
      <c r="M503">
        <v>1962</v>
      </c>
      <c r="N503">
        <v>431.7</v>
      </c>
      <c r="O503">
        <v>56</v>
      </c>
      <c r="P503">
        <v>56</v>
      </c>
      <c r="Q503">
        <v>2</v>
      </c>
      <c r="R503">
        <v>1286044.201271307</v>
      </c>
      <c r="S503">
        <v>14.849999999999998</v>
      </c>
      <c r="T503" t="s">
        <v>313</v>
      </c>
      <c r="U503" t="s">
        <v>317</v>
      </c>
      <c r="V503">
        <v>96816.38</v>
      </c>
      <c r="W503">
        <v>21530.95</v>
      </c>
      <c r="X503">
        <v>2</v>
      </c>
      <c r="Y503">
        <v>389.7</v>
      </c>
    </row>
    <row r="504" spans="1:25">
      <c r="A504" t="str">
        <f t="shared" si="8"/>
        <v>Муниципальное образование Апшеронский районрезервный</v>
      </c>
      <c r="B504" t="s">
        <v>31</v>
      </c>
      <c r="C504">
        <v>99990774</v>
      </c>
      <c r="D504" t="s">
        <v>381</v>
      </c>
      <c r="E504">
        <v>35</v>
      </c>
      <c r="F504" t="s">
        <v>6</v>
      </c>
      <c r="G504" t="s">
        <v>23</v>
      </c>
      <c r="H504" t="s">
        <v>189</v>
      </c>
      <c r="I504">
        <f>ROW()</f>
        <v>504</v>
      </c>
      <c r="J504">
        <f>COUNTIF(B$3:B33762,B504)</f>
        <v>564</v>
      </c>
      <c r="K504">
        <v>327</v>
      </c>
      <c r="L504">
        <v>9</v>
      </c>
      <c r="M504">
        <v>1962</v>
      </c>
      <c r="N504">
        <v>431.7</v>
      </c>
      <c r="O504">
        <v>56</v>
      </c>
      <c r="P504">
        <v>56</v>
      </c>
      <c r="Q504">
        <v>2</v>
      </c>
      <c r="R504">
        <v>1286044.201271307</v>
      </c>
      <c r="S504">
        <v>14.849999999999998</v>
      </c>
      <c r="T504" t="s">
        <v>313</v>
      </c>
      <c r="U504" t="s">
        <v>317</v>
      </c>
      <c r="V504">
        <v>96816.38</v>
      </c>
      <c r="W504">
        <v>21530.95</v>
      </c>
      <c r="X504">
        <v>2</v>
      </c>
      <c r="Y504">
        <v>389.7</v>
      </c>
    </row>
    <row r="505" spans="1:25">
      <c r="A505" t="str">
        <f t="shared" si="8"/>
        <v>Муниципальное образование Апшеронский районрезервный</v>
      </c>
      <c r="B505" t="s">
        <v>31</v>
      </c>
      <c r="C505">
        <v>99990774</v>
      </c>
      <c r="D505" t="s">
        <v>381</v>
      </c>
      <c r="E505">
        <v>36</v>
      </c>
      <c r="F505" t="s">
        <v>7</v>
      </c>
      <c r="G505" t="s">
        <v>23</v>
      </c>
      <c r="H505" t="s">
        <v>189</v>
      </c>
      <c r="I505">
        <f>ROW()</f>
        <v>505</v>
      </c>
      <c r="J505">
        <f>COUNTIF(B$3:B33763,B505)</f>
        <v>564</v>
      </c>
      <c r="K505">
        <v>327</v>
      </c>
      <c r="L505">
        <v>9</v>
      </c>
      <c r="M505">
        <v>1962</v>
      </c>
      <c r="N505">
        <v>431.7</v>
      </c>
      <c r="O505">
        <v>56</v>
      </c>
      <c r="P505">
        <v>56</v>
      </c>
      <c r="Q505">
        <v>2</v>
      </c>
      <c r="R505">
        <v>1286044.201271307</v>
      </c>
      <c r="S505">
        <v>14.849999999999998</v>
      </c>
      <c r="T505" t="s">
        <v>313</v>
      </c>
      <c r="U505" t="s">
        <v>317</v>
      </c>
      <c r="V505">
        <v>96816.38</v>
      </c>
      <c r="W505">
        <v>21530.95</v>
      </c>
      <c r="X505">
        <v>2</v>
      </c>
      <c r="Y505">
        <v>389.7</v>
      </c>
    </row>
    <row r="506" spans="1:25">
      <c r="A506" t="str">
        <f t="shared" si="8"/>
        <v>Муниципальное образование Апшеронский районрезервный</v>
      </c>
      <c r="B506" t="s">
        <v>31</v>
      </c>
      <c r="C506">
        <v>99990774</v>
      </c>
      <c r="D506" t="s">
        <v>381</v>
      </c>
      <c r="E506">
        <v>37</v>
      </c>
      <c r="F506" t="s">
        <v>8</v>
      </c>
      <c r="G506" t="s">
        <v>23</v>
      </c>
      <c r="H506" t="s">
        <v>189</v>
      </c>
      <c r="I506">
        <f>ROW()</f>
        <v>506</v>
      </c>
      <c r="J506">
        <f>COUNTIF(B$3:B33764,B506)</f>
        <v>564</v>
      </c>
      <c r="K506">
        <v>327</v>
      </c>
      <c r="L506">
        <v>9</v>
      </c>
      <c r="M506">
        <v>1962</v>
      </c>
      <c r="N506">
        <v>431.7</v>
      </c>
      <c r="O506">
        <v>56</v>
      </c>
      <c r="P506">
        <v>56</v>
      </c>
      <c r="Q506">
        <v>2</v>
      </c>
      <c r="R506">
        <v>1286044.201271307</v>
      </c>
      <c r="S506">
        <v>14.849999999999998</v>
      </c>
      <c r="T506" t="s">
        <v>313</v>
      </c>
      <c r="U506" t="s">
        <v>317</v>
      </c>
      <c r="V506">
        <v>96816.38</v>
      </c>
      <c r="W506">
        <v>21530.95</v>
      </c>
      <c r="X506">
        <v>2</v>
      </c>
      <c r="Y506">
        <v>389.7</v>
      </c>
    </row>
    <row r="507" spans="1:25">
      <c r="A507" t="str">
        <f t="shared" si="8"/>
        <v>Муниципальное образование Апшеронский районрезервный</v>
      </c>
      <c r="B507" t="s">
        <v>31</v>
      </c>
      <c r="C507">
        <v>99990774</v>
      </c>
      <c r="D507" t="s">
        <v>381</v>
      </c>
      <c r="E507">
        <v>38</v>
      </c>
      <c r="F507" t="s">
        <v>9</v>
      </c>
      <c r="G507" t="s">
        <v>23</v>
      </c>
      <c r="H507" t="s">
        <v>189</v>
      </c>
      <c r="I507">
        <f>ROW()</f>
        <v>507</v>
      </c>
      <c r="J507">
        <f>COUNTIF(B$3:B33765,B507)</f>
        <v>564</v>
      </c>
      <c r="K507">
        <v>327</v>
      </c>
      <c r="L507">
        <v>9</v>
      </c>
      <c r="M507">
        <v>1962</v>
      </c>
      <c r="N507">
        <v>431.7</v>
      </c>
      <c r="O507">
        <v>56</v>
      </c>
      <c r="P507">
        <v>56</v>
      </c>
      <c r="Q507">
        <v>2</v>
      </c>
      <c r="R507">
        <v>1286044.201271307</v>
      </c>
      <c r="S507">
        <v>14.849999999999998</v>
      </c>
      <c r="T507" t="s">
        <v>313</v>
      </c>
      <c r="U507" t="s">
        <v>317</v>
      </c>
      <c r="V507">
        <v>96816.38</v>
      </c>
      <c r="W507">
        <v>21530.95</v>
      </c>
      <c r="X507">
        <v>2</v>
      </c>
      <c r="Y507">
        <v>389.7</v>
      </c>
    </row>
    <row r="508" spans="1:25">
      <c r="A508" t="str">
        <f t="shared" si="8"/>
        <v>Муниципальное образование Апшеронский районрезервный</v>
      </c>
      <c r="B508" t="s">
        <v>31</v>
      </c>
      <c r="C508">
        <v>99990766</v>
      </c>
      <c r="D508" t="s">
        <v>382</v>
      </c>
      <c r="E508">
        <v>1</v>
      </c>
      <c r="F508" t="s">
        <v>199</v>
      </c>
      <c r="H508" t="s">
        <v>189</v>
      </c>
      <c r="I508">
        <f>ROW()</f>
        <v>508</v>
      </c>
      <c r="J508">
        <f>COUNTIF(B$3:B33766,B508)</f>
        <v>564</v>
      </c>
      <c r="K508">
        <v>327</v>
      </c>
      <c r="L508">
        <v>9</v>
      </c>
      <c r="M508">
        <v>1962</v>
      </c>
      <c r="N508">
        <v>431.2</v>
      </c>
      <c r="O508">
        <v>56</v>
      </c>
      <c r="P508">
        <v>56</v>
      </c>
      <c r="Q508">
        <v>2</v>
      </c>
      <c r="R508">
        <v>1290626.702652687</v>
      </c>
      <c r="S508">
        <v>14.849999999999998</v>
      </c>
      <c r="T508" t="s">
        <v>313</v>
      </c>
      <c r="U508" t="s">
        <v>317</v>
      </c>
      <c r="V508">
        <v>95199.83</v>
      </c>
      <c r="W508">
        <v>21643.18</v>
      </c>
      <c r="X508">
        <v>2</v>
      </c>
      <c r="Y508">
        <v>391.59999999999997</v>
      </c>
    </row>
    <row r="509" spans="1:25">
      <c r="A509" t="str">
        <f t="shared" si="8"/>
        <v>Муниципальное образование Апшеронский районрезервный</v>
      </c>
      <c r="B509" t="s">
        <v>31</v>
      </c>
      <c r="C509">
        <v>99990766</v>
      </c>
      <c r="D509" t="s">
        <v>382</v>
      </c>
      <c r="E509">
        <v>2</v>
      </c>
      <c r="F509" t="s">
        <v>200</v>
      </c>
      <c r="H509" t="s">
        <v>189</v>
      </c>
      <c r="I509">
        <f>ROW()</f>
        <v>509</v>
      </c>
      <c r="J509">
        <f>COUNTIF(B$3:B33767,B509)</f>
        <v>564</v>
      </c>
      <c r="K509">
        <v>327</v>
      </c>
      <c r="L509">
        <v>9</v>
      </c>
      <c r="M509">
        <v>1962</v>
      </c>
      <c r="N509">
        <v>431.2</v>
      </c>
      <c r="O509">
        <v>56</v>
      </c>
      <c r="P509">
        <v>56</v>
      </c>
      <c r="Q509">
        <v>2</v>
      </c>
      <c r="R509">
        <v>1290626.702652687</v>
      </c>
      <c r="S509">
        <v>14.849999999999998</v>
      </c>
      <c r="T509" t="s">
        <v>313</v>
      </c>
      <c r="U509" t="s">
        <v>317</v>
      </c>
      <c r="V509">
        <v>95199.83</v>
      </c>
      <c r="W509">
        <v>21643.18</v>
      </c>
      <c r="X509">
        <v>2</v>
      </c>
      <c r="Y509">
        <v>391.59999999999997</v>
      </c>
    </row>
    <row r="510" spans="1:25">
      <c r="A510" t="str">
        <f t="shared" si="8"/>
        <v>Муниципальное образование Апшеронский районрезервный</v>
      </c>
      <c r="B510" t="s">
        <v>31</v>
      </c>
      <c r="C510">
        <v>99990766</v>
      </c>
      <c r="D510" t="s">
        <v>382</v>
      </c>
      <c r="E510">
        <v>30</v>
      </c>
      <c r="F510" t="s">
        <v>1</v>
      </c>
      <c r="G510" t="s">
        <v>23</v>
      </c>
      <c r="H510" t="s">
        <v>189</v>
      </c>
      <c r="I510">
        <f>ROW()</f>
        <v>510</v>
      </c>
      <c r="J510">
        <f>COUNTIF(B$3:B33768,B510)</f>
        <v>564</v>
      </c>
      <c r="K510">
        <v>327</v>
      </c>
      <c r="L510">
        <v>9</v>
      </c>
      <c r="M510">
        <v>1962</v>
      </c>
      <c r="N510">
        <v>431.2</v>
      </c>
      <c r="O510">
        <v>56</v>
      </c>
      <c r="P510">
        <v>56</v>
      </c>
      <c r="Q510">
        <v>2</v>
      </c>
      <c r="R510">
        <v>1290626.702652687</v>
      </c>
      <c r="S510">
        <v>14.849999999999998</v>
      </c>
      <c r="T510" t="s">
        <v>313</v>
      </c>
      <c r="U510" t="s">
        <v>317</v>
      </c>
      <c r="V510">
        <v>95199.83</v>
      </c>
      <c r="W510">
        <v>21643.18</v>
      </c>
      <c r="X510">
        <v>2</v>
      </c>
      <c r="Y510">
        <v>391.59999999999997</v>
      </c>
    </row>
    <row r="511" spans="1:25">
      <c r="A511" t="str">
        <f t="shared" si="8"/>
        <v>Муниципальное образование Апшеронский районрезервный</v>
      </c>
      <c r="B511" t="s">
        <v>31</v>
      </c>
      <c r="C511">
        <v>99990766</v>
      </c>
      <c r="D511" t="s">
        <v>382</v>
      </c>
      <c r="E511">
        <v>32</v>
      </c>
      <c r="F511" t="s">
        <v>3</v>
      </c>
      <c r="G511" t="s">
        <v>23</v>
      </c>
      <c r="H511" t="s">
        <v>189</v>
      </c>
      <c r="I511">
        <f>ROW()</f>
        <v>511</v>
      </c>
      <c r="J511">
        <f>COUNTIF(B$3:B33769,B511)</f>
        <v>564</v>
      </c>
      <c r="K511">
        <v>327</v>
      </c>
      <c r="L511">
        <v>9</v>
      </c>
      <c r="M511">
        <v>1962</v>
      </c>
      <c r="N511">
        <v>431.2</v>
      </c>
      <c r="O511">
        <v>56</v>
      </c>
      <c r="P511">
        <v>56</v>
      </c>
      <c r="Q511">
        <v>2</v>
      </c>
      <c r="R511">
        <v>1290626.702652687</v>
      </c>
      <c r="S511">
        <v>14.849999999999998</v>
      </c>
      <c r="T511" t="s">
        <v>313</v>
      </c>
      <c r="U511" t="s">
        <v>317</v>
      </c>
      <c r="V511">
        <v>95199.83</v>
      </c>
      <c r="W511">
        <v>21643.18</v>
      </c>
      <c r="X511">
        <v>2</v>
      </c>
      <c r="Y511">
        <v>391.59999999999997</v>
      </c>
    </row>
    <row r="512" spans="1:25">
      <c r="A512" t="str">
        <f t="shared" si="8"/>
        <v>Муниципальное образование Апшеронский районрезервный</v>
      </c>
      <c r="B512" t="s">
        <v>31</v>
      </c>
      <c r="C512">
        <v>99990766</v>
      </c>
      <c r="D512" t="s">
        <v>382</v>
      </c>
      <c r="E512">
        <v>33</v>
      </c>
      <c r="F512" t="s">
        <v>4</v>
      </c>
      <c r="G512" t="s">
        <v>23</v>
      </c>
      <c r="H512" t="s">
        <v>189</v>
      </c>
      <c r="I512">
        <f>ROW()</f>
        <v>512</v>
      </c>
      <c r="J512">
        <f>COUNTIF(B$3:B33770,B512)</f>
        <v>564</v>
      </c>
      <c r="K512">
        <v>327</v>
      </c>
      <c r="L512">
        <v>9</v>
      </c>
      <c r="M512">
        <v>1962</v>
      </c>
      <c r="N512">
        <v>431.2</v>
      </c>
      <c r="O512">
        <v>56</v>
      </c>
      <c r="P512">
        <v>56</v>
      </c>
      <c r="Q512">
        <v>2</v>
      </c>
      <c r="R512">
        <v>1290626.702652687</v>
      </c>
      <c r="S512">
        <v>14.849999999999998</v>
      </c>
      <c r="T512" t="s">
        <v>313</v>
      </c>
      <c r="U512" t="s">
        <v>317</v>
      </c>
      <c r="V512">
        <v>95199.83</v>
      </c>
      <c r="W512">
        <v>21643.18</v>
      </c>
      <c r="X512">
        <v>2</v>
      </c>
      <c r="Y512">
        <v>391.59999999999997</v>
      </c>
    </row>
    <row r="513" spans="1:25">
      <c r="A513" t="str">
        <f t="shared" si="8"/>
        <v>Муниципальное образование Апшеронский районрезервный</v>
      </c>
      <c r="B513" t="s">
        <v>31</v>
      </c>
      <c r="C513">
        <v>99990766</v>
      </c>
      <c r="D513" t="s">
        <v>382</v>
      </c>
      <c r="E513">
        <v>35</v>
      </c>
      <c r="F513" t="s">
        <v>6</v>
      </c>
      <c r="G513" t="s">
        <v>23</v>
      </c>
      <c r="H513" t="s">
        <v>189</v>
      </c>
      <c r="I513">
        <f>ROW()</f>
        <v>513</v>
      </c>
      <c r="J513">
        <f>COUNTIF(B$3:B33771,B513)</f>
        <v>564</v>
      </c>
      <c r="K513">
        <v>327</v>
      </c>
      <c r="L513">
        <v>9</v>
      </c>
      <c r="M513">
        <v>1962</v>
      </c>
      <c r="N513">
        <v>431.2</v>
      </c>
      <c r="O513">
        <v>56</v>
      </c>
      <c r="P513">
        <v>56</v>
      </c>
      <c r="Q513">
        <v>2</v>
      </c>
      <c r="R513">
        <v>1290626.702652687</v>
      </c>
      <c r="S513">
        <v>14.849999999999998</v>
      </c>
      <c r="T513" t="s">
        <v>313</v>
      </c>
      <c r="U513" t="s">
        <v>317</v>
      </c>
      <c r="V513">
        <v>95199.83</v>
      </c>
      <c r="W513">
        <v>21643.18</v>
      </c>
      <c r="X513">
        <v>2</v>
      </c>
      <c r="Y513">
        <v>391.59999999999997</v>
      </c>
    </row>
    <row r="514" spans="1:25">
      <c r="A514" t="str">
        <f t="shared" si="8"/>
        <v>Муниципальное образование Апшеронский районрезервный</v>
      </c>
      <c r="B514" t="s">
        <v>31</v>
      </c>
      <c r="C514">
        <v>99990766</v>
      </c>
      <c r="D514" t="s">
        <v>382</v>
      </c>
      <c r="E514">
        <v>36</v>
      </c>
      <c r="F514" t="s">
        <v>7</v>
      </c>
      <c r="G514" t="s">
        <v>23</v>
      </c>
      <c r="H514" t="s">
        <v>189</v>
      </c>
      <c r="I514">
        <f>ROW()</f>
        <v>514</v>
      </c>
      <c r="J514">
        <f>COUNTIF(B$3:B33772,B514)</f>
        <v>564</v>
      </c>
      <c r="K514">
        <v>327</v>
      </c>
      <c r="L514">
        <v>9</v>
      </c>
      <c r="M514">
        <v>1962</v>
      </c>
      <c r="N514">
        <v>431.2</v>
      </c>
      <c r="O514">
        <v>56</v>
      </c>
      <c r="P514">
        <v>56</v>
      </c>
      <c r="Q514">
        <v>2</v>
      </c>
      <c r="R514">
        <v>1290626.702652687</v>
      </c>
      <c r="S514">
        <v>14.849999999999998</v>
      </c>
      <c r="T514" t="s">
        <v>313</v>
      </c>
      <c r="U514" t="s">
        <v>317</v>
      </c>
      <c r="V514">
        <v>95199.83</v>
      </c>
      <c r="W514">
        <v>21643.18</v>
      </c>
      <c r="X514">
        <v>2</v>
      </c>
      <c r="Y514">
        <v>391.59999999999997</v>
      </c>
    </row>
    <row r="515" spans="1:25">
      <c r="A515" t="str">
        <f t="shared" si="8"/>
        <v>Муниципальное образование Апшеронский районрезервный</v>
      </c>
      <c r="B515" t="s">
        <v>31</v>
      </c>
      <c r="C515">
        <v>99990766</v>
      </c>
      <c r="D515" t="s">
        <v>382</v>
      </c>
      <c r="E515">
        <v>37</v>
      </c>
      <c r="F515" t="s">
        <v>8</v>
      </c>
      <c r="G515" t="s">
        <v>23</v>
      </c>
      <c r="H515" t="s">
        <v>189</v>
      </c>
      <c r="I515">
        <f>ROW()</f>
        <v>515</v>
      </c>
      <c r="J515">
        <f>COUNTIF(B$3:B33773,B515)</f>
        <v>564</v>
      </c>
      <c r="K515">
        <v>327</v>
      </c>
      <c r="L515">
        <v>9</v>
      </c>
      <c r="M515">
        <v>1962</v>
      </c>
      <c r="N515">
        <v>431.2</v>
      </c>
      <c r="O515">
        <v>56</v>
      </c>
      <c r="P515">
        <v>56</v>
      </c>
      <c r="Q515">
        <v>2</v>
      </c>
      <c r="R515">
        <v>1290626.702652687</v>
      </c>
      <c r="S515">
        <v>14.849999999999998</v>
      </c>
      <c r="T515" t="s">
        <v>313</v>
      </c>
      <c r="U515" t="s">
        <v>317</v>
      </c>
      <c r="V515">
        <v>95199.83</v>
      </c>
      <c r="W515">
        <v>21643.18</v>
      </c>
      <c r="X515">
        <v>2</v>
      </c>
      <c r="Y515">
        <v>391.59999999999997</v>
      </c>
    </row>
    <row r="516" spans="1:25">
      <c r="A516" t="str">
        <f t="shared" ref="A516:A566" si="9">CONCATENATE(B516,H516)</f>
        <v>Муниципальное образование Апшеронский районрезервный</v>
      </c>
      <c r="B516" t="s">
        <v>31</v>
      </c>
      <c r="C516">
        <v>99990766</v>
      </c>
      <c r="D516" t="s">
        <v>382</v>
      </c>
      <c r="E516">
        <v>38</v>
      </c>
      <c r="F516" t="s">
        <v>9</v>
      </c>
      <c r="G516" t="s">
        <v>23</v>
      </c>
      <c r="H516" t="s">
        <v>189</v>
      </c>
      <c r="I516">
        <f>ROW()</f>
        <v>516</v>
      </c>
      <c r="J516">
        <f>COUNTIF(B$3:B33774,B516)</f>
        <v>564</v>
      </c>
      <c r="K516">
        <v>327</v>
      </c>
      <c r="L516">
        <v>9</v>
      </c>
      <c r="M516">
        <v>1962</v>
      </c>
      <c r="N516">
        <v>431.2</v>
      </c>
      <c r="O516">
        <v>56</v>
      </c>
      <c r="P516">
        <v>56</v>
      </c>
      <c r="Q516">
        <v>2</v>
      </c>
      <c r="R516">
        <v>1290626.702652687</v>
      </c>
      <c r="S516">
        <v>14.849999999999998</v>
      </c>
      <c r="T516" t="s">
        <v>313</v>
      </c>
      <c r="U516" t="s">
        <v>317</v>
      </c>
      <c r="V516">
        <v>95199.83</v>
      </c>
      <c r="W516">
        <v>21643.18</v>
      </c>
      <c r="X516">
        <v>2</v>
      </c>
      <c r="Y516">
        <v>391.59999999999997</v>
      </c>
    </row>
    <row r="517" spans="1:25">
      <c r="A517" t="str">
        <f t="shared" si="9"/>
        <v>Муниципальное образование Апшеронский районрезервный</v>
      </c>
      <c r="B517" t="s">
        <v>31</v>
      </c>
      <c r="C517">
        <v>99989752</v>
      </c>
      <c r="D517" t="s">
        <v>383</v>
      </c>
      <c r="E517">
        <v>1</v>
      </c>
      <c r="F517" t="s">
        <v>199</v>
      </c>
      <c r="H517" t="s">
        <v>189</v>
      </c>
      <c r="I517">
        <f>ROW()</f>
        <v>517</v>
      </c>
      <c r="J517">
        <f>COUNTIF(B$3:B33775,B517)</f>
        <v>564</v>
      </c>
      <c r="K517">
        <v>327</v>
      </c>
      <c r="L517">
        <v>10</v>
      </c>
      <c r="M517">
        <v>1971</v>
      </c>
      <c r="N517">
        <v>1173.3</v>
      </c>
      <c r="O517">
        <v>57</v>
      </c>
      <c r="P517">
        <v>24</v>
      </c>
      <c r="Q517">
        <v>3</v>
      </c>
      <c r="R517">
        <v>3913608.5828495375</v>
      </c>
      <c r="S517">
        <v>14.775</v>
      </c>
      <c r="T517" t="s">
        <v>313</v>
      </c>
      <c r="U517" t="s">
        <v>322</v>
      </c>
      <c r="V517">
        <v>293808.98</v>
      </c>
      <c r="W517">
        <v>65536.41</v>
      </c>
      <c r="X517">
        <v>3</v>
      </c>
      <c r="Y517">
        <v>1100.56</v>
      </c>
    </row>
    <row r="518" spans="1:25">
      <c r="A518" t="str">
        <f t="shared" si="9"/>
        <v>Муниципальное образование Апшеронский районрезервный</v>
      </c>
      <c r="B518" t="s">
        <v>31</v>
      </c>
      <c r="C518">
        <v>99989752</v>
      </c>
      <c r="D518" t="s">
        <v>383</v>
      </c>
      <c r="E518">
        <v>2</v>
      </c>
      <c r="F518" t="s">
        <v>200</v>
      </c>
      <c r="H518" t="s">
        <v>189</v>
      </c>
      <c r="I518">
        <f>ROW()</f>
        <v>518</v>
      </c>
      <c r="J518">
        <f>COUNTIF(B$3:B33776,B518)</f>
        <v>564</v>
      </c>
      <c r="K518">
        <v>327</v>
      </c>
      <c r="L518">
        <v>10</v>
      </c>
      <c r="M518">
        <v>1971</v>
      </c>
      <c r="N518">
        <v>1173.3</v>
      </c>
      <c r="O518">
        <v>57</v>
      </c>
      <c r="P518">
        <v>24</v>
      </c>
      <c r="Q518">
        <v>3</v>
      </c>
      <c r="R518">
        <v>3913608.5828495375</v>
      </c>
      <c r="S518">
        <v>14.775</v>
      </c>
      <c r="T518" t="s">
        <v>313</v>
      </c>
      <c r="U518" t="s">
        <v>322</v>
      </c>
      <c r="V518">
        <v>293808.98</v>
      </c>
      <c r="W518">
        <v>65536.41</v>
      </c>
      <c r="X518">
        <v>3</v>
      </c>
      <c r="Y518">
        <v>1100.56</v>
      </c>
    </row>
    <row r="519" spans="1:25">
      <c r="A519" t="str">
        <f t="shared" si="9"/>
        <v>Муниципальное образование Апшеронский районрезервный</v>
      </c>
      <c r="B519" t="s">
        <v>31</v>
      </c>
      <c r="C519">
        <v>99989752</v>
      </c>
      <c r="D519" t="s">
        <v>383</v>
      </c>
      <c r="E519">
        <v>30</v>
      </c>
      <c r="F519" t="s">
        <v>1</v>
      </c>
      <c r="G519" t="s">
        <v>23</v>
      </c>
      <c r="H519" t="s">
        <v>189</v>
      </c>
      <c r="I519">
        <f>ROW()</f>
        <v>519</v>
      </c>
      <c r="J519">
        <f>COUNTIF(B$3:B33777,B519)</f>
        <v>564</v>
      </c>
      <c r="K519">
        <v>327</v>
      </c>
      <c r="L519">
        <v>10</v>
      </c>
      <c r="M519">
        <v>1971</v>
      </c>
      <c r="N519">
        <v>1173.3</v>
      </c>
      <c r="O519">
        <v>57</v>
      </c>
      <c r="P519">
        <v>24</v>
      </c>
      <c r="Q519">
        <v>3</v>
      </c>
      <c r="R519">
        <v>3913608.5828495375</v>
      </c>
      <c r="S519">
        <v>14.775</v>
      </c>
      <c r="T519" t="s">
        <v>313</v>
      </c>
      <c r="U519" t="s">
        <v>322</v>
      </c>
      <c r="V519">
        <v>293808.98</v>
      </c>
      <c r="W519">
        <v>65536.41</v>
      </c>
      <c r="X519">
        <v>3</v>
      </c>
      <c r="Y519">
        <v>1100.56</v>
      </c>
    </row>
    <row r="520" spans="1:25">
      <c r="A520" t="str">
        <f t="shared" si="9"/>
        <v>Муниципальное образование Апшеронский районрезервный</v>
      </c>
      <c r="B520" t="s">
        <v>31</v>
      </c>
      <c r="C520">
        <v>99989752</v>
      </c>
      <c r="D520" t="s">
        <v>383</v>
      </c>
      <c r="E520">
        <v>32</v>
      </c>
      <c r="F520" t="s">
        <v>3</v>
      </c>
      <c r="G520" t="s">
        <v>23</v>
      </c>
      <c r="H520" t="s">
        <v>189</v>
      </c>
      <c r="I520">
        <f>ROW()</f>
        <v>520</v>
      </c>
      <c r="J520">
        <f>COUNTIF(B$3:B33778,B520)</f>
        <v>564</v>
      </c>
      <c r="K520">
        <v>327</v>
      </c>
      <c r="L520">
        <v>10</v>
      </c>
      <c r="M520">
        <v>1971</v>
      </c>
      <c r="N520">
        <v>1173.3</v>
      </c>
      <c r="O520">
        <v>57</v>
      </c>
      <c r="P520">
        <v>24</v>
      </c>
      <c r="Q520">
        <v>3</v>
      </c>
      <c r="R520">
        <v>3913608.5828495375</v>
      </c>
      <c r="S520">
        <v>14.775</v>
      </c>
      <c r="T520" t="s">
        <v>313</v>
      </c>
      <c r="U520" t="s">
        <v>322</v>
      </c>
      <c r="V520">
        <v>293808.98</v>
      </c>
      <c r="W520">
        <v>65536.41</v>
      </c>
      <c r="X520">
        <v>3</v>
      </c>
      <c r="Y520">
        <v>1100.56</v>
      </c>
    </row>
    <row r="521" spans="1:25">
      <c r="A521" t="str">
        <f t="shared" si="9"/>
        <v>Муниципальное образование Апшеронский районрезервный</v>
      </c>
      <c r="B521" t="s">
        <v>31</v>
      </c>
      <c r="C521">
        <v>99989752</v>
      </c>
      <c r="D521" t="s">
        <v>383</v>
      </c>
      <c r="E521">
        <v>33</v>
      </c>
      <c r="F521" t="s">
        <v>4</v>
      </c>
      <c r="G521" t="s">
        <v>23</v>
      </c>
      <c r="H521" t="s">
        <v>189</v>
      </c>
      <c r="I521">
        <f>ROW()</f>
        <v>521</v>
      </c>
      <c r="J521">
        <f>COUNTIF(B$3:B33779,B521)</f>
        <v>564</v>
      </c>
      <c r="K521">
        <v>327</v>
      </c>
      <c r="L521">
        <v>10</v>
      </c>
      <c r="M521">
        <v>1971</v>
      </c>
      <c r="N521">
        <v>1173.3</v>
      </c>
      <c r="O521">
        <v>57</v>
      </c>
      <c r="P521">
        <v>24</v>
      </c>
      <c r="Q521">
        <v>3</v>
      </c>
      <c r="R521">
        <v>3913608.5828495375</v>
      </c>
      <c r="S521">
        <v>14.775</v>
      </c>
      <c r="T521" t="s">
        <v>313</v>
      </c>
      <c r="U521" t="s">
        <v>322</v>
      </c>
      <c r="V521">
        <v>293808.98</v>
      </c>
      <c r="W521">
        <v>65536.41</v>
      </c>
      <c r="X521">
        <v>3</v>
      </c>
      <c r="Y521">
        <v>1100.56</v>
      </c>
    </row>
    <row r="522" spans="1:25">
      <c r="A522" t="str">
        <f t="shared" si="9"/>
        <v>Муниципальное образование Апшеронский районрезервный</v>
      </c>
      <c r="B522" t="s">
        <v>31</v>
      </c>
      <c r="C522">
        <v>99989752</v>
      </c>
      <c r="D522" t="s">
        <v>383</v>
      </c>
      <c r="E522">
        <v>35</v>
      </c>
      <c r="F522" t="s">
        <v>6</v>
      </c>
      <c r="G522" t="s">
        <v>23</v>
      </c>
      <c r="H522" t="s">
        <v>189</v>
      </c>
      <c r="I522">
        <f>ROW()</f>
        <v>522</v>
      </c>
      <c r="J522">
        <f>COUNTIF(B$3:B33780,B522)</f>
        <v>564</v>
      </c>
      <c r="K522">
        <v>327</v>
      </c>
      <c r="L522">
        <v>10</v>
      </c>
      <c r="M522">
        <v>1971</v>
      </c>
      <c r="N522">
        <v>1173.3</v>
      </c>
      <c r="O522">
        <v>57</v>
      </c>
      <c r="P522">
        <v>24</v>
      </c>
      <c r="Q522">
        <v>3</v>
      </c>
      <c r="R522">
        <v>3913608.5828495375</v>
      </c>
      <c r="S522">
        <v>14.775</v>
      </c>
      <c r="T522" t="s">
        <v>313</v>
      </c>
      <c r="U522" t="s">
        <v>322</v>
      </c>
      <c r="V522">
        <v>293808.98</v>
      </c>
      <c r="W522">
        <v>65536.41</v>
      </c>
      <c r="X522">
        <v>3</v>
      </c>
      <c r="Y522">
        <v>1100.56</v>
      </c>
    </row>
    <row r="523" spans="1:25">
      <c r="A523" t="str">
        <f t="shared" si="9"/>
        <v>Муниципальное образование Апшеронский районрезервный</v>
      </c>
      <c r="B523" t="s">
        <v>31</v>
      </c>
      <c r="C523">
        <v>99989752</v>
      </c>
      <c r="D523" t="s">
        <v>383</v>
      </c>
      <c r="E523">
        <v>36</v>
      </c>
      <c r="F523" t="s">
        <v>7</v>
      </c>
      <c r="G523" t="s">
        <v>23</v>
      </c>
      <c r="H523" t="s">
        <v>189</v>
      </c>
      <c r="I523">
        <f>ROW()</f>
        <v>523</v>
      </c>
      <c r="J523">
        <f>COUNTIF(B$3:B33781,B523)</f>
        <v>564</v>
      </c>
      <c r="K523">
        <v>327</v>
      </c>
      <c r="L523">
        <v>10</v>
      </c>
      <c r="M523">
        <v>1971</v>
      </c>
      <c r="N523">
        <v>1173.3</v>
      </c>
      <c r="O523">
        <v>57</v>
      </c>
      <c r="P523">
        <v>24</v>
      </c>
      <c r="Q523">
        <v>3</v>
      </c>
      <c r="R523">
        <v>3913608.5828495375</v>
      </c>
      <c r="S523">
        <v>14.775</v>
      </c>
      <c r="T523" t="s">
        <v>313</v>
      </c>
      <c r="U523" t="s">
        <v>322</v>
      </c>
      <c r="V523">
        <v>293808.98</v>
      </c>
      <c r="W523">
        <v>65536.41</v>
      </c>
      <c r="X523">
        <v>3</v>
      </c>
      <c r="Y523">
        <v>1100.56</v>
      </c>
    </row>
    <row r="524" spans="1:25">
      <c r="A524" t="str">
        <f t="shared" si="9"/>
        <v>Муниципальное образование Апшеронский районрезервный</v>
      </c>
      <c r="B524" t="s">
        <v>31</v>
      </c>
      <c r="C524">
        <v>99989752</v>
      </c>
      <c r="D524" t="s">
        <v>383</v>
      </c>
      <c r="E524">
        <v>37</v>
      </c>
      <c r="F524" t="s">
        <v>8</v>
      </c>
      <c r="G524" t="s">
        <v>23</v>
      </c>
      <c r="H524" t="s">
        <v>189</v>
      </c>
      <c r="I524">
        <f>ROW()</f>
        <v>524</v>
      </c>
      <c r="J524">
        <f>COUNTIF(B$3:B33782,B524)</f>
        <v>564</v>
      </c>
      <c r="K524">
        <v>327</v>
      </c>
      <c r="L524">
        <v>10</v>
      </c>
      <c r="M524">
        <v>1971</v>
      </c>
      <c r="N524">
        <v>1173.3</v>
      </c>
      <c r="O524">
        <v>57</v>
      </c>
      <c r="P524">
        <v>24</v>
      </c>
      <c r="Q524">
        <v>3</v>
      </c>
      <c r="R524">
        <v>3913608.5828495375</v>
      </c>
      <c r="S524">
        <v>14.775</v>
      </c>
      <c r="T524" t="s">
        <v>313</v>
      </c>
      <c r="U524" t="s">
        <v>322</v>
      </c>
      <c r="V524">
        <v>293808.98</v>
      </c>
      <c r="W524">
        <v>65536.41</v>
      </c>
      <c r="X524">
        <v>3</v>
      </c>
      <c r="Y524">
        <v>1100.56</v>
      </c>
    </row>
    <row r="525" spans="1:25">
      <c r="A525" t="str">
        <f t="shared" si="9"/>
        <v>Муниципальное образование Апшеронский районрезервный</v>
      </c>
      <c r="B525" t="s">
        <v>31</v>
      </c>
      <c r="C525">
        <v>99989752</v>
      </c>
      <c r="D525" t="s">
        <v>383</v>
      </c>
      <c r="E525">
        <v>38</v>
      </c>
      <c r="F525" t="s">
        <v>9</v>
      </c>
      <c r="G525" t="s">
        <v>23</v>
      </c>
      <c r="H525" t="s">
        <v>189</v>
      </c>
      <c r="I525">
        <f>ROW()</f>
        <v>525</v>
      </c>
      <c r="J525">
        <f>COUNTIF(B$3:B33783,B525)</f>
        <v>564</v>
      </c>
      <c r="K525">
        <v>327</v>
      </c>
      <c r="L525">
        <v>10</v>
      </c>
      <c r="M525">
        <v>1971</v>
      </c>
      <c r="N525">
        <v>1173.3</v>
      </c>
      <c r="O525">
        <v>57</v>
      </c>
      <c r="P525">
        <v>24</v>
      </c>
      <c r="Q525">
        <v>3</v>
      </c>
      <c r="R525">
        <v>3913608.5828495375</v>
      </c>
      <c r="S525">
        <v>14.775</v>
      </c>
      <c r="T525" t="s">
        <v>313</v>
      </c>
      <c r="U525" t="s">
        <v>322</v>
      </c>
      <c r="V525">
        <v>293808.98</v>
      </c>
      <c r="W525">
        <v>65536.41</v>
      </c>
      <c r="X525">
        <v>3</v>
      </c>
      <c r="Y525">
        <v>1100.56</v>
      </c>
    </row>
    <row r="526" spans="1:25">
      <c r="A526" t="str">
        <f t="shared" si="9"/>
        <v>Муниципальное образование Апшеронский районрезервный</v>
      </c>
      <c r="B526" t="s">
        <v>31</v>
      </c>
      <c r="C526">
        <v>99989752</v>
      </c>
      <c r="D526" t="s">
        <v>383</v>
      </c>
      <c r="E526">
        <v>39</v>
      </c>
      <c r="F526" t="s">
        <v>10</v>
      </c>
      <c r="G526" t="s">
        <v>23</v>
      </c>
      <c r="H526" t="s">
        <v>189</v>
      </c>
      <c r="I526">
        <f>ROW()</f>
        <v>526</v>
      </c>
      <c r="J526">
        <f>COUNTIF(B$3:B33784,B526)</f>
        <v>564</v>
      </c>
      <c r="K526">
        <v>327</v>
      </c>
      <c r="L526">
        <v>10</v>
      </c>
      <c r="M526">
        <v>1971</v>
      </c>
      <c r="N526">
        <v>1173.3</v>
      </c>
      <c r="O526">
        <v>57</v>
      </c>
      <c r="P526">
        <v>24</v>
      </c>
      <c r="Q526">
        <v>3</v>
      </c>
      <c r="R526">
        <v>3913608.5828495375</v>
      </c>
      <c r="S526">
        <v>14.775</v>
      </c>
      <c r="T526" t="s">
        <v>313</v>
      </c>
      <c r="U526" t="s">
        <v>322</v>
      </c>
      <c r="V526">
        <v>293808.98</v>
      </c>
      <c r="W526">
        <v>65536.41</v>
      </c>
      <c r="X526">
        <v>3</v>
      </c>
      <c r="Y526">
        <v>1100.56</v>
      </c>
    </row>
    <row r="527" spans="1:25">
      <c r="A527" t="str">
        <f t="shared" si="9"/>
        <v>Муниципальное образование Апшеронский районрезервный</v>
      </c>
      <c r="B527" t="s">
        <v>31</v>
      </c>
      <c r="C527">
        <v>99989793</v>
      </c>
      <c r="D527" t="s">
        <v>384</v>
      </c>
      <c r="E527">
        <v>1</v>
      </c>
      <c r="F527" t="s">
        <v>199</v>
      </c>
      <c r="H527" t="s">
        <v>189</v>
      </c>
      <c r="I527">
        <f>ROW()</f>
        <v>527</v>
      </c>
      <c r="J527">
        <f>COUNTIF(B$3:B33785,B527)</f>
        <v>564</v>
      </c>
      <c r="K527">
        <v>327</v>
      </c>
      <c r="L527">
        <v>9</v>
      </c>
      <c r="M527">
        <v>1963</v>
      </c>
      <c r="N527">
        <v>458.8</v>
      </c>
      <c r="O527">
        <v>12</v>
      </c>
      <c r="P527">
        <v>8</v>
      </c>
      <c r="Q527">
        <v>2</v>
      </c>
      <c r="R527">
        <v>1033320.2298547471</v>
      </c>
      <c r="S527">
        <v>14.751666666666667</v>
      </c>
      <c r="T527" t="s">
        <v>313</v>
      </c>
      <c r="U527" t="s">
        <v>317</v>
      </c>
      <c r="V527">
        <v>77251.09</v>
      </c>
      <c r="W527">
        <v>17309.61</v>
      </c>
      <c r="X527">
        <v>1</v>
      </c>
      <c r="Y527">
        <v>393.2</v>
      </c>
    </row>
    <row r="528" spans="1:25">
      <c r="A528" t="str">
        <f t="shared" si="9"/>
        <v>Муниципальное образование Апшеронский районрезервный</v>
      </c>
      <c r="B528" t="s">
        <v>31</v>
      </c>
      <c r="C528">
        <v>99989793</v>
      </c>
      <c r="D528" t="s">
        <v>384</v>
      </c>
      <c r="E528">
        <v>2</v>
      </c>
      <c r="F528" t="s">
        <v>200</v>
      </c>
      <c r="H528" t="s">
        <v>189</v>
      </c>
      <c r="I528">
        <f>ROW()</f>
        <v>528</v>
      </c>
      <c r="J528">
        <f>COUNTIF(B$3:B33786,B528)</f>
        <v>564</v>
      </c>
      <c r="K528">
        <v>327</v>
      </c>
      <c r="L528">
        <v>9</v>
      </c>
      <c r="M528">
        <v>1963</v>
      </c>
      <c r="N528">
        <v>458.8</v>
      </c>
      <c r="O528">
        <v>12</v>
      </c>
      <c r="P528">
        <v>8</v>
      </c>
      <c r="Q528">
        <v>2</v>
      </c>
      <c r="R528">
        <v>1033320.2298547471</v>
      </c>
      <c r="S528">
        <v>14.751666666666667</v>
      </c>
      <c r="T528" t="s">
        <v>313</v>
      </c>
      <c r="U528" t="s">
        <v>317</v>
      </c>
      <c r="V528">
        <v>77251.09</v>
      </c>
      <c r="W528">
        <v>17309.61</v>
      </c>
      <c r="X528">
        <v>1</v>
      </c>
      <c r="Y528">
        <v>393.2</v>
      </c>
    </row>
    <row r="529" spans="1:25">
      <c r="A529" t="str">
        <f t="shared" si="9"/>
        <v>Муниципальное образование Апшеронский районрезервный</v>
      </c>
      <c r="B529" t="s">
        <v>31</v>
      </c>
      <c r="C529">
        <v>99989793</v>
      </c>
      <c r="D529" t="s">
        <v>384</v>
      </c>
      <c r="E529">
        <v>30</v>
      </c>
      <c r="F529" t="s">
        <v>1</v>
      </c>
      <c r="G529" t="s">
        <v>23</v>
      </c>
      <c r="H529" t="s">
        <v>189</v>
      </c>
      <c r="I529">
        <f>ROW()</f>
        <v>529</v>
      </c>
      <c r="J529">
        <f>COUNTIF(B$3:B33787,B529)</f>
        <v>564</v>
      </c>
      <c r="K529">
        <v>327</v>
      </c>
      <c r="L529">
        <v>9</v>
      </c>
      <c r="M529">
        <v>1963</v>
      </c>
      <c r="N529">
        <v>458.8</v>
      </c>
      <c r="O529">
        <v>12</v>
      </c>
      <c r="P529">
        <v>8</v>
      </c>
      <c r="Q529">
        <v>2</v>
      </c>
      <c r="R529">
        <v>1033320.2298547471</v>
      </c>
      <c r="S529">
        <v>14.751666666666667</v>
      </c>
      <c r="T529" t="s">
        <v>313</v>
      </c>
      <c r="U529" t="s">
        <v>317</v>
      </c>
      <c r="V529">
        <v>77251.09</v>
      </c>
      <c r="W529">
        <v>17309.61</v>
      </c>
      <c r="X529">
        <v>1</v>
      </c>
      <c r="Y529">
        <v>393.2</v>
      </c>
    </row>
    <row r="530" spans="1:25">
      <c r="A530" t="str">
        <f t="shared" si="9"/>
        <v>Муниципальное образование Апшеронский районрезервный</v>
      </c>
      <c r="B530" t="s">
        <v>31</v>
      </c>
      <c r="C530">
        <v>99989793</v>
      </c>
      <c r="D530" t="s">
        <v>384</v>
      </c>
      <c r="E530">
        <v>32</v>
      </c>
      <c r="F530" t="s">
        <v>3</v>
      </c>
      <c r="G530" t="s">
        <v>23</v>
      </c>
      <c r="H530" t="s">
        <v>189</v>
      </c>
      <c r="I530">
        <f>ROW()</f>
        <v>530</v>
      </c>
      <c r="J530">
        <f>COUNTIF(B$3:B33788,B530)</f>
        <v>564</v>
      </c>
      <c r="K530">
        <v>327</v>
      </c>
      <c r="L530">
        <v>9</v>
      </c>
      <c r="M530">
        <v>1963</v>
      </c>
      <c r="N530">
        <v>458.8</v>
      </c>
      <c r="O530">
        <v>12</v>
      </c>
      <c r="P530">
        <v>8</v>
      </c>
      <c r="Q530">
        <v>2</v>
      </c>
      <c r="R530">
        <v>1033320.2298547471</v>
      </c>
      <c r="S530">
        <v>14.751666666666667</v>
      </c>
      <c r="T530" t="s">
        <v>313</v>
      </c>
      <c r="U530" t="s">
        <v>317</v>
      </c>
      <c r="V530">
        <v>77251.09</v>
      </c>
      <c r="W530">
        <v>17309.61</v>
      </c>
      <c r="X530">
        <v>1</v>
      </c>
      <c r="Y530">
        <v>393.2</v>
      </c>
    </row>
    <row r="531" spans="1:25">
      <c r="A531" t="str">
        <f t="shared" si="9"/>
        <v>Муниципальное образование Апшеронский районрезервный</v>
      </c>
      <c r="B531" t="s">
        <v>31</v>
      </c>
      <c r="C531">
        <v>99989793</v>
      </c>
      <c r="D531" t="s">
        <v>384</v>
      </c>
      <c r="E531">
        <v>33</v>
      </c>
      <c r="F531" t="s">
        <v>4</v>
      </c>
      <c r="G531" t="s">
        <v>23</v>
      </c>
      <c r="H531" t="s">
        <v>189</v>
      </c>
      <c r="I531">
        <f>ROW()</f>
        <v>531</v>
      </c>
      <c r="J531">
        <f>COUNTIF(B$3:B33789,B531)</f>
        <v>564</v>
      </c>
      <c r="K531">
        <v>327</v>
      </c>
      <c r="L531">
        <v>9</v>
      </c>
      <c r="M531">
        <v>1963</v>
      </c>
      <c r="N531">
        <v>458.8</v>
      </c>
      <c r="O531">
        <v>12</v>
      </c>
      <c r="P531">
        <v>8</v>
      </c>
      <c r="Q531">
        <v>2</v>
      </c>
      <c r="R531">
        <v>1033320.2298547471</v>
      </c>
      <c r="S531">
        <v>14.751666666666667</v>
      </c>
      <c r="T531" t="s">
        <v>313</v>
      </c>
      <c r="U531" t="s">
        <v>317</v>
      </c>
      <c r="V531">
        <v>77251.09</v>
      </c>
      <c r="W531">
        <v>17309.61</v>
      </c>
      <c r="X531">
        <v>1</v>
      </c>
      <c r="Y531">
        <v>393.2</v>
      </c>
    </row>
    <row r="532" spans="1:25">
      <c r="A532" t="str">
        <f t="shared" si="9"/>
        <v>Муниципальное образование Апшеронский районрезервный</v>
      </c>
      <c r="B532" t="s">
        <v>31</v>
      </c>
      <c r="C532">
        <v>99989793</v>
      </c>
      <c r="D532" t="s">
        <v>384</v>
      </c>
      <c r="E532">
        <v>35</v>
      </c>
      <c r="F532" t="s">
        <v>6</v>
      </c>
      <c r="G532" t="s">
        <v>23</v>
      </c>
      <c r="H532" t="s">
        <v>189</v>
      </c>
      <c r="I532">
        <f>ROW()</f>
        <v>532</v>
      </c>
      <c r="J532">
        <f>COUNTIF(B$3:B33790,B532)</f>
        <v>564</v>
      </c>
      <c r="K532">
        <v>327</v>
      </c>
      <c r="L532">
        <v>9</v>
      </c>
      <c r="M532">
        <v>1963</v>
      </c>
      <c r="N532">
        <v>458.8</v>
      </c>
      <c r="O532">
        <v>12</v>
      </c>
      <c r="P532">
        <v>8</v>
      </c>
      <c r="Q532">
        <v>2</v>
      </c>
      <c r="R532">
        <v>1033320.2298547471</v>
      </c>
      <c r="S532">
        <v>14.751666666666667</v>
      </c>
      <c r="T532" t="s">
        <v>313</v>
      </c>
      <c r="U532" t="s">
        <v>317</v>
      </c>
      <c r="V532">
        <v>77251.09</v>
      </c>
      <c r="W532">
        <v>17309.61</v>
      </c>
      <c r="X532">
        <v>1</v>
      </c>
      <c r="Y532">
        <v>393.2</v>
      </c>
    </row>
    <row r="533" spans="1:25">
      <c r="A533" t="str">
        <f t="shared" si="9"/>
        <v>Муниципальное образование Апшеронский районрезервный</v>
      </c>
      <c r="B533" t="s">
        <v>31</v>
      </c>
      <c r="C533">
        <v>99989793</v>
      </c>
      <c r="D533" t="s">
        <v>384</v>
      </c>
      <c r="E533">
        <v>36</v>
      </c>
      <c r="F533" t="s">
        <v>7</v>
      </c>
      <c r="G533" t="s">
        <v>23</v>
      </c>
      <c r="H533" t="s">
        <v>189</v>
      </c>
      <c r="I533">
        <f>ROW()</f>
        <v>533</v>
      </c>
      <c r="J533">
        <f>COUNTIF(B$3:B33791,B533)</f>
        <v>564</v>
      </c>
      <c r="K533">
        <v>327</v>
      </c>
      <c r="L533">
        <v>9</v>
      </c>
      <c r="M533">
        <v>1963</v>
      </c>
      <c r="N533">
        <v>458.8</v>
      </c>
      <c r="O533">
        <v>12</v>
      </c>
      <c r="P533">
        <v>8</v>
      </c>
      <c r="Q533">
        <v>2</v>
      </c>
      <c r="R533">
        <v>1033320.2298547471</v>
      </c>
      <c r="S533">
        <v>14.751666666666667</v>
      </c>
      <c r="T533" t="s">
        <v>313</v>
      </c>
      <c r="U533" t="s">
        <v>317</v>
      </c>
      <c r="V533">
        <v>77251.09</v>
      </c>
      <c r="W533">
        <v>17309.61</v>
      </c>
      <c r="X533">
        <v>1</v>
      </c>
      <c r="Y533">
        <v>393.2</v>
      </c>
    </row>
    <row r="534" spans="1:25">
      <c r="A534" t="str">
        <f t="shared" si="9"/>
        <v>Муниципальное образование Апшеронский районрезервный</v>
      </c>
      <c r="B534" t="s">
        <v>31</v>
      </c>
      <c r="C534">
        <v>99989793</v>
      </c>
      <c r="D534" t="s">
        <v>384</v>
      </c>
      <c r="E534">
        <v>37</v>
      </c>
      <c r="F534" t="s">
        <v>8</v>
      </c>
      <c r="G534" t="s">
        <v>23</v>
      </c>
      <c r="H534" t="s">
        <v>189</v>
      </c>
      <c r="I534">
        <f>ROW()</f>
        <v>534</v>
      </c>
      <c r="J534">
        <f>COUNTIF(B$3:B33792,B534)</f>
        <v>564</v>
      </c>
      <c r="K534">
        <v>327</v>
      </c>
      <c r="L534">
        <v>9</v>
      </c>
      <c r="M534">
        <v>1963</v>
      </c>
      <c r="N534">
        <v>458.8</v>
      </c>
      <c r="O534">
        <v>12</v>
      </c>
      <c r="P534">
        <v>8</v>
      </c>
      <c r="Q534">
        <v>2</v>
      </c>
      <c r="R534">
        <v>1033320.2298547471</v>
      </c>
      <c r="S534">
        <v>14.751666666666667</v>
      </c>
      <c r="T534" t="s">
        <v>313</v>
      </c>
      <c r="U534" t="s">
        <v>317</v>
      </c>
      <c r="V534">
        <v>77251.09</v>
      </c>
      <c r="W534">
        <v>17309.61</v>
      </c>
      <c r="X534">
        <v>1</v>
      </c>
      <c r="Y534">
        <v>393.2</v>
      </c>
    </row>
    <row r="535" spans="1:25">
      <c r="A535" t="str">
        <f t="shared" si="9"/>
        <v>Муниципальное образование Апшеронский районрезервный</v>
      </c>
      <c r="B535" t="s">
        <v>31</v>
      </c>
      <c r="C535">
        <v>99989793</v>
      </c>
      <c r="D535" t="s">
        <v>384</v>
      </c>
      <c r="E535">
        <v>38</v>
      </c>
      <c r="F535" t="s">
        <v>9</v>
      </c>
      <c r="G535" t="s">
        <v>23</v>
      </c>
      <c r="H535" t="s">
        <v>189</v>
      </c>
      <c r="I535">
        <f>ROW()</f>
        <v>535</v>
      </c>
      <c r="J535">
        <f>COUNTIF(B$3:B33793,B535)</f>
        <v>564</v>
      </c>
      <c r="K535">
        <v>327</v>
      </c>
      <c r="L535">
        <v>9</v>
      </c>
      <c r="M535">
        <v>1963</v>
      </c>
      <c r="N535">
        <v>458.8</v>
      </c>
      <c r="O535">
        <v>12</v>
      </c>
      <c r="P535">
        <v>8</v>
      </c>
      <c r="Q535">
        <v>2</v>
      </c>
      <c r="R535">
        <v>1033320.2298547471</v>
      </c>
      <c r="S535">
        <v>14.751666666666667</v>
      </c>
      <c r="T535" t="s">
        <v>313</v>
      </c>
      <c r="U535" t="s">
        <v>317</v>
      </c>
      <c r="V535">
        <v>77251.09</v>
      </c>
      <c r="W535">
        <v>17309.61</v>
      </c>
      <c r="X535">
        <v>1</v>
      </c>
      <c r="Y535">
        <v>393.2</v>
      </c>
    </row>
    <row r="536" spans="1:25">
      <c r="A536" t="str">
        <f t="shared" si="9"/>
        <v>Муниципальное образование Апшеронский районрезервный</v>
      </c>
      <c r="B536" t="s">
        <v>31</v>
      </c>
      <c r="C536">
        <v>99990783</v>
      </c>
      <c r="D536" t="s">
        <v>385</v>
      </c>
      <c r="E536">
        <v>1</v>
      </c>
      <c r="F536" t="s">
        <v>199</v>
      </c>
      <c r="H536" t="s">
        <v>189</v>
      </c>
      <c r="I536">
        <f>ROW()</f>
        <v>536</v>
      </c>
      <c r="J536">
        <f>COUNTIF(B$3:B33794,B536)</f>
        <v>564</v>
      </c>
      <c r="K536">
        <v>327</v>
      </c>
      <c r="L536">
        <v>10</v>
      </c>
      <c r="M536">
        <v>1985</v>
      </c>
      <c r="N536">
        <v>888.11</v>
      </c>
      <c r="O536">
        <v>20</v>
      </c>
      <c r="P536">
        <v>20</v>
      </c>
      <c r="Q536">
        <v>5</v>
      </c>
      <c r="R536">
        <v>2128486.22739085</v>
      </c>
      <c r="S536">
        <v>14.725000000000001</v>
      </c>
      <c r="T536" t="s">
        <v>313</v>
      </c>
      <c r="U536" t="s">
        <v>323</v>
      </c>
      <c r="V536">
        <v>157826.38</v>
      </c>
      <c r="W536">
        <v>35678.76</v>
      </c>
      <c r="X536">
        <v>1</v>
      </c>
      <c r="Y536">
        <v>820.83920000000001</v>
      </c>
    </row>
    <row r="537" spans="1:25">
      <c r="A537" t="str">
        <f t="shared" si="9"/>
        <v>Муниципальное образование Апшеронский районрезервный</v>
      </c>
      <c r="B537" t="s">
        <v>31</v>
      </c>
      <c r="C537">
        <v>99990783</v>
      </c>
      <c r="D537" t="s">
        <v>385</v>
      </c>
      <c r="E537">
        <v>2</v>
      </c>
      <c r="F537" t="s">
        <v>200</v>
      </c>
      <c r="H537" t="s">
        <v>189</v>
      </c>
      <c r="I537">
        <f>ROW()</f>
        <v>537</v>
      </c>
      <c r="J537">
        <f>COUNTIF(B$3:B33795,B537)</f>
        <v>564</v>
      </c>
      <c r="K537">
        <v>327</v>
      </c>
      <c r="L537">
        <v>10</v>
      </c>
      <c r="M537">
        <v>1985</v>
      </c>
      <c r="N537">
        <v>888.11</v>
      </c>
      <c r="O537">
        <v>20</v>
      </c>
      <c r="P537">
        <v>20</v>
      </c>
      <c r="Q537">
        <v>5</v>
      </c>
      <c r="R537">
        <v>2128486.22739085</v>
      </c>
      <c r="S537">
        <v>14.725000000000001</v>
      </c>
      <c r="T537" t="s">
        <v>313</v>
      </c>
      <c r="U537" t="s">
        <v>323</v>
      </c>
      <c r="V537">
        <v>157826.38</v>
      </c>
      <c r="W537">
        <v>35678.76</v>
      </c>
      <c r="X537">
        <v>1</v>
      </c>
      <c r="Y537">
        <v>820.83920000000001</v>
      </c>
    </row>
    <row r="538" spans="1:25">
      <c r="A538" t="str">
        <f t="shared" si="9"/>
        <v>Муниципальное образование Апшеронский районрезервный</v>
      </c>
      <c r="B538" t="s">
        <v>31</v>
      </c>
      <c r="C538">
        <v>99990783</v>
      </c>
      <c r="D538" t="s">
        <v>385</v>
      </c>
      <c r="E538">
        <v>32</v>
      </c>
      <c r="F538" t="s">
        <v>3</v>
      </c>
      <c r="G538" t="s">
        <v>23</v>
      </c>
      <c r="H538" t="s">
        <v>189</v>
      </c>
      <c r="I538">
        <f>ROW()</f>
        <v>538</v>
      </c>
      <c r="J538">
        <f>COUNTIF(B$3:B33796,B538)</f>
        <v>564</v>
      </c>
      <c r="K538">
        <v>327</v>
      </c>
      <c r="L538">
        <v>10</v>
      </c>
      <c r="M538">
        <v>1985</v>
      </c>
      <c r="N538">
        <v>888.11</v>
      </c>
      <c r="O538">
        <v>20</v>
      </c>
      <c r="P538">
        <v>20</v>
      </c>
      <c r="Q538">
        <v>5</v>
      </c>
      <c r="R538">
        <v>2128486.22739085</v>
      </c>
      <c r="S538">
        <v>14.725000000000001</v>
      </c>
      <c r="T538" t="s">
        <v>313</v>
      </c>
      <c r="U538" t="s">
        <v>323</v>
      </c>
      <c r="V538">
        <v>157826.38</v>
      </c>
      <c r="W538">
        <v>35678.76</v>
      </c>
      <c r="X538">
        <v>1</v>
      </c>
      <c r="Y538">
        <v>820.83920000000001</v>
      </c>
    </row>
    <row r="539" spans="1:25">
      <c r="A539" t="str">
        <f t="shared" si="9"/>
        <v>Муниципальное образование Апшеронский районрезервный</v>
      </c>
      <c r="B539" t="s">
        <v>31</v>
      </c>
      <c r="C539">
        <v>99990783</v>
      </c>
      <c r="D539" t="s">
        <v>385</v>
      </c>
      <c r="E539">
        <v>33</v>
      </c>
      <c r="F539" t="s">
        <v>4</v>
      </c>
      <c r="G539" t="s">
        <v>23</v>
      </c>
      <c r="H539" t="s">
        <v>189</v>
      </c>
      <c r="I539">
        <f>ROW()</f>
        <v>539</v>
      </c>
      <c r="J539">
        <f>COUNTIF(B$3:B33797,B539)</f>
        <v>564</v>
      </c>
      <c r="K539">
        <v>327</v>
      </c>
      <c r="L539">
        <v>10</v>
      </c>
      <c r="M539">
        <v>1985</v>
      </c>
      <c r="N539">
        <v>888.11</v>
      </c>
      <c r="O539">
        <v>20</v>
      </c>
      <c r="P539">
        <v>20</v>
      </c>
      <c r="Q539">
        <v>5</v>
      </c>
      <c r="R539">
        <v>2128486.22739085</v>
      </c>
      <c r="S539">
        <v>14.725000000000001</v>
      </c>
      <c r="T539" t="s">
        <v>313</v>
      </c>
      <c r="U539" t="s">
        <v>323</v>
      </c>
      <c r="V539">
        <v>157826.38</v>
      </c>
      <c r="W539">
        <v>35678.76</v>
      </c>
      <c r="X539">
        <v>1</v>
      </c>
      <c r="Y539">
        <v>820.83920000000001</v>
      </c>
    </row>
    <row r="540" spans="1:25">
      <c r="A540" t="str">
        <f t="shared" si="9"/>
        <v>Муниципальное образование Апшеронский районрезервный</v>
      </c>
      <c r="B540" t="s">
        <v>31</v>
      </c>
      <c r="C540">
        <v>99990783</v>
      </c>
      <c r="D540" t="s">
        <v>385</v>
      </c>
      <c r="E540">
        <v>35</v>
      </c>
      <c r="F540" t="s">
        <v>6</v>
      </c>
      <c r="G540" t="s">
        <v>23</v>
      </c>
      <c r="H540" t="s">
        <v>189</v>
      </c>
      <c r="I540">
        <f>ROW()</f>
        <v>540</v>
      </c>
      <c r="J540">
        <f>COUNTIF(B$3:B33798,B540)</f>
        <v>564</v>
      </c>
      <c r="K540">
        <v>327</v>
      </c>
      <c r="L540">
        <v>10</v>
      </c>
      <c r="M540">
        <v>1985</v>
      </c>
      <c r="N540">
        <v>888.11</v>
      </c>
      <c r="O540">
        <v>20</v>
      </c>
      <c r="P540">
        <v>20</v>
      </c>
      <c r="Q540">
        <v>5</v>
      </c>
      <c r="R540">
        <v>2128486.22739085</v>
      </c>
      <c r="S540">
        <v>14.725000000000001</v>
      </c>
      <c r="T540" t="s">
        <v>313</v>
      </c>
      <c r="U540" t="s">
        <v>323</v>
      </c>
      <c r="V540">
        <v>157826.38</v>
      </c>
      <c r="W540">
        <v>35678.76</v>
      </c>
      <c r="X540">
        <v>1</v>
      </c>
      <c r="Y540">
        <v>820.83920000000001</v>
      </c>
    </row>
    <row r="541" spans="1:25">
      <c r="A541" t="str">
        <f t="shared" si="9"/>
        <v>Муниципальное образование Апшеронский районрезервный</v>
      </c>
      <c r="B541" t="s">
        <v>31</v>
      </c>
      <c r="C541">
        <v>99990783</v>
      </c>
      <c r="D541" t="s">
        <v>385</v>
      </c>
      <c r="E541">
        <v>36</v>
      </c>
      <c r="F541" t="s">
        <v>7</v>
      </c>
      <c r="G541" t="s">
        <v>23</v>
      </c>
      <c r="H541" t="s">
        <v>189</v>
      </c>
      <c r="I541">
        <f>ROW()</f>
        <v>541</v>
      </c>
      <c r="J541">
        <f>COUNTIF(B$3:B33799,B541)</f>
        <v>564</v>
      </c>
      <c r="K541">
        <v>327</v>
      </c>
      <c r="L541">
        <v>10</v>
      </c>
      <c r="M541">
        <v>1985</v>
      </c>
      <c r="N541">
        <v>888.11</v>
      </c>
      <c r="O541">
        <v>20</v>
      </c>
      <c r="P541">
        <v>20</v>
      </c>
      <c r="Q541">
        <v>5</v>
      </c>
      <c r="R541">
        <v>2128486.22739085</v>
      </c>
      <c r="S541">
        <v>14.725000000000001</v>
      </c>
      <c r="T541" t="s">
        <v>313</v>
      </c>
      <c r="U541" t="s">
        <v>323</v>
      </c>
      <c r="V541">
        <v>157826.38</v>
      </c>
      <c r="W541">
        <v>35678.76</v>
      </c>
      <c r="X541">
        <v>1</v>
      </c>
      <c r="Y541">
        <v>820.83920000000001</v>
      </c>
    </row>
    <row r="542" spans="1:25">
      <c r="A542" t="str">
        <f t="shared" si="9"/>
        <v>Муниципальное образование Апшеронский районрезервный</v>
      </c>
      <c r="B542" t="s">
        <v>31</v>
      </c>
      <c r="C542">
        <v>99990783</v>
      </c>
      <c r="D542" t="s">
        <v>385</v>
      </c>
      <c r="E542">
        <v>37</v>
      </c>
      <c r="F542" t="s">
        <v>8</v>
      </c>
      <c r="G542" t="s">
        <v>23</v>
      </c>
      <c r="H542" t="s">
        <v>189</v>
      </c>
      <c r="I542">
        <f>ROW()</f>
        <v>542</v>
      </c>
      <c r="J542">
        <f>COUNTIF(B$3:B33800,B542)</f>
        <v>564</v>
      </c>
      <c r="K542">
        <v>327</v>
      </c>
      <c r="L542">
        <v>10</v>
      </c>
      <c r="M542">
        <v>1985</v>
      </c>
      <c r="N542">
        <v>888.11</v>
      </c>
      <c r="O542">
        <v>20</v>
      </c>
      <c r="P542">
        <v>20</v>
      </c>
      <c r="Q542">
        <v>5</v>
      </c>
      <c r="R542">
        <v>2128486.22739085</v>
      </c>
      <c r="S542">
        <v>14.725000000000001</v>
      </c>
      <c r="T542" t="s">
        <v>313</v>
      </c>
      <c r="U542" t="s">
        <v>323</v>
      </c>
      <c r="V542">
        <v>157826.38</v>
      </c>
      <c r="W542">
        <v>35678.76</v>
      </c>
      <c r="X542">
        <v>1</v>
      </c>
      <c r="Y542">
        <v>820.83920000000001</v>
      </c>
    </row>
    <row r="543" spans="1:25">
      <c r="A543" t="str">
        <f t="shared" si="9"/>
        <v>Муниципальное образование Апшеронский районрезервный</v>
      </c>
      <c r="B543" t="s">
        <v>31</v>
      </c>
      <c r="C543">
        <v>99990783</v>
      </c>
      <c r="D543" t="s">
        <v>385</v>
      </c>
      <c r="E543">
        <v>38</v>
      </c>
      <c r="F543" t="s">
        <v>9</v>
      </c>
      <c r="G543" t="s">
        <v>23</v>
      </c>
      <c r="H543" t="s">
        <v>189</v>
      </c>
      <c r="I543">
        <f>ROW()</f>
        <v>543</v>
      </c>
      <c r="J543">
        <f>COUNTIF(B$3:B33801,B543)</f>
        <v>564</v>
      </c>
      <c r="K543">
        <v>327</v>
      </c>
      <c r="L543">
        <v>10</v>
      </c>
      <c r="M543">
        <v>1985</v>
      </c>
      <c r="N543">
        <v>888.11</v>
      </c>
      <c r="O543">
        <v>20</v>
      </c>
      <c r="P543">
        <v>20</v>
      </c>
      <c r="Q543">
        <v>5</v>
      </c>
      <c r="R543">
        <v>2128486.22739085</v>
      </c>
      <c r="S543">
        <v>14.725000000000001</v>
      </c>
      <c r="T543" t="s">
        <v>313</v>
      </c>
      <c r="U543" t="s">
        <v>323</v>
      </c>
      <c r="V543">
        <v>157826.38</v>
      </c>
      <c r="W543">
        <v>35678.76</v>
      </c>
      <c r="X543">
        <v>1</v>
      </c>
      <c r="Y543">
        <v>820.83920000000001</v>
      </c>
    </row>
    <row r="544" spans="1:25">
      <c r="A544" t="str">
        <f t="shared" si="9"/>
        <v>Муниципальное образование Апшеронский районрезервный</v>
      </c>
      <c r="B544" t="s">
        <v>31</v>
      </c>
      <c r="C544">
        <v>99990783</v>
      </c>
      <c r="D544" t="s">
        <v>385</v>
      </c>
      <c r="E544">
        <v>39</v>
      </c>
      <c r="F544" t="s">
        <v>10</v>
      </c>
      <c r="G544" t="s">
        <v>23</v>
      </c>
      <c r="H544" t="s">
        <v>189</v>
      </c>
      <c r="I544">
        <f>ROW()</f>
        <v>544</v>
      </c>
      <c r="J544">
        <f>COUNTIF(B$3:B33802,B544)</f>
        <v>564</v>
      </c>
      <c r="K544">
        <v>327</v>
      </c>
      <c r="L544">
        <v>10</v>
      </c>
      <c r="M544">
        <v>1985</v>
      </c>
      <c r="N544">
        <v>888.11</v>
      </c>
      <c r="O544">
        <v>20</v>
      </c>
      <c r="P544">
        <v>20</v>
      </c>
      <c r="Q544">
        <v>5</v>
      </c>
      <c r="R544">
        <v>2128486.22739085</v>
      </c>
      <c r="S544">
        <v>14.725000000000001</v>
      </c>
      <c r="T544" t="s">
        <v>313</v>
      </c>
      <c r="U544" t="s">
        <v>323</v>
      </c>
      <c r="V544">
        <v>157826.38</v>
      </c>
      <c r="W544">
        <v>35678.76</v>
      </c>
      <c r="X544">
        <v>1</v>
      </c>
      <c r="Y544">
        <v>820.83920000000001</v>
      </c>
    </row>
    <row r="545" spans="1:25">
      <c r="A545" t="str">
        <f t="shared" si="9"/>
        <v>Муниципальное образование Апшеронский районрезервный</v>
      </c>
      <c r="B545" t="s">
        <v>31</v>
      </c>
      <c r="C545">
        <v>99990783</v>
      </c>
      <c r="D545" t="s">
        <v>385</v>
      </c>
      <c r="E545">
        <v>40</v>
      </c>
      <c r="F545" t="s">
        <v>11</v>
      </c>
      <c r="G545" t="s">
        <v>23</v>
      </c>
      <c r="H545" t="s">
        <v>189</v>
      </c>
      <c r="I545">
        <f>ROW()</f>
        <v>545</v>
      </c>
      <c r="J545">
        <f>COUNTIF(B$3:B33803,B545)</f>
        <v>564</v>
      </c>
      <c r="K545">
        <v>327</v>
      </c>
      <c r="L545">
        <v>10</v>
      </c>
      <c r="M545">
        <v>1985</v>
      </c>
      <c r="N545">
        <v>888.11</v>
      </c>
      <c r="O545">
        <v>20</v>
      </c>
      <c r="P545">
        <v>20</v>
      </c>
      <c r="Q545">
        <v>5</v>
      </c>
      <c r="R545">
        <v>2128486.22739085</v>
      </c>
      <c r="S545">
        <v>14.725000000000001</v>
      </c>
      <c r="T545" t="s">
        <v>313</v>
      </c>
      <c r="U545" t="s">
        <v>323</v>
      </c>
      <c r="V545">
        <v>157826.38</v>
      </c>
      <c r="W545">
        <v>35678.76</v>
      </c>
      <c r="X545">
        <v>1</v>
      </c>
      <c r="Y545">
        <v>820.83920000000001</v>
      </c>
    </row>
    <row r="546" spans="1:25">
      <c r="A546" t="str">
        <f t="shared" si="9"/>
        <v>Муниципальное образование Апшеронский районрезервный</v>
      </c>
      <c r="B546" t="s">
        <v>31</v>
      </c>
      <c r="C546">
        <v>99989893</v>
      </c>
      <c r="D546" t="s">
        <v>386</v>
      </c>
      <c r="E546">
        <v>1</v>
      </c>
      <c r="F546" t="s">
        <v>199</v>
      </c>
      <c r="H546" t="s">
        <v>189</v>
      </c>
      <c r="I546">
        <f>ROW()</f>
        <v>546</v>
      </c>
      <c r="J546">
        <f>COUNTIF(B$3:B33804,B546)</f>
        <v>564</v>
      </c>
      <c r="K546">
        <v>327</v>
      </c>
      <c r="L546">
        <v>10</v>
      </c>
      <c r="M546">
        <v>1978</v>
      </c>
      <c r="N546">
        <v>2387.9</v>
      </c>
      <c r="O546">
        <v>69</v>
      </c>
      <c r="P546">
        <v>32</v>
      </c>
      <c r="Q546">
        <v>4</v>
      </c>
      <c r="R546">
        <v>5731164.6906354818</v>
      </c>
      <c r="S546">
        <v>14.725</v>
      </c>
      <c r="T546" t="s">
        <v>313</v>
      </c>
      <c r="U546" t="s">
        <v>321</v>
      </c>
      <c r="V546">
        <v>434188.1</v>
      </c>
      <c r="W546">
        <v>95901.66</v>
      </c>
      <c r="X546">
        <v>3</v>
      </c>
      <c r="Y546">
        <v>1715.7</v>
      </c>
    </row>
    <row r="547" spans="1:25">
      <c r="A547" t="str">
        <f t="shared" si="9"/>
        <v>Муниципальное образование Апшеронский районрезервный</v>
      </c>
      <c r="B547" t="s">
        <v>31</v>
      </c>
      <c r="C547">
        <v>99989893</v>
      </c>
      <c r="D547" t="s">
        <v>386</v>
      </c>
      <c r="E547">
        <v>2</v>
      </c>
      <c r="F547" t="s">
        <v>200</v>
      </c>
      <c r="H547" t="s">
        <v>189</v>
      </c>
      <c r="I547">
        <f>ROW()</f>
        <v>547</v>
      </c>
      <c r="J547">
        <f>COUNTIF(B$3:B33805,B547)</f>
        <v>564</v>
      </c>
      <c r="K547">
        <v>327</v>
      </c>
      <c r="L547">
        <v>10</v>
      </c>
      <c r="M547">
        <v>1978</v>
      </c>
      <c r="N547">
        <v>2387.9</v>
      </c>
      <c r="O547">
        <v>69</v>
      </c>
      <c r="P547">
        <v>32</v>
      </c>
      <c r="Q547">
        <v>4</v>
      </c>
      <c r="R547">
        <v>5731164.6906354818</v>
      </c>
      <c r="S547">
        <v>14.725</v>
      </c>
      <c r="T547" t="s">
        <v>313</v>
      </c>
      <c r="U547" t="s">
        <v>321</v>
      </c>
      <c r="V547">
        <v>434188.1</v>
      </c>
      <c r="W547">
        <v>95901.66</v>
      </c>
      <c r="X547">
        <v>3</v>
      </c>
      <c r="Y547">
        <v>1715.7</v>
      </c>
    </row>
    <row r="548" spans="1:25">
      <c r="A548" t="str">
        <f t="shared" si="9"/>
        <v>Муниципальное образование Апшеронский районрезервный</v>
      </c>
      <c r="B548" t="s">
        <v>31</v>
      </c>
      <c r="C548">
        <v>99989893</v>
      </c>
      <c r="D548" t="s">
        <v>386</v>
      </c>
      <c r="E548">
        <v>30</v>
      </c>
      <c r="F548" t="s">
        <v>1</v>
      </c>
      <c r="G548" t="s">
        <v>23</v>
      </c>
      <c r="H548" t="s">
        <v>189</v>
      </c>
      <c r="I548">
        <f>ROW()</f>
        <v>548</v>
      </c>
      <c r="J548">
        <f>COUNTIF(B$3:B33806,B548)</f>
        <v>564</v>
      </c>
      <c r="K548">
        <v>327</v>
      </c>
      <c r="L548">
        <v>10</v>
      </c>
      <c r="M548">
        <v>1978</v>
      </c>
      <c r="N548">
        <v>2387.9</v>
      </c>
      <c r="O548">
        <v>69</v>
      </c>
      <c r="P548">
        <v>32</v>
      </c>
      <c r="Q548">
        <v>4</v>
      </c>
      <c r="R548">
        <v>5731164.6906354818</v>
      </c>
      <c r="S548">
        <v>14.725</v>
      </c>
      <c r="T548" t="s">
        <v>313</v>
      </c>
      <c r="U548" t="s">
        <v>321</v>
      </c>
      <c r="V548">
        <v>434188.1</v>
      </c>
      <c r="W548">
        <v>95901.66</v>
      </c>
      <c r="X548">
        <v>3</v>
      </c>
      <c r="Y548">
        <v>1715.7</v>
      </c>
    </row>
    <row r="549" spans="1:25">
      <c r="A549" t="str">
        <f t="shared" si="9"/>
        <v>Муниципальное образование Апшеронский районрезервный</v>
      </c>
      <c r="B549" t="s">
        <v>31</v>
      </c>
      <c r="C549">
        <v>99989893</v>
      </c>
      <c r="D549" t="s">
        <v>386</v>
      </c>
      <c r="E549">
        <v>32</v>
      </c>
      <c r="F549" t="s">
        <v>3</v>
      </c>
      <c r="G549" t="s">
        <v>23</v>
      </c>
      <c r="H549" t="s">
        <v>189</v>
      </c>
      <c r="I549">
        <f>ROW()</f>
        <v>549</v>
      </c>
      <c r="J549">
        <f>COUNTIF(B$3:B33807,B549)</f>
        <v>564</v>
      </c>
      <c r="K549">
        <v>327</v>
      </c>
      <c r="L549">
        <v>10</v>
      </c>
      <c r="M549">
        <v>1978</v>
      </c>
      <c r="N549">
        <v>2387.9</v>
      </c>
      <c r="O549">
        <v>69</v>
      </c>
      <c r="P549">
        <v>32</v>
      </c>
      <c r="Q549">
        <v>4</v>
      </c>
      <c r="R549">
        <v>5731164.6906354818</v>
      </c>
      <c r="S549">
        <v>14.725</v>
      </c>
      <c r="T549" t="s">
        <v>313</v>
      </c>
      <c r="U549" t="s">
        <v>321</v>
      </c>
      <c r="V549">
        <v>434188.1</v>
      </c>
      <c r="W549">
        <v>95901.66</v>
      </c>
      <c r="X549">
        <v>3</v>
      </c>
      <c r="Y549">
        <v>1715.7</v>
      </c>
    </row>
    <row r="550" spans="1:25">
      <c r="A550" t="str">
        <f t="shared" si="9"/>
        <v>Муниципальное образование Апшеронский районрезервный</v>
      </c>
      <c r="B550" t="s">
        <v>31</v>
      </c>
      <c r="C550">
        <v>99989893</v>
      </c>
      <c r="D550" t="s">
        <v>386</v>
      </c>
      <c r="E550">
        <v>33</v>
      </c>
      <c r="F550" t="s">
        <v>4</v>
      </c>
      <c r="G550" t="s">
        <v>23</v>
      </c>
      <c r="H550" t="s">
        <v>189</v>
      </c>
      <c r="I550">
        <f>ROW()</f>
        <v>550</v>
      </c>
      <c r="J550">
        <f>COUNTIF(B$3:B33808,B550)</f>
        <v>564</v>
      </c>
      <c r="K550">
        <v>327</v>
      </c>
      <c r="L550">
        <v>10</v>
      </c>
      <c r="M550">
        <v>1978</v>
      </c>
      <c r="N550">
        <v>2387.9</v>
      </c>
      <c r="O550">
        <v>69</v>
      </c>
      <c r="P550">
        <v>32</v>
      </c>
      <c r="Q550">
        <v>4</v>
      </c>
      <c r="R550">
        <v>5731164.6906354818</v>
      </c>
      <c r="S550">
        <v>14.725</v>
      </c>
      <c r="T550" t="s">
        <v>313</v>
      </c>
      <c r="U550" t="s">
        <v>321</v>
      </c>
      <c r="V550">
        <v>434188.1</v>
      </c>
      <c r="W550">
        <v>95901.66</v>
      </c>
      <c r="X550">
        <v>3</v>
      </c>
      <c r="Y550">
        <v>1715.7</v>
      </c>
    </row>
    <row r="551" spans="1:25">
      <c r="A551" t="str">
        <f t="shared" si="9"/>
        <v>Муниципальное образование Апшеронский районрезервный</v>
      </c>
      <c r="B551" t="s">
        <v>31</v>
      </c>
      <c r="C551">
        <v>99989893</v>
      </c>
      <c r="D551" t="s">
        <v>386</v>
      </c>
      <c r="E551">
        <v>35</v>
      </c>
      <c r="F551" t="s">
        <v>6</v>
      </c>
      <c r="G551" t="s">
        <v>23</v>
      </c>
      <c r="H551" t="s">
        <v>189</v>
      </c>
      <c r="I551">
        <f>ROW()</f>
        <v>551</v>
      </c>
      <c r="J551">
        <f>COUNTIF(B$3:B33809,B551)</f>
        <v>564</v>
      </c>
      <c r="K551">
        <v>327</v>
      </c>
      <c r="L551">
        <v>10</v>
      </c>
      <c r="M551">
        <v>1978</v>
      </c>
      <c r="N551">
        <v>2387.9</v>
      </c>
      <c r="O551">
        <v>69</v>
      </c>
      <c r="P551">
        <v>32</v>
      </c>
      <c r="Q551">
        <v>4</v>
      </c>
      <c r="R551">
        <v>5731164.6906354818</v>
      </c>
      <c r="S551">
        <v>14.725</v>
      </c>
      <c r="T551" t="s">
        <v>313</v>
      </c>
      <c r="U551" t="s">
        <v>321</v>
      </c>
      <c r="V551">
        <v>434188.1</v>
      </c>
      <c r="W551">
        <v>95901.66</v>
      </c>
      <c r="X551">
        <v>3</v>
      </c>
      <c r="Y551">
        <v>1715.7</v>
      </c>
    </row>
    <row r="552" spans="1:25">
      <c r="A552" t="str">
        <f t="shared" si="9"/>
        <v>Муниципальное образование Апшеронский районрезервный</v>
      </c>
      <c r="B552" t="s">
        <v>31</v>
      </c>
      <c r="C552">
        <v>99989893</v>
      </c>
      <c r="D552" t="s">
        <v>386</v>
      </c>
      <c r="E552">
        <v>36</v>
      </c>
      <c r="F552" t="s">
        <v>7</v>
      </c>
      <c r="G552" t="s">
        <v>23</v>
      </c>
      <c r="H552" t="s">
        <v>189</v>
      </c>
      <c r="I552">
        <f>ROW()</f>
        <v>552</v>
      </c>
      <c r="J552">
        <f>COUNTIF(B$3:B33810,B552)</f>
        <v>564</v>
      </c>
      <c r="K552">
        <v>327</v>
      </c>
      <c r="L552">
        <v>10</v>
      </c>
      <c r="M552">
        <v>1978</v>
      </c>
      <c r="N552">
        <v>2387.9</v>
      </c>
      <c r="O552">
        <v>69</v>
      </c>
      <c r="P552">
        <v>32</v>
      </c>
      <c r="Q552">
        <v>4</v>
      </c>
      <c r="R552">
        <v>5731164.6906354818</v>
      </c>
      <c r="S552">
        <v>14.725</v>
      </c>
      <c r="T552" t="s">
        <v>313</v>
      </c>
      <c r="U552" t="s">
        <v>321</v>
      </c>
      <c r="V552">
        <v>434188.1</v>
      </c>
      <c r="W552">
        <v>95901.66</v>
      </c>
      <c r="X552">
        <v>3</v>
      </c>
      <c r="Y552">
        <v>1715.7</v>
      </c>
    </row>
    <row r="553" spans="1:25">
      <c r="A553" t="str">
        <f t="shared" si="9"/>
        <v>Муниципальное образование Апшеронский районрезервный</v>
      </c>
      <c r="B553" t="s">
        <v>31</v>
      </c>
      <c r="C553">
        <v>99989893</v>
      </c>
      <c r="D553" t="s">
        <v>386</v>
      </c>
      <c r="E553">
        <v>37</v>
      </c>
      <c r="F553" t="s">
        <v>8</v>
      </c>
      <c r="G553" t="s">
        <v>23</v>
      </c>
      <c r="H553" t="s">
        <v>189</v>
      </c>
      <c r="I553">
        <f>ROW()</f>
        <v>553</v>
      </c>
      <c r="J553">
        <f>COUNTIF(B$3:B33811,B553)</f>
        <v>564</v>
      </c>
      <c r="K553">
        <v>327</v>
      </c>
      <c r="L553">
        <v>10</v>
      </c>
      <c r="M553">
        <v>1978</v>
      </c>
      <c r="N553">
        <v>2387.9</v>
      </c>
      <c r="O553">
        <v>69</v>
      </c>
      <c r="P553">
        <v>32</v>
      </c>
      <c r="Q553">
        <v>4</v>
      </c>
      <c r="R553">
        <v>5731164.6906354818</v>
      </c>
      <c r="S553">
        <v>14.725</v>
      </c>
      <c r="T553" t="s">
        <v>313</v>
      </c>
      <c r="U553" t="s">
        <v>321</v>
      </c>
      <c r="V553">
        <v>434188.1</v>
      </c>
      <c r="W553">
        <v>95901.66</v>
      </c>
      <c r="X553">
        <v>3</v>
      </c>
      <c r="Y553">
        <v>1715.7</v>
      </c>
    </row>
    <row r="554" spans="1:25">
      <c r="A554" t="str">
        <f t="shared" si="9"/>
        <v>Муниципальное образование Апшеронский районрезервный</v>
      </c>
      <c r="B554" t="s">
        <v>31</v>
      </c>
      <c r="C554">
        <v>99989893</v>
      </c>
      <c r="D554" t="s">
        <v>386</v>
      </c>
      <c r="E554">
        <v>38</v>
      </c>
      <c r="F554" t="s">
        <v>9</v>
      </c>
      <c r="G554" t="s">
        <v>23</v>
      </c>
      <c r="H554" t="s">
        <v>189</v>
      </c>
      <c r="I554">
        <f>ROW()</f>
        <v>554</v>
      </c>
      <c r="J554">
        <f>COUNTIF(B$3:B33812,B554)</f>
        <v>564</v>
      </c>
      <c r="K554">
        <v>327</v>
      </c>
      <c r="L554">
        <v>10</v>
      </c>
      <c r="M554">
        <v>1978</v>
      </c>
      <c r="N554">
        <v>2387.9</v>
      </c>
      <c r="O554">
        <v>69</v>
      </c>
      <c r="P554">
        <v>32</v>
      </c>
      <c r="Q554">
        <v>4</v>
      </c>
      <c r="R554">
        <v>5731164.6906354818</v>
      </c>
      <c r="S554">
        <v>14.725</v>
      </c>
      <c r="T554" t="s">
        <v>313</v>
      </c>
      <c r="U554" t="s">
        <v>321</v>
      </c>
      <c r="V554">
        <v>434188.1</v>
      </c>
      <c r="W554">
        <v>95901.66</v>
      </c>
      <c r="X554">
        <v>3</v>
      </c>
      <c r="Y554">
        <v>1715.7</v>
      </c>
    </row>
    <row r="555" spans="1:25">
      <c r="A555" t="str">
        <f t="shared" si="9"/>
        <v>Муниципальное образование Апшеронский районрезервный</v>
      </c>
      <c r="B555" t="s">
        <v>31</v>
      </c>
      <c r="C555">
        <v>99989893</v>
      </c>
      <c r="D555" t="s">
        <v>386</v>
      </c>
      <c r="E555">
        <v>39</v>
      </c>
      <c r="F555" t="s">
        <v>10</v>
      </c>
      <c r="G555" t="s">
        <v>23</v>
      </c>
      <c r="H555" t="s">
        <v>189</v>
      </c>
      <c r="I555">
        <f>ROW()</f>
        <v>555</v>
      </c>
      <c r="J555">
        <f>COUNTIF(B$3:B33813,B555)</f>
        <v>564</v>
      </c>
      <c r="K555">
        <v>327</v>
      </c>
      <c r="L555">
        <v>10</v>
      </c>
      <c r="M555">
        <v>1978</v>
      </c>
      <c r="N555">
        <v>2387.9</v>
      </c>
      <c r="O555">
        <v>69</v>
      </c>
      <c r="P555">
        <v>32</v>
      </c>
      <c r="Q555">
        <v>4</v>
      </c>
      <c r="R555">
        <v>5731164.6906354818</v>
      </c>
      <c r="S555">
        <v>14.725</v>
      </c>
      <c r="T555" t="s">
        <v>313</v>
      </c>
      <c r="U555" t="s">
        <v>321</v>
      </c>
      <c r="V555">
        <v>434188.1</v>
      </c>
      <c r="W555">
        <v>95901.66</v>
      </c>
      <c r="X555">
        <v>3</v>
      </c>
      <c r="Y555">
        <v>1715.7</v>
      </c>
    </row>
    <row r="556" spans="1:25">
      <c r="A556" t="str">
        <f t="shared" si="9"/>
        <v>Муниципальное образование Апшеронский районрезервный</v>
      </c>
      <c r="B556" t="s">
        <v>31</v>
      </c>
      <c r="C556">
        <v>99990798</v>
      </c>
      <c r="D556" t="s">
        <v>387</v>
      </c>
      <c r="E556">
        <v>1</v>
      </c>
      <c r="F556" t="s">
        <v>199</v>
      </c>
      <c r="H556" t="s">
        <v>189</v>
      </c>
      <c r="I556">
        <f>ROW()</f>
        <v>556</v>
      </c>
      <c r="J556">
        <f>COUNTIF(B$3:B33814,B556)</f>
        <v>564</v>
      </c>
      <c r="K556">
        <v>327</v>
      </c>
      <c r="L556">
        <v>11</v>
      </c>
      <c r="M556">
        <v>1979</v>
      </c>
      <c r="N556">
        <v>1468.67</v>
      </c>
      <c r="O556">
        <v>30</v>
      </c>
      <c r="P556">
        <v>30</v>
      </c>
      <c r="Q556">
        <v>5</v>
      </c>
      <c r="R556">
        <v>3953496.4091595258</v>
      </c>
      <c r="S556">
        <v>14.487500000000001</v>
      </c>
      <c r="T556" t="s">
        <v>313</v>
      </c>
      <c r="U556" t="s">
        <v>315</v>
      </c>
      <c r="V556">
        <v>296033.78000000003</v>
      </c>
      <c r="W556">
        <v>66218.289999999994</v>
      </c>
      <c r="X556">
        <v>3</v>
      </c>
      <c r="Y556">
        <v>1342.9600000000003</v>
      </c>
    </row>
    <row r="557" spans="1:25">
      <c r="A557" t="str">
        <f t="shared" si="9"/>
        <v>Муниципальное образование Апшеронский районрезервный</v>
      </c>
      <c r="B557" t="s">
        <v>31</v>
      </c>
      <c r="C557">
        <v>99990798</v>
      </c>
      <c r="D557" t="s">
        <v>387</v>
      </c>
      <c r="E557">
        <v>2</v>
      </c>
      <c r="F557" t="s">
        <v>200</v>
      </c>
      <c r="H557" t="s">
        <v>189</v>
      </c>
      <c r="I557">
        <f>ROW()</f>
        <v>557</v>
      </c>
      <c r="J557">
        <f>COUNTIF(B$3:B33815,B557)</f>
        <v>564</v>
      </c>
      <c r="K557">
        <v>327</v>
      </c>
      <c r="L557">
        <v>11</v>
      </c>
      <c r="M557">
        <v>1979</v>
      </c>
      <c r="N557">
        <v>1468.67</v>
      </c>
      <c r="O557">
        <v>30</v>
      </c>
      <c r="P557">
        <v>30</v>
      </c>
      <c r="Q557">
        <v>5</v>
      </c>
      <c r="R557">
        <v>3953496.4091595258</v>
      </c>
      <c r="S557">
        <v>14.487500000000001</v>
      </c>
      <c r="T557" t="s">
        <v>313</v>
      </c>
      <c r="U557" t="s">
        <v>315</v>
      </c>
      <c r="V557">
        <v>296033.78000000003</v>
      </c>
      <c r="W557">
        <v>66218.289999999994</v>
      </c>
      <c r="X557">
        <v>3</v>
      </c>
      <c r="Y557">
        <v>1342.9600000000003</v>
      </c>
    </row>
    <row r="558" spans="1:25">
      <c r="A558" t="str">
        <f t="shared" si="9"/>
        <v>Муниципальное образование Апшеронский районрезервный</v>
      </c>
      <c r="B558" t="s">
        <v>31</v>
      </c>
      <c r="C558">
        <v>99990798</v>
      </c>
      <c r="D558" t="s">
        <v>387</v>
      </c>
      <c r="E558">
        <v>30</v>
      </c>
      <c r="F558" t="s">
        <v>1</v>
      </c>
      <c r="G558" t="s">
        <v>23</v>
      </c>
      <c r="H558" t="s">
        <v>189</v>
      </c>
      <c r="I558">
        <f>ROW()</f>
        <v>558</v>
      </c>
      <c r="J558">
        <f>COUNTIF(B$3:B33816,B558)</f>
        <v>564</v>
      </c>
      <c r="K558">
        <v>327</v>
      </c>
      <c r="L558">
        <v>11</v>
      </c>
      <c r="M558">
        <v>1979</v>
      </c>
      <c r="N558">
        <v>1468.67</v>
      </c>
      <c r="O558">
        <v>30</v>
      </c>
      <c r="P558">
        <v>30</v>
      </c>
      <c r="Q558">
        <v>5</v>
      </c>
      <c r="R558">
        <v>3953496.4091595258</v>
      </c>
      <c r="S558">
        <v>14.487500000000001</v>
      </c>
      <c r="T558" t="s">
        <v>313</v>
      </c>
      <c r="U558" t="s">
        <v>315</v>
      </c>
      <c r="V558">
        <v>296033.78000000003</v>
      </c>
      <c r="W558">
        <v>66218.289999999994</v>
      </c>
      <c r="X558">
        <v>3</v>
      </c>
      <c r="Y558">
        <v>1342.9600000000003</v>
      </c>
    </row>
    <row r="559" spans="1:25">
      <c r="A559" t="str">
        <f t="shared" si="9"/>
        <v>Муниципальное образование Апшеронский районрезервный</v>
      </c>
      <c r="B559" t="s">
        <v>31</v>
      </c>
      <c r="C559">
        <v>99990798</v>
      </c>
      <c r="D559" t="s">
        <v>387</v>
      </c>
      <c r="E559">
        <v>32</v>
      </c>
      <c r="F559" t="s">
        <v>3</v>
      </c>
      <c r="G559" t="s">
        <v>23</v>
      </c>
      <c r="H559" t="s">
        <v>189</v>
      </c>
      <c r="I559">
        <f>ROW()</f>
        <v>559</v>
      </c>
      <c r="J559">
        <f>COUNTIF(B$3:B33817,B559)</f>
        <v>564</v>
      </c>
      <c r="K559">
        <v>327</v>
      </c>
      <c r="L559">
        <v>11</v>
      </c>
      <c r="M559">
        <v>1979</v>
      </c>
      <c r="N559">
        <v>1468.67</v>
      </c>
      <c r="O559">
        <v>30</v>
      </c>
      <c r="P559">
        <v>30</v>
      </c>
      <c r="Q559">
        <v>5</v>
      </c>
      <c r="R559">
        <v>3953496.4091595258</v>
      </c>
      <c r="S559">
        <v>14.487500000000001</v>
      </c>
      <c r="T559" t="s">
        <v>313</v>
      </c>
      <c r="U559" t="s">
        <v>315</v>
      </c>
      <c r="V559">
        <v>296033.78000000003</v>
      </c>
      <c r="W559">
        <v>66218.289999999994</v>
      </c>
      <c r="X559">
        <v>3</v>
      </c>
      <c r="Y559">
        <v>1342.9600000000003</v>
      </c>
    </row>
    <row r="560" spans="1:25">
      <c r="A560" t="str">
        <f t="shared" si="9"/>
        <v>Муниципальное образование Апшеронский районрезервный</v>
      </c>
      <c r="B560" t="s">
        <v>31</v>
      </c>
      <c r="C560">
        <v>99990798</v>
      </c>
      <c r="D560" t="s">
        <v>387</v>
      </c>
      <c r="E560">
        <v>33</v>
      </c>
      <c r="F560" t="s">
        <v>4</v>
      </c>
      <c r="G560" t="s">
        <v>23</v>
      </c>
      <c r="H560" t="s">
        <v>189</v>
      </c>
      <c r="I560">
        <f>ROW()</f>
        <v>560</v>
      </c>
      <c r="J560">
        <f>COUNTIF(B$3:B33818,B560)</f>
        <v>564</v>
      </c>
      <c r="K560">
        <v>327</v>
      </c>
      <c r="L560">
        <v>11</v>
      </c>
      <c r="M560">
        <v>1979</v>
      </c>
      <c r="N560">
        <v>1468.67</v>
      </c>
      <c r="O560">
        <v>30</v>
      </c>
      <c r="P560">
        <v>30</v>
      </c>
      <c r="Q560">
        <v>5</v>
      </c>
      <c r="R560">
        <v>3953496.4091595258</v>
      </c>
      <c r="S560">
        <v>14.487500000000001</v>
      </c>
      <c r="T560" t="s">
        <v>313</v>
      </c>
      <c r="U560" t="s">
        <v>315</v>
      </c>
      <c r="V560">
        <v>296033.78000000003</v>
      </c>
      <c r="W560">
        <v>66218.289999999994</v>
      </c>
      <c r="X560">
        <v>3</v>
      </c>
      <c r="Y560">
        <v>1342.9600000000003</v>
      </c>
    </row>
    <row r="561" spans="1:25">
      <c r="A561" t="str">
        <f t="shared" si="9"/>
        <v>Муниципальное образование Апшеронский районрезервный</v>
      </c>
      <c r="B561" t="s">
        <v>31</v>
      </c>
      <c r="C561">
        <v>99990798</v>
      </c>
      <c r="D561" t="s">
        <v>387</v>
      </c>
      <c r="E561">
        <v>35</v>
      </c>
      <c r="F561" t="s">
        <v>6</v>
      </c>
      <c r="G561" t="s">
        <v>23</v>
      </c>
      <c r="H561" t="s">
        <v>189</v>
      </c>
      <c r="I561">
        <f>ROW()</f>
        <v>561</v>
      </c>
      <c r="J561">
        <f>COUNTIF(B$3:B33819,B561)</f>
        <v>564</v>
      </c>
      <c r="K561">
        <v>327</v>
      </c>
      <c r="L561">
        <v>11</v>
      </c>
      <c r="M561">
        <v>1979</v>
      </c>
      <c r="N561">
        <v>1468.67</v>
      </c>
      <c r="O561">
        <v>30</v>
      </c>
      <c r="P561">
        <v>30</v>
      </c>
      <c r="Q561">
        <v>5</v>
      </c>
      <c r="R561">
        <v>3953496.4091595258</v>
      </c>
      <c r="S561">
        <v>14.487500000000001</v>
      </c>
      <c r="T561" t="s">
        <v>313</v>
      </c>
      <c r="U561" t="s">
        <v>315</v>
      </c>
      <c r="V561">
        <v>296033.78000000003</v>
      </c>
      <c r="W561">
        <v>66218.289999999994</v>
      </c>
      <c r="X561">
        <v>3</v>
      </c>
      <c r="Y561">
        <v>1342.9600000000003</v>
      </c>
    </row>
    <row r="562" spans="1:25">
      <c r="A562" t="str">
        <f t="shared" si="9"/>
        <v>Муниципальное образование Апшеронский районрезервный</v>
      </c>
      <c r="B562" t="s">
        <v>31</v>
      </c>
      <c r="C562">
        <v>99990798</v>
      </c>
      <c r="D562" t="s">
        <v>387</v>
      </c>
      <c r="E562">
        <v>36</v>
      </c>
      <c r="F562" t="s">
        <v>7</v>
      </c>
      <c r="G562" t="s">
        <v>23</v>
      </c>
      <c r="H562" t="s">
        <v>189</v>
      </c>
      <c r="I562">
        <f>ROW()</f>
        <v>562</v>
      </c>
      <c r="J562">
        <f>COUNTIF(B$3:B33820,B562)</f>
        <v>564</v>
      </c>
      <c r="K562">
        <v>327</v>
      </c>
      <c r="L562">
        <v>11</v>
      </c>
      <c r="M562">
        <v>1979</v>
      </c>
      <c r="N562">
        <v>1468.67</v>
      </c>
      <c r="O562">
        <v>30</v>
      </c>
      <c r="P562">
        <v>30</v>
      </c>
      <c r="Q562">
        <v>5</v>
      </c>
      <c r="R562">
        <v>3953496.4091595258</v>
      </c>
      <c r="S562">
        <v>14.487500000000001</v>
      </c>
      <c r="T562" t="s">
        <v>313</v>
      </c>
      <c r="U562" t="s">
        <v>315</v>
      </c>
      <c r="V562">
        <v>296033.78000000003</v>
      </c>
      <c r="W562">
        <v>66218.289999999994</v>
      </c>
      <c r="X562">
        <v>3</v>
      </c>
      <c r="Y562">
        <v>1342.9600000000003</v>
      </c>
    </row>
    <row r="563" spans="1:25">
      <c r="A563" t="str">
        <f t="shared" si="9"/>
        <v>Муниципальное образование Апшеронский районрезервный</v>
      </c>
      <c r="B563" t="s">
        <v>31</v>
      </c>
      <c r="C563">
        <v>99990798</v>
      </c>
      <c r="D563" t="s">
        <v>387</v>
      </c>
      <c r="E563">
        <v>37</v>
      </c>
      <c r="F563" t="s">
        <v>8</v>
      </c>
      <c r="G563" t="s">
        <v>23</v>
      </c>
      <c r="H563" t="s">
        <v>189</v>
      </c>
      <c r="I563">
        <f>ROW()</f>
        <v>563</v>
      </c>
      <c r="J563">
        <f>COUNTIF(B$3:B33821,B563)</f>
        <v>564</v>
      </c>
      <c r="K563">
        <v>327</v>
      </c>
      <c r="L563">
        <v>11</v>
      </c>
      <c r="M563">
        <v>1979</v>
      </c>
      <c r="N563">
        <v>1468.67</v>
      </c>
      <c r="O563">
        <v>30</v>
      </c>
      <c r="P563">
        <v>30</v>
      </c>
      <c r="Q563">
        <v>5</v>
      </c>
      <c r="R563">
        <v>3953496.4091595258</v>
      </c>
      <c r="S563">
        <v>14.487500000000001</v>
      </c>
      <c r="T563" t="s">
        <v>313</v>
      </c>
      <c r="U563" t="s">
        <v>315</v>
      </c>
      <c r="V563">
        <v>296033.78000000003</v>
      </c>
      <c r="W563">
        <v>66218.289999999994</v>
      </c>
      <c r="X563">
        <v>3</v>
      </c>
      <c r="Y563">
        <v>1342.9600000000003</v>
      </c>
    </row>
    <row r="564" spans="1:25">
      <c r="A564" t="str">
        <f t="shared" si="9"/>
        <v>Муниципальное образование Апшеронский районрезервный</v>
      </c>
      <c r="B564" t="s">
        <v>31</v>
      </c>
      <c r="C564">
        <v>99990798</v>
      </c>
      <c r="D564" t="s">
        <v>387</v>
      </c>
      <c r="E564">
        <v>38</v>
      </c>
      <c r="F564" t="s">
        <v>9</v>
      </c>
      <c r="G564" t="s">
        <v>23</v>
      </c>
      <c r="H564" t="s">
        <v>189</v>
      </c>
      <c r="I564">
        <f>ROW()</f>
        <v>564</v>
      </c>
      <c r="J564">
        <f>COUNTIF(B$3:B33822,B564)</f>
        <v>564</v>
      </c>
      <c r="K564">
        <v>327</v>
      </c>
      <c r="L564">
        <v>11</v>
      </c>
      <c r="M564">
        <v>1979</v>
      </c>
      <c r="N564">
        <v>1468.67</v>
      </c>
      <c r="O564">
        <v>30</v>
      </c>
      <c r="P564">
        <v>30</v>
      </c>
      <c r="Q564">
        <v>5</v>
      </c>
      <c r="R564">
        <v>3953496.4091595258</v>
      </c>
      <c r="S564">
        <v>14.487500000000001</v>
      </c>
      <c r="T564" t="s">
        <v>313</v>
      </c>
      <c r="U564" t="s">
        <v>315</v>
      </c>
      <c r="V564">
        <v>296033.78000000003</v>
      </c>
      <c r="W564">
        <v>66218.289999999994</v>
      </c>
      <c r="X564">
        <v>3</v>
      </c>
      <c r="Y564">
        <v>1342.9600000000003</v>
      </c>
    </row>
    <row r="565" spans="1:25">
      <c r="A565" t="str">
        <f t="shared" si="9"/>
        <v>Муниципальное образование Апшеронский районрезервный</v>
      </c>
      <c r="B565" t="s">
        <v>31</v>
      </c>
      <c r="C565">
        <v>99990798</v>
      </c>
      <c r="D565" t="s">
        <v>387</v>
      </c>
      <c r="E565">
        <v>39</v>
      </c>
      <c r="F565" t="s">
        <v>10</v>
      </c>
      <c r="G565" t="s">
        <v>23</v>
      </c>
      <c r="H565" t="s">
        <v>189</v>
      </c>
      <c r="I565">
        <f>ROW()</f>
        <v>565</v>
      </c>
      <c r="J565">
        <f>COUNTIF(B$3:B33823,B565)</f>
        <v>564</v>
      </c>
      <c r="K565">
        <v>327</v>
      </c>
      <c r="L565">
        <v>11</v>
      </c>
      <c r="M565">
        <v>1979</v>
      </c>
      <c r="N565">
        <v>1468.67</v>
      </c>
      <c r="O565">
        <v>30</v>
      </c>
      <c r="P565">
        <v>30</v>
      </c>
      <c r="Q565">
        <v>5</v>
      </c>
      <c r="R565">
        <v>3953496.4091595258</v>
      </c>
      <c r="S565">
        <v>14.487500000000001</v>
      </c>
      <c r="T565" t="s">
        <v>313</v>
      </c>
      <c r="U565" t="s">
        <v>315</v>
      </c>
      <c r="V565">
        <v>296033.78000000003</v>
      </c>
      <c r="W565">
        <v>66218.289999999994</v>
      </c>
      <c r="X565">
        <v>3</v>
      </c>
      <c r="Y565">
        <v>1342.9600000000003</v>
      </c>
    </row>
    <row r="566" spans="1:25">
      <c r="A566" t="str">
        <f t="shared" si="9"/>
        <v>Муниципальное образование Апшеронский районрезервный</v>
      </c>
      <c r="B566" t="s">
        <v>31</v>
      </c>
      <c r="C566">
        <v>99990798</v>
      </c>
      <c r="D566" t="s">
        <v>387</v>
      </c>
      <c r="E566">
        <v>40</v>
      </c>
      <c r="F566" t="s">
        <v>11</v>
      </c>
      <c r="G566" t="s">
        <v>23</v>
      </c>
      <c r="H566" t="s">
        <v>189</v>
      </c>
      <c r="I566">
        <f>ROW()</f>
        <v>566</v>
      </c>
      <c r="J566">
        <f>COUNTIF(B$3:B33824,B566)</f>
        <v>564</v>
      </c>
      <c r="K566">
        <v>327</v>
      </c>
      <c r="L566">
        <v>11</v>
      </c>
      <c r="M566">
        <v>1979</v>
      </c>
      <c r="N566">
        <v>1468.67</v>
      </c>
      <c r="O566">
        <v>30</v>
      </c>
      <c r="P566">
        <v>30</v>
      </c>
      <c r="Q566">
        <v>5</v>
      </c>
      <c r="R566">
        <v>3953496.4091595258</v>
      </c>
      <c r="S566">
        <v>14.487500000000001</v>
      </c>
      <c r="T566" t="s">
        <v>313</v>
      </c>
      <c r="U566" t="s">
        <v>315</v>
      </c>
      <c r="V566">
        <v>296033.78000000003</v>
      </c>
      <c r="W566">
        <v>66218.289999999994</v>
      </c>
      <c r="X566">
        <v>3</v>
      </c>
      <c r="Y566">
        <v>1342.9600000000003</v>
      </c>
    </row>
  </sheetData>
  <autoFilter ref="A2:V14735"/>
  <sortState ref="A3:V34502">
    <sortCondition descending="1" ref="V3:V34502"/>
    <sortCondition ref="A3:A34502"/>
    <sortCondition descending="1" ref="S3:S34502"/>
    <sortCondition ref="D3:D34502"/>
    <sortCondition ref="E3:E3450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46"/>
  <sheetViews>
    <sheetView workbookViewId="0">
      <selection activeCell="C25" sqref="C25"/>
    </sheetView>
  </sheetViews>
  <sheetFormatPr defaultRowHeight="15"/>
  <cols>
    <col min="1" max="1" width="53.85546875" customWidth="1"/>
    <col min="2" max="2" width="13.7109375" customWidth="1"/>
    <col min="3" max="3" width="18.28515625" customWidth="1"/>
    <col min="4" max="4" width="18.140625" customWidth="1"/>
    <col min="5" max="5" width="13.28515625" customWidth="1"/>
    <col min="6" max="6" width="20.28515625" customWidth="1"/>
  </cols>
  <sheetData>
    <row r="1" spans="1:6" ht="45">
      <c r="A1" s="79" t="s">
        <v>0</v>
      </c>
      <c r="B1" s="84" t="s">
        <v>183</v>
      </c>
      <c r="C1" s="84" t="s">
        <v>188</v>
      </c>
      <c r="D1" s="84" t="s">
        <v>184</v>
      </c>
      <c r="E1" s="84" t="s">
        <v>201</v>
      </c>
      <c r="F1" s="84" t="s">
        <v>237</v>
      </c>
    </row>
    <row r="2" spans="1:6">
      <c r="A2" s="85" t="s">
        <v>240</v>
      </c>
      <c r="B2" s="84">
        <v>0</v>
      </c>
      <c r="C2" s="84"/>
      <c r="D2" s="84">
        <v>0</v>
      </c>
      <c r="E2" s="84"/>
      <c r="F2" s="84">
        <v>0</v>
      </c>
    </row>
    <row r="3" spans="1:6">
      <c r="A3" s="79" t="s">
        <v>30</v>
      </c>
      <c r="B3" s="79">
        <v>46</v>
      </c>
      <c r="C3" s="79" t="e">
        <f>VLOOKUP($A3,'список МКД полный'!B$3:K$89026,8,FALSE)</f>
        <v>#N/A</v>
      </c>
      <c r="D3" s="79" t="e">
        <f>VLOOKUP($A3,'список МКД полный'!B$3:K$89026,9,FALSE)</f>
        <v>#N/A</v>
      </c>
      <c r="E3" s="79">
        <f>COUNTIFS('список МКД полный'!B$3:B$11214,'=кол'!A3,'список МКД полный'!H$3:H$11214,"резервный",'список МКД полный'!F$3:F$11214,"общие данные1")</f>
        <v>0</v>
      </c>
      <c r="F3" s="86">
        <v>31899732.929488722</v>
      </c>
    </row>
    <row r="4" spans="1:6">
      <c r="A4" s="79" t="s">
        <v>31</v>
      </c>
      <c r="B4" s="79">
        <v>30</v>
      </c>
      <c r="C4" s="79">
        <f>VLOOKUP($A4,'список МКД полный'!B$3:K$89026,8,FALSE)</f>
        <v>3</v>
      </c>
      <c r="D4" s="79">
        <f>VLOOKUP($A4,'список МКД полный'!B$3:K$89026,9,FALSE)</f>
        <v>564</v>
      </c>
      <c r="E4" s="79">
        <f>COUNTIFS('список МКД полный'!B$3:B$11214,'=кол'!A4,'список МКД полный'!H$3:H$11214,"резервный",'список МКД полный'!F$3:F$11214,"общие данные1")</f>
        <v>28</v>
      </c>
      <c r="F4" s="86">
        <v>29776755.098599583</v>
      </c>
    </row>
    <row r="5" spans="1:6">
      <c r="A5" s="79" t="s">
        <v>32</v>
      </c>
      <c r="B5" s="79">
        <v>4</v>
      </c>
      <c r="C5" s="79" t="e">
        <f>VLOOKUP($A5,'список МКД полный'!B$3:K$89026,8,FALSE)</f>
        <v>#N/A</v>
      </c>
      <c r="D5" s="79" t="e">
        <f>VLOOKUP($A5,'список МКД полный'!B$3:K$89026,9,FALSE)</f>
        <v>#N/A</v>
      </c>
      <c r="E5" s="79">
        <f>COUNTIFS('список МКД полный'!B$3:B$11214,'=кол'!A5,'список МКД полный'!H$3:H$11214,"резервный",'список МКД полный'!F$3:F$11214,"общие данные1")</f>
        <v>0</v>
      </c>
      <c r="F5" s="86">
        <v>3083568.7070237035</v>
      </c>
    </row>
    <row r="6" spans="1:6">
      <c r="A6" s="79" t="s">
        <v>33</v>
      </c>
      <c r="B6" s="79">
        <v>30</v>
      </c>
      <c r="C6" s="79" t="e">
        <f>VLOOKUP($A6,'список МКД полный'!B$3:K$89026,8,FALSE)</f>
        <v>#N/A</v>
      </c>
      <c r="D6" s="79" t="e">
        <f>VLOOKUP($A6,'список МКД полный'!B$3:K$89026,9,FALSE)</f>
        <v>#N/A</v>
      </c>
      <c r="E6" s="79">
        <f>COUNTIFS('список МКД полный'!B$3:B$11214,'=кол'!A6,'список МКД полный'!H$3:H$11214,"резервный",'список МКД полный'!F$3:F$11214,"общие данные1")</f>
        <v>0</v>
      </c>
      <c r="F6" s="86">
        <v>57805895.554444455</v>
      </c>
    </row>
    <row r="7" spans="1:6">
      <c r="A7" s="79" t="s">
        <v>34</v>
      </c>
      <c r="B7" s="79">
        <v>14</v>
      </c>
      <c r="C7" s="79" t="e">
        <f>VLOOKUP($A7,'список МКД полный'!B$3:K$89026,8,FALSE)</f>
        <v>#N/A</v>
      </c>
      <c r="D7" s="79" t="e">
        <f>VLOOKUP($A7,'список МКД полный'!B$3:K$89026,9,FALSE)</f>
        <v>#N/A</v>
      </c>
      <c r="E7" s="79">
        <f>COUNTIFS('список МКД полный'!B$3:B$11214,'=кол'!A7,'список МКД полный'!H$3:H$11214,"резервный",'список МКД полный'!F$3:F$11214,"общие данные1")</f>
        <v>0</v>
      </c>
      <c r="F7" s="86">
        <v>10658188.283133859</v>
      </c>
    </row>
    <row r="8" spans="1:6">
      <c r="A8" s="79" t="s">
        <v>35</v>
      </c>
      <c r="B8" s="79">
        <v>15</v>
      </c>
      <c r="C8" s="79" t="e">
        <f>VLOOKUP($A8,'список МКД полный'!B$3:K$89026,8,FALSE)</f>
        <v>#N/A</v>
      </c>
      <c r="D8" s="79" t="e">
        <f>VLOOKUP($A8,'список МКД полный'!B$3:K$89026,9,FALSE)</f>
        <v>#N/A</v>
      </c>
      <c r="E8" s="79">
        <f>COUNTIFS('список МКД полный'!B$3:B$11214,'=кол'!A8,'список МКД полный'!H$3:H$11214,"резервный",'список МКД полный'!F$3:F$11214,"общие данные1")</f>
        <v>0</v>
      </c>
      <c r="F8" s="86">
        <v>13706231.360892259</v>
      </c>
    </row>
    <row r="9" spans="1:6">
      <c r="A9" s="79" t="s">
        <v>12</v>
      </c>
      <c r="B9" s="79">
        <v>83</v>
      </c>
      <c r="C9" s="79" t="e">
        <f>VLOOKUP($A9,'список МКД полный'!B$3:K$89026,8,FALSE)</f>
        <v>#N/A</v>
      </c>
      <c r="D9" s="79" t="e">
        <f>VLOOKUP($A9,'список МКД полный'!B$3:K$89026,9,FALSE)</f>
        <v>#N/A</v>
      </c>
      <c r="E9" s="79">
        <f>COUNTIFS('список МКД полный'!B$3:B$11214,'=кол'!A9,'список МКД полный'!H$3:H$11214,"резервный",'список МКД полный'!F$3:F$11214,"общие данные1")</f>
        <v>0</v>
      </c>
      <c r="F9" s="86">
        <v>164788597.67501751</v>
      </c>
    </row>
    <row r="10" spans="1:6">
      <c r="A10" s="79" t="s">
        <v>25</v>
      </c>
      <c r="B10" s="79">
        <v>20</v>
      </c>
      <c r="C10" s="79" t="e">
        <f>VLOOKUP($A10,'список МКД полный'!B$3:K$89026,8,FALSE)</f>
        <v>#N/A</v>
      </c>
      <c r="D10" s="79" t="e">
        <f>VLOOKUP($A10,'список МКД полный'!B$3:K$89026,9,FALSE)</f>
        <v>#N/A</v>
      </c>
      <c r="E10" s="79">
        <f>COUNTIFS('список МКД полный'!B$3:B$11214,'=кол'!A10,'список МКД полный'!H$3:H$11214,"резервный",'список МКД полный'!F$3:F$11214,"общие данные1")</f>
        <v>0</v>
      </c>
      <c r="F10" s="86">
        <v>28147955.555514116</v>
      </c>
    </row>
    <row r="11" spans="1:6">
      <c r="A11" s="79" t="s">
        <v>26</v>
      </c>
      <c r="B11" s="79">
        <v>694</v>
      </c>
      <c r="C11" s="79" t="e">
        <f>VLOOKUP($A11,'список МКД полный'!B$3:K$89026,8,FALSE)</f>
        <v>#N/A</v>
      </c>
      <c r="D11" s="79" t="e">
        <f>VLOOKUP($A11,'список МКД полный'!B$3:K$89026,9,FALSE)</f>
        <v>#N/A</v>
      </c>
      <c r="E11" s="79">
        <f>COUNTIFS('список МКД полный'!B$3:B$11214,'=кол'!A11,'список МКД полный'!H$3:H$11214,"резервный",'список МКД полный'!F$3:F$11214,"общие данные1")</f>
        <v>0</v>
      </c>
      <c r="F11" s="86">
        <v>1202238726.6610641</v>
      </c>
    </row>
    <row r="12" spans="1:6">
      <c r="A12" s="79" t="s">
        <v>28</v>
      </c>
      <c r="B12" s="79">
        <v>230</v>
      </c>
      <c r="C12" s="79" t="e">
        <f>VLOOKUP($A12,'список МКД полный'!B$3:K$89026,8,FALSE)</f>
        <v>#N/A</v>
      </c>
      <c r="D12" s="79" t="e">
        <f>VLOOKUP($A12,'список МКД полный'!B$3:K$89026,9,FALSE)</f>
        <v>#N/A</v>
      </c>
      <c r="E12" s="79">
        <f>COUNTIFS('список МКД полный'!B$3:B$11214,'=кол'!A12,'список МКД полный'!H$3:H$11214,"резервный",'список МКД полный'!F$3:F$11214,"общие данные1")</f>
        <v>0</v>
      </c>
      <c r="F12" s="86">
        <v>304696562.51532239</v>
      </c>
    </row>
    <row r="13" spans="1:6">
      <c r="A13" s="79" t="s">
        <v>21</v>
      </c>
      <c r="B13" s="79">
        <v>164</v>
      </c>
      <c r="C13" s="79" t="e">
        <f>VLOOKUP($A13,'список МКД полный'!B$3:K$89026,8,FALSE)</f>
        <v>#N/A</v>
      </c>
      <c r="D13" s="79" t="e">
        <f>VLOOKUP($A13,'список МКД полный'!B$3:K$89026,9,FALSE)</f>
        <v>#N/A</v>
      </c>
      <c r="E13" s="79">
        <f>COUNTIFS('список МКД полный'!B$3:B$11214,'=кол'!A13,'список МКД полный'!H$3:H$11214,"резервный",'список МКД полный'!F$3:F$11214,"общие данные1")</f>
        <v>0</v>
      </c>
      <c r="F13" s="86">
        <v>129580021.19043499</v>
      </c>
    </row>
    <row r="14" spans="1:6">
      <c r="A14" s="79" t="s">
        <v>24</v>
      </c>
      <c r="B14" s="79">
        <v>73</v>
      </c>
      <c r="C14" s="79" t="e">
        <f>VLOOKUP($A14,'список МКД полный'!B$3:K$89026,8,FALSE)</f>
        <v>#N/A</v>
      </c>
      <c r="D14" s="79" t="e">
        <f>VLOOKUP($A14,'список МКД полный'!B$3:K$89026,9,FALSE)</f>
        <v>#N/A</v>
      </c>
      <c r="E14" s="79">
        <f>COUNTIFS('список МКД полный'!B$3:B$11214,'=кол'!A14,'список МКД полный'!H$3:H$11214,"резервный",'список МКД полный'!F$3:F$11214,"общие данные1")</f>
        <v>0</v>
      </c>
      <c r="F14" s="86">
        <v>157979676.18975616</v>
      </c>
    </row>
    <row r="15" spans="1:6">
      <c r="A15" s="79" t="s">
        <v>29</v>
      </c>
      <c r="B15" s="79">
        <v>385</v>
      </c>
      <c r="C15" s="79" t="e">
        <f>VLOOKUP($A15,'список МКД полный'!B$3:K$89026,8,FALSE)</f>
        <v>#N/A</v>
      </c>
      <c r="D15" s="79" t="e">
        <f>VLOOKUP($A15,'список МКД полный'!B$3:K$89026,9,FALSE)</f>
        <v>#N/A</v>
      </c>
      <c r="E15" s="79">
        <f>COUNTIFS('список МКД полный'!B$3:B$11214,'=кол'!A15,'список МКД полный'!H$3:H$11214,"резервный",'список МКД полный'!F$3:F$11214,"общие данные1")</f>
        <v>0</v>
      </c>
      <c r="F15" s="86">
        <v>452497358.51230127</v>
      </c>
    </row>
    <row r="16" spans="1:6">
      <c r="A16" s="79" t="s">
        <v>36</v>
      </c>
      <c r="B16" s="79">
        <v>49</v>
      </c>
      <c r="C16" s="79" t="e">
        <f>VLOOKUP($A16,'список МКД полный'!B$3:K$89026,8,FALSE)</f>
        <v>#N/A</v>
      </c>
      <c r="D16" s="79" t="e">
        <f>VLOOKUP($A16,'список МКД полный'!B$3:K$89026,9,FALSE)</f>
        <v>#N/A</v>
      </c>
      <c r="E16" s="79">
        <f>COUNTIFS('список МКД полный'!B$3:B$11214,'=кол'!A16,'список МКД полный'!H$3:H$11214,"резервный",'список МКД полный'!F$3:F$11214,"общие данные1")</f>
        <v>0</v>
      </c>
      <c r="F16" s="86">
        <v>46114205.505319908</v>
      </c>
    </row>
    <row r="17" spans="1:6">
      <c r="A17" s="79" t="s">
        <v>37</v>
      </c>
      <c r="B17" s="79">
        <v>31</v>
      </c>
      <c r="C17" s="79" t="e">
        <f>VLOOKUP($A17,'список МКД полный'!B$3:K$89026,8,FALSE)</f>
        <v>#N/A</v>
      </c>
      <c r="D17" s="79" t="e">
        <f>VLOOKUP($A17,'список МКД полный'!B$3:K$89026,9,FALSE)</f>
        <v>#N/A</v>
      </c>
      <c r="E17" s="79">
        <f>COUNTIFS('список МКД полный'!B$3:B$11214,'=кол'!A17,'список МКД полный'!H$3:H$11214,"резервный",'список МКД полный'!F$3:F$11214,"общие данные1")</f>
        <v>0</v>
      </c>
      <c r="F17" s="86">
        <v>36850780.349224038</v>
      </c>
    </row>
    <row r="18" spans="1:6">
      <c r="A18" s="79" t="s">
        <v>38</v>
      </c>
      <c r="B18" s="79">
        <v>50</v>
      </c>
      <c r="C18" s="79" t="e">
        <f>VLOOKUP($A18,'список МКД полный'!B$3:K$89026,8,FALSE)</f>
        <v>#N/A</v>
      </c>
      <c r="D18" s="79" t="e">
        <f>VLOOKUP($A18,'список МКД полный'!B$3:K$89026,9,FALSE)</f>
        <v>#N/A</v>
      </c>
      <c r="E18" s="79">
        <f>COUNTIFS('список МКД полный'!B$3:B$11214,'=кол'!A18,'список МКД полный'!H$3:H$11214,"резервный",'список МКД полный'!F$3:F$11214,"общие данные1")</f>
        <v>0</v>
      </c>
      <c r="F18" s="86">
        <v>123755933.7714906</v>
      </c>
    </row>
    <row r="19" spans="1:6">
      <c r="A19" s="79" t="s">
        <v>39</v>
      </c>
      <c r="B19" s="79">
        <v>36</v>
      </c>
      <c r="C19" s="79" t="e">
        <f>VLOOKUP($A19,'список МКД полный'!B$3:K$89026,8,FALSE)</f>
        <v>#N/A</v>
      </c>
      <c r="D19" s="79" t="e">
        <f>VLOOKUP($A19,'список МКД полный'!B$3:K$89026,9,FALSE)</f>
        <v>#N/A</v>
      </c>
      <c r="E19" s="79">
        <f>COUNTIFS('список МКД полный'!B$3:B$11214,'=кол'!A19,'список МКД полный'!H$3:H$11214,"резервный",'список МКД полный'!F$3:F$11214,"общие данные1")</f>
        <v>0</v>
      </c>
      <c r="F19" s="86">
        <v>63567584.501422919</v>
      </c>
    </row>
    <row r="20" spans="1:6">
      <c r="A20" s="79" t="s">
        <v>40</v>
      </c>
      <c r="B20" s="79">
        <v>8</v>
      </c>
      <c r="C20" s="79" t="e">
        <f>VLOOKUP($A20,'список МКД полный'!B$3:K$89026,8,FALSE)</f>
        <v>#N/A</v>
      </c>
      <c r="D20" s="79" t="e">
        <f>VLOOKUP($A20,'список МКД полный'!B$3:K$89026,9,FALSE)</f>
        <v>#N/A</v>
      </c>
      <c r="E20" s="79">
        <f>COUNTIFS('список МКД полный'!B$3:B$11214,'=кол'!A20,'список МКД полный'!H$3:H$11214,"резервный",'список МКД полный'!F$3:F$11214,"общие данные1")</f>
        <v>0</v>
      </c>
      <c r="F20" s="86">
        <v>6686043.2377171973</v>
      </c>
    </row>
    <row r="21" spans="1:6">
      <c r="A21" s="79" t="s">
        <v>41</v>
      </c>
      <c r="B21" s="79">
        <v>25</v>
      </c>
      <c r="C21" s="79" t="e">
        <f>VLOOKUP($A21,'список МКД полный'!B$3:K$89026,8,FALSE)</f>
        <v>#N/A</v>
      </c>
      <c r="D21" s="79" t="e">
        <f>VLOOKUP($A21,'список МКД полный'!B$3:K$89026,9,FALSE)</f>
        <v>#N/A</v>
      </c>
      <c r="E21" s="79">
        <f>COUNTIFS('список МКД полный'!B$3:B$11214,'=кол'!A21,'список МКД полный'!H$3:H$11214,"резервный",'список МКД полный'!F$3:F$11214,"общие данные1")</f>
        <v>0</v>
      </c>
      <c r="F21" s="86">
        <v>25318933.309509631</v>
      </c>
    </row>
    <row r="22" spans="1:6">
      <c r="A22" s="79" t="s">
        <v>42</v>
      </c>
      <c r="B22" s="79">
        <v>33</v>
      </c>
      <c r="C22" s="79" t="e">
        <f>VLOOKUP($A22,'список МКД полный'!B$3:K$89026,8,FALSE)</f>
        <v>#N/A</v>
      </c>
      <c r="D22" s="79" t="e">
        <f>VLOOKUP($A22,'список МКД полный'!B$3:K$89026,9,FALSE)</f>
        <v>#N/A</v>
      </c>
      <c r="E22" s="79">
        <f>COUNTIFS('список МКД полный'!B$3:B$11214,'=кол'!A22,'список МКД полный'!H$3:H$11214,"резервный",'список МКД полный'!F$3:F$11214,"общие данные1")</f>
        <v>0</v>
      </c>
      <c r="F22" s="86">
        <v>20787632.605747703</v>
      </c>
    </row>
    <row r="23" spans="1:6">
      <c r="A23" s="79" t="s">
        <v>43</v>
      </c>
      <c r="B23" s="79">
        <v>28</v>
      </c>
      <c r="C23" s="79" t="e">
        <f>VLOOKUP($A23,'список МКД полный'!B$3:K$89026,8,FALSE)</f>
        <v>#N/A</v>
      </c>
      <c r="D23" s="79" t="e">
        <f>VLOOKUP($A23,'список МКД полный'!B$3:K$89026,9,FALSE)</f>
        <v>#N/A</v>
      </c>
      <c r="E23" s="79">
        <f>COUNTIFS('список МКД полный'!B$3:B$11214,'=кол'!A23,'список МКД полный'!H$3:H$11214,"резервный",'список МКД полный'!F$3:F$11214,"общие данные1")</f>
        <v>0</v>
      </c>
      <c r="F23" s="86">
        <v>19215211.328054935</v>
      </c>
    </row>
    <row r="24" spans="1:6">
      <c r="A24" s="79" t="s">
        <v>44</v>
      </c>
      <c r="B24" s="79">
        <v>13</v>
      </c>
      <c r="C24" s="79" t="e">
        <f>VLOOKUP($A24,'список МКД полный'!B$3:K$89026,8,FALSE)</f>
        <v>#N/A</v>
      </c>
      <c r="D24" s="79" t="e">
        <f>VLOOKUP($A24,'список МКД полный'!B$3:K$89026,9,FALSE)</f>
        <v>#N/A</v>
      </c>
      <c r="E24" s="79">
        <f>COUNTIFS('список МКД полный'!B$3:B$11214,'=кол'!A24,'список МКД полный'!H$3:H$11214,"резервный",'список МКД полный'!F$3:F$11214,"общие данные1")</f>
        <v>0</v>
      </c>
      <c r="F24" s="86">
        <v>5104318.0816453779</v>
      </c>
    </row>
    <row r="25" spans="1:6">
      <c r="A25" s="79" t="s">
        <v>45</v>
      </c>
      <c r="B25" s="79">
        <v>38</v>
      </c>
      <c r="C25" s="79" t="e">
        <f>VLOOKUP($A25,'список МКД полный'!B3:X687,8,FALSE)</f>
        <v>#N/A</v>
      </c>
      <c r="D25" s="79" t="e">
        <f>VLOOKUP($A25,'список МКД полный'!B$3:K$89026,9,FALSE)</f>
        <v>#N/A</v>
      </c>
      <c r="E25" s="79">
        <f>COUNTIFS('список МКД полный'!B$3:B$11214,'=кол'!A25,'список МКД полный'!H$3:H$11214,"резервный",'список МКД полный'!F$3:F$11214,"общие данные1")</f>
        <v>0</v>
      </c>
      <c r="F25" s="86">
        <v>83716588.310886338</v>
      </c>
    </row>
    <row r="26" spans="1:6">
      <c r="A26" s="79" t="s">
        <v>46</v>
      </c>
      <c r="B26" s="79">
        <v>19</v>
      </c>
      <c r="C26" s="79" t="e">
        <f>VLOOKUP($A26,'список МКД полный'!B$3:K$89026,8,FALSE)</f>
        <v>#N/A</v>
      </c>
      <c r="D26" s="79" t="e">
        <f>VLOOKUP($A26,'список МКД полный'!B$3:K$89026,9,FALSE)</f>
        <v>#N/A</v>
      </c>
      <c r="E26" s="79">
        <f>COUNTIFS('список МКД полный'!B$3:B$11214,'=кол'!A26,'список МКД полный'!H$3:H$11214,"резервный",'список МКД полный'!F$3:F$11214,"общие данные1")</f>
        <v>0</v>
      </c>
      <c r="F26" s="86">
        <v>17073017.755141966</v>
      </c>
    </row>
    <row r="27" spans="1:6">
      <c r="A27" s="79" t="s">
        <v>47</v>
      </c>
      <c r="B27" s="79">
        <v>22</v>
      </c>
      <c r="C27" s="79" t="e">
        <f>VLOOKUP($A27,'список МКД полный'!B$3:K$89026,8,FALSE)</f>
        <v>#N/A</v>
      </c>
      <c r="D27" s="79" t="e">
        <f>VLOOKUP($A27,'список МКД полный'!B$3:K$89026,9,FALSE)</f>
        <v>#N/A</v>
      </c>
      <c r="E27" s="79">
        <f>COUNTIFS('список МКД полный'!B$3:B$11214,'=кол'!A27,'список МКД полный'!H$3:H$11214,"резервный",'список МКД полный'!F$3:F$11214,"общие данные1")</f>
        <v>0</v>
      </c>
      <c r="F27" s="86">
        <v>15379472.308804054</v>
      </c>
    </row>
    <row r="28" spans="1:6">
      <c r="A28" s="79" t="s">
        <v>48</v>
      </c>
      <c r="B28" s="79">
        <v>31</v>
      </c>
      <c r="C28" s="79" t="e">
        <f>VLOOKUP($A28,'список МКД полный'!B$3:K$89026,8,FALSE)</f>
        <v>#N/A</v>
      </c>
      <c r="D28" s="79" t="e">
        <f>VLOOKUP($A28,'список МКД полный'!B$3:K$89026,9,FALSE)</f>
        <v>#N/A</v>
      </c>
      <c r="E28" s="79">
        <f>COUNTIFS('список МКД полный'!B$3:B$11214,'=кол'!A28,'список МКД полный'!H$3:H$11214,"резервный",'список МКД полный'!F$3:F$11214,"общие данные1")</f>
        <v>0</v>
      </c>
      <c r="F28" s="86">
        <v>35568638.561756015</v>
      </c>
    </row>
    <row r="29" spans="1:6">
      <c r="A29" s="79" t="s">
        <v>49</v>
      </c>
      <c r="B29" s="79">
        <v>18</v>
      </c>
      <c r="C29" s="79" t="e">
        <f>VLOOKUP($A29,'список МКД полный'!B$3:K$89026,8,FALSE)</f>
        <v>#N/A</v>
      </c>
      <c r="D29" s="79" t="e">
        <f>VLOOKUP($A29,'список МКД полный'!B$3:K$89026,9,FALSE)</f>
        <v>#N/A</v>
      </c>
      <c r="E29" s="79">
        <f>COUNTIFS('список МКД полный'!B$3:B$11214,'=кол'!A29,'список МКД полный'!H$3:H$11214,"резервный",'список МКД полный'!F$3:F$11214,"общие данные1")</f>
        <v>0</v>
      </c>
      <c r="F29" s="86">
        <v>19020827.451389171</v>
      </c>
    </row>
    <row r="30" spans="1:6">
      <c r="A30" s="79" t="s">
        <v>50</v>
      </c>
      <c r="B30" s="79">
        <v>12</v>
      </c>
      <c r="C30" s="79" t="e">
        <f>VLOOKUP($A30,'список МКД полный'!B$3:K$89026,8,FALSE)</f>
        <v>#N/A</v>
      </c>
      <c r="D30" s="79" t="e">
        <f>VLOOKUP($A30,'список МКД полный'!B$3:K$89026,9,FALSE)</f>
        <v>#N/A</v>
      </c>
      <c r="E30" s="79">
        <f>COUNTIFS('список МКД полный'!B$3:B$11214,'=кол'!A30,'список МКД полный'!H$3:H$11214,"резервный",'список МКД полный'!F$3:F$11214,"общие данные1")</f>
        <v>0</v>
      </c>
      <c r="F30" s="86">
        <v>15220884.342798561</v>
      </c>
    </row>
    <row r="31" spans="1:6">
      <c r="A31" s="79" t="s">
        <v>51</v>
      </c>
      <c r="B31" s="79">
        <v>28</v>
      </c>
      <c r="C31" s="79" t="e">
        <f>VLOOKUP($A31,'список МКД полный'!B$3:K$89026,8,FALSE)</f>
        <v>#N/A</v>
      </c>
      <c r="D31" s="79" t="e">
        <f>VLOOKUP($A31,'список МКД полный'!B$3:K$89026,9,FALSE)</f>
        <v>#N/A</v>
      </c>
      <c r="E31" s="79">
        <f>COUNTIFS('список МКД полный'!B$3:B$11214,'=кол'!A31,'список МКД полный'!H$3:H$11214,"резервный",'список МКД полный'!F$3:F$11214,"общие данные1")</f>
        <v>0</v>
      </c>
      <c r="F31" s="86">
        <v>25023680.735854432</v>
      </c>
    </row>
    <row r="32" spans="1:6">
      <c r="A32" s="79" t="s">
        <v>52</v>
      </c>
      <c r="B32" s="79">
        <v>15</v>
      </c>
      <c r="C32" s="79" t="e">
        <f>VLOOKUP($A32,'список МКД полный'!B$3:K$89026,8,FALSE)</f>
        <v>#N/A</v>
      </c>
      <c r="D32" s="79" t="e">
        <f>VLOOKUP($A32,'список МКД полный'!B$3:K$89026,9,FALSE)</f>
        <v>#N/A</v>
      </c>
      <c r="E32" s="79">
        <f>COUNTIFS('список МКД полный'!B$3:B$11214,'=кол'!A32,'список МКД полный'!H$3:H$11214,"резервный",'список МКД полный'!F$3:F$11214,"общие данные1")</f>
        <v>0</v>
      </c>
      <c r="F32" s="86">
        <v>5998648.7356520854</v>
      </c>
    </row>
    <row r="33" spans="1:6">
      <c r="A33" s="79" t="s">
        <v>53</v>
      </c>
      <c r="B33" s="79">
        <v>7</v>
      </c>
      <c r="C33" s="79" t="e">
        <f>VLOOKUP($A33,'список МКД полный'!B$3:K$89026,8,FALSE)</f>
        <v>#N/A</v>
      </c>
      <c r="D33" s="79" t="e">
        <f>VLOOKUP($A33,'список МКД полный'!B$3:K$89026,9,FALSE)</f>
        <v>#N/A</v>
      </c>
      <c r="E33" s="79">
        <f>COUNTIFS('список МКД полный'!B$3:B$11214,'=кол'!A33,'список МКД полный'!H$3:H$11214,"резервный",'список МКД полный'!F$3:F$11214,"общие данные1")</f>
        <v>0</v>
      </c>
      <c r="F33" s="86">
        <v>5750436.2560703792</v>
      </c>
    </row>
    <row r="34" spans="1:6">
      <c r="A34" s="79" t="s">
        <v>54</v>
      </c>
      <c r="B34" s="79">
        <v>10</v>
      </c>
      <c r="C34" s="79" t="e">
        <f>VLOOKUP($A34,'список МКД полный'!B$3:K$89026,8,FALSE)</f>
        <v>#N/A</v>
      </c>
      <c r="D34" s="79" t="e">
        <f>VLOOKUP($A34,'список МКД полный'!B$3:K$89026,9,FALSE)</f>
        <v>#N/A</v>
      </c>
      <c r="E34" s="79">
        <f>COUNTIFS('список МКД полный'!B$3:B$11214,'=кол'!A34,'список МКД полный'!H$3:H$11214,"резервный",'список МКД полный'!F$3:F$11214,"общие данные1")</f>
        <v>0</v>
      </c>
      <c r="F34" s="86">
        <v>12530723.316222627</v>
      </c>
    </row>
    <row r="35" spans="1:6">
      <c r="A35" s="79" t="s">
        <v>55</v>
      </c>
      <c r="B35" s="79">
        <v>24</v>
      </c>
      <c r="C35" s="79" t="e">
        <f>VLOOKUP($A35,'список МКД полный'!B$3:K$89026,8,FALSE)</f>
        <v>#N/A</v>
      </c>
      <c r="D35" s="79" t="e">
        <f>VLOOKUP($A35,'список МКД полный'!B$3:K$89026,9,FALSE)</f>
        <v>#N/A</v>
      </c>
      <c r="E35" s="79">
        <f>COUNTIFS('список МКД полный'!B$3:B$11214,'=кол'!A35,'список МКД полный'!H$3:H$11214,"резервный",'список МКД полный'!F$3:F$11214,"общие данные1")</f>
        <v>0</v>
      </c>
      <c r="F35" s="86">
        <v>26719501.736838438</v>
      </c>
    </row>
    <row r="36" spans="1:6">
      <c r="A36" s="79" t="s">
        <v>56</v>
      </c>
      <c r="B36" s="79">
        <v>44</v>
      </c>
      <c r="C36" s="79" t="e">
        <f>VLOOKUP($A36,'список МКД полный'!B$3:K$89026,8,FALSE)</f>
        <v>#N/A</v>
      </c>
      <c r="D36" s="79" t="e">
        <f>VLOOKUP($A36,'список МКД полный'!B$3:K$89026,9,FALSE)</f>
        <v>#N/A</v>
      </c>
      <c r="E36" s="79">
        <f>COUNTIFS('список МКД полный'!B$3:B$11214,'=кол'!A36,'список МКД полный'!H$3:H$11214,"резервный",'список МКД полный'!F$3:F$11214,"общие данные1")</f>
        <v>0</v>
      </c>
      <c r="F36" s="86">
        <v>45244865.414946869</v>
      </c>
    </row>
    <row r="37" spans="1:6">
      <c r="A37" s="79" t="s">
        <v>57</v>
      </c>
      <c r="B37" s="79">
        <v>61</v>
      </c>
      <c r="C37" s="79" t="e">
        <f>VLOOKUP($A37,'список МКД полный'!B$3:K$89026,8,FALSE)</f>
        <v>#N/A</v>
      </c>
      <c r="D37" s="79" t="e">
        <f>VLOOKUP($A37,'список МКД полный'!B$3:K$89026,9,FALSE)</f>
        <v>#N/A</v>
      </c>
      <c r="E37" s="79">
        <f>COUNTIFS('список МКД полный'!B$3:B$11214,'=кол'!A37,'список МКД полный'!H$3:H$11214,"резервный",'список МКД полный'!F$3:F$11214,"общие данные1")</f>
        <v>0</v>
      </c>
      <c r="F37" s="86">
        <v>53431356.543384649</v>
      </c>
    </row>
    <row r="38" spans="1:6">
      <c r="A38" s="79" t="s">
        <v>58</v>
      </c>
      <c r="B38" s="79">
        <v>11</v>
      </c>
      <c r="C38" s="79" t="e">
        <f>VLOOKUP($A38,'список МКД полный'!B$3:K$89026,8,FALSE)</f>
        <v>#N/A</v>
      </c>
      <c r="D38" s="79" t="e">
        <f>VLOOKUP($A38,'список МКД полный'!B$3:K$89026,9,FALSE)</f>
        <v>#N/A</v>
      </c>
      <c r="E38" s="79">
        <f>COUNTIFS('список МКД полный'!B$3:B$11214,'=кол'!A38,'список МКД полный'!H$3:H$11214,"резервный",'список МКД полный'!F$3:F$11214,"общие данные1")</f>
        <v>0</v>
      </c>
      <c r="F38" s="86">
        <v>7383470.0555486865</v>
      </c>
    </row>
    <row r="39" spans="1:6">
      <c r="A39" s="79" t="s">
        <v>59</v>
      </c>
      <c r="B39" s="79">
        <v>11</v>
      </c>
      <c r="C39" s="79" t="e">
        <f>VLOOKUP($A39,'список МКД полный'!B$3:K$89026,8,FALSE)</f>
        <v>#N/A</v>
      </c>
      <c r="D39" s="79" t="e">
        <f>VLOOKUP($A39,'список МКД полный'!B$3:K$89026,9,FALSE)</f>
        <v>#N/A</v>
      </c>
      <c r="E39" s="79">
        <f>COUNTIFS('список МКД полный'!B$3:B$11214,'=кол'!A39,'список МКД полный'!H$3:H$11214,"резервный",'список МКД полный'!F$3:F$11214,"общие данные1")</f>
        <v>0</v>
      </c>
      <c r="F39" s="86">
        <v>8816118.4230916724</v>
      </c>
    </row>
    <row r="40" spans="1:6">
      <c r="A40" s="79" t="s">
        <v>60</v>
      </c>
      <c r="B40" s="79">
        <v>65</v>
      </c>
      <c r="C40" s="79" t="e">
        <f>VLOOKUP($A40,'список МКД полный'!B$3:K$89026,8,FALSE)</f>
        <v>#N/A</v>
      </c>
      <c r="D40" s="79" t="e">
        <f>VLOOKUP($A40,'список МКД полный'!B$3:K$89026,9,FALSE)</f>
        <v>#N/A</v>
      </c>
      <c r="E40" s="79">
        <f>COUNTIFS('список МКД полный'!B$3:B$11214,'=кол'!A40,'список МКД полный'!H$3:H$11214,"резервный",'список МКД полный'!F$3:F$11214,"общие данные1")</f>
        <v>0</v>
      </c>
      <c r="F40" s="86">
        <v>47518997.072708331</v>
      </c>
    </row>
    <row r="41" spans="1:6">
      <c r="A41" s="79" t="s">
        <v>61</v>
      </c>
      <c r="B41" s="79">
        <v>31</v>
      </c>
      <c r="C41" s="79" t="e">
        <f>VLOOKUP($A41,'список МКД полный'!B$3:K$89026,8,FALSE)</f>
        <v>#N/A</v>
      </c>
      <c r="D41" s="79" t="e">
        <f>VLOOKUP($A41,'список МКД полный'!B$3:K$89026,9,FALSE)</f>
        <v>#N/A</v>
      </c>
      <c r="E41" s="79">
        <f>COUNTIFS('список МКД полный'!B$3:B$11214,'=кол'!A41,'список МКД полный'!H$3:H$11214,"резервный",'список МКД полный'!F$3:F$11214,"общие данные1")</f>
        <v>0</v>
      </c>
      <c r="F41" s="86">
        <v>35529978.033334561</v>
      </c>
    </row>
    <row r="42" spans="1:6">
      <c r="A42" s="79" t="s">
        <v>62</v>
      </c>
      <c r="B42" s="79">
        <v>32</v>
      </c>
      <c r="C42" s="79" t="e">
        <f>VLOOKUP($A42,'список МКД полный'!B$3:K$89026,8,FALSE)</f>
        <v>#N/A</v>
      </c>
      <c r="D42" s="79" t="e">
        <f>VLOOKUP($A42,'список МКД полный'!B$3:K$89026,9,FALSE)</f>
        <v>#N/A</v>
      </c>
      <c r="E42" s="79">
        <f>COUNTIFS('список МКД полный'!B$3:B$11214,'=кол'!A42,'список МКД полный'!H$3:H$11214,"резервный",'список МКД полный'!F$3:F$11214,"общие данные1")</f>
        <v>0</v>
      </c>
      <c r="F42" s="86">
        <v>35033193.878416039</v>
      </c>
    </row>
    <row r="43" spans="1:6">
      <c r="A43" s="79" t="s">
        <v>63</v>
      </c>
      <c r="B43" s="79">
        <v>93</v>
      </c>
      <c r="C43" s="79" t="e">
        <f>VLOOKUP($A43,'список МКД полный'!B$3:K$89026,8,FALSE)</f>
        <v>#N/A</v>
      </c>
      <c r="D43" s="79" t="e">
        <f>VLOOKUP($A43,'список МКД полный'!B$3:K$89026,9,FALSE)</f>
        <v>#N/A</v>
      </c>
      <c r="E43" s="79">
        <f>COUNTIFS('список МКД полный'!B$3:B$11214,'=кол'!A43,'список МКД полный'!H$3:H$11214,"резервный",'список МКД полный'!F$3:F$11214,"общие данные1")</f>
        <v>0</v>
      </c>
      <c r="F43" s="86">
        <v>134160378.35050234</v>
      </c>
    </row>
    <row r="44" spans="1:6">
      <c r="A44" s="79" t="s">
        <v>64</v>
      </c>
      <c r="B44" s="79">
        <v>10</v>
      </c>
      <c r="C44" s="79" t="e">
        <f>VLOOKUP($A44,'список МКД полный'!B$3:K$89026,8,FALSE)</f>
        <v>#N/A</v>
      </c>
      <c r="D44" s="79" t="e">
        <f>VLOOKUP($A44,'список МКД полный'!B$3:K$89026,9,FALSE)</f>
        <v>#N/A</v>
      </c>
      <c r="E44" s="79">
        <f>COUNTIFS('список МКД полный'!B$3:B$11214,'=кол'!A44,'список МКД полный'!H$3:H$11214,"резервный",'список МКД полный'!F$3:F$11214,"общие данные1")</f>
        <v>0</v>
      </c>
      <c r="F44" s="86">
        <v>8030943.5341795422</v>
      </c>
    </row>
    <row r="45" spans="1:6">
      <c r="A45" s="79" t="s">
        <v>65</v>
      </c>
      <c r="B45" s="79">
        <v>19</v>
      </c>
      <c r="C45" s="79" t="e">
        <f>VLOOKUP($A45,'список МКД полный'!B$3:K$89026,8,FALSE)</f>
        <v>#N/A</v>
      </c>
      <c r="D45" s="79" t="e">
        <f>VLOOKUP($A45,'список МКД полный'!B$3:K$89026,9,FALSE)</f>
        <v>#N/A</v>
      </c>
      <c r="E45" s="79">
        <f>COUNTIFS('список МКД полный'!B$3:B$11214,'=кол'!A45,'список МКД полный'!H$3:H$11214,"резервный",'список МКД полный'!F$3:F$11214,"общие данные1")</f>
        <v>0</v>
      </c>
      <c r="F45" s="86">
        <v>19467587.912035875</v>
      </c>
    </row>
    <row r="46" spans="1:6">
      <c r="A46" s="79" t="s">
        <v>66</v>
      </c>
      <c r="B46" s="79">
        <v>2</v>
      </c>
      <c r="C46" s="79" t="e">
        <f>VLOOKUP($A46,'список МКД полный'!B$3:K$89026,8,FALSE)</f>
        <v>#N/A</v>
      </c>
      <c r="D46" s="79" t="e">
        <f>VLOOKUP($A46,'список МКД полный'!B$3:K$89026,9,FALSE)</f>
        <v>#N/A</v>
      </c>
      <c r="E46" s="79">
        <f>COUNTIFS('список МКД полный'!B$3:B$11214,'=кол'!A46,'список МКД полный'!H$3:H$11214,"резервный",'список МКД полный'!F$3:F$11214,"общие данные1")</f>
        <v>0</v>
      </c>
      <c r="F46" s="86">
        <v>5111492.2184680495</v>
      </c>
    </row>
  </sheetData>
  <pageMargins left="0.31496062992125984" right="0.31496062992125984" top="0.35433070866141736" bottom="0.35433070866141736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J125"/>
  <sheetViews>
    <sheetView topLeftCell="A18" zoomScale="90" zoomScaleNormal="90" workbookViewId="0">
      <selection activeCell="F30" sqref="F30"/>
    </sheetView>
  </sheetViews>
  <sheetFormatPr defaultRowHeight="15"/>
  <cols>
    <col min="1" max="1" width="45.7109375" style="2" customWidth="1"/>
    <col min="2" max="2" width="21.5703125" style="3" customWidth="1"/>
    <col min="3" max="3" width="20.28515625" style="2" customWidth="1"/>
    <col min="4" max="4" width="77.28515625" style="2" customWidth="1"/>
    <col min="5" max="5" width="36.7109375" style="2" customWidth="1"/>
    <col min="6" max="6" width="36.7109375" style="43" customWidth="1"/>
    <col min="7" max="7" width="29.42578125" style="2" customWidth="1"/>
    <col min="8" max="8" width="21.42578125" style="28" customWidth="1"/>
    <col min="9" max="9" width="21.42578125" style="29" customWidth="1"/>
    <col min="10" max="16384" width="9.140625" style="2"/>
  </cols>
  <sheetData>
    <row r="1" spans="1:10" ht="60">
      <c r="C1" s="147" t="s">
        <v>81</v>
      </c>
      <c r="D1" s="147"/>
      <c r="E1" s="4" t="s">
        <v>82</v>
      </c>
      <c r="F1" s="8" t="s">
        <v>159</v>
      </c>
      <c r="G1" s="7" t="s">
        <v>83</v>
      </c>
      <c r="H1" s="5" t="s">
        <v>84</v>
      </c>
      <c r="I1" s="6" t="s">
        <v>85</v>
      </c>
      <c r="J1" s="3" t="s">
        <v>231</v>
      </c>
    </row>
    <row r="2" spans="1:10" ht="30">
      <c r="A2" s="2" t="str">
        <f>B2&amp;C2</f>
        <v>фасадфасад+отмостка</v>
      </c>
      <c r="B2" s="4" t="s">
        <v>3</v>
      </c>
      <c r="C2" s="4" t="s">
        <v>162</v>
      </c>
      <c r="D2" s="7" t="s">
        <v>160</v>
      </c>
      <c r="E2" s="7" t="s">
        <v>164</v>
      </c>
      <c r="F2" s="56">
        <v>4412</v>
      </c>
      <c r="G2" s="4">
        <v>2550</v>
      </c>
      <c r="H2" s="9">
        <v>2550</v>
      </c>
      <c r="I2" s="10">
        <v>2550</v>
      </c>
    </row>
    <row r="3" spans="1:10" ht="30">
      <c r="A3" s="2" t="str">
        <f>B3&amp;C3</f>
        <v>фасадотмостка без фасада</v>
      </c>
      <c r="B3" s="4" t="s">
        <v>3</v>
      </c>
      <c r="C3" s="4" t="s">
        <v>163</v>
      </c>
      <c r="D3" s="7" t="s">
        <v>161</v>
      </c>
      <c r="E3" s="7" t="s">
        <v>165</v>
      </c>
      <c r="F3" s="56">
        <v>2334</v>
      </c>
      <c r="G3" s="4"/>
      <c r="H3" s="9"/>
      <c r="I3" s="10"/>
    </row>
    <row r="4" spans="1:10" ht="30">
      <c r="A4" s="2" t="str">
        <f t="shared" ref="A4:A28" si="0">B4&amp;C4</f>
        <v>подвалх</v>
      </c>
      <c r="B4" s="4" t="s">
        <v>2</v>
      </c>
      <c r="C4" s="4" t="s">
        <v>86</v>
      </c>
      <c r="D4" s="7" t="s">
        <v>88</v>
      </c>
      <c r="E4" s="7" t="s">
        <v>166</v>
      </c>
      <c r="F4" s="56">
        <v>3977</v>
      </c>
      <c r="G4" s="4">
        <v>2000</v>
      </c>
      <c r="H4" s="9">
        <v>2000</v>
      </c>
      <c r="I4" s="10">
        <v>2000</v>
      </c>
    </row>
    <row r="5" spans="1:10" ht="30">
      <c r="A5" s="2" t="str">
        <f t="shared" si="0"/>
        <v>фундаментх</v>
      </c>
      <c r="B5" s="4" t="s">
        <v>1</v>
      </c>
      <c r="C5" s="4" t="s">
        <v>86</v>
      </c>
      <c r="D5" s="7" t="s">
        <v>89</v>
      </c>
      <c r="E5" s="7" t="s">
        <v>166</v>
      </c>
      <c r="F5" s="56">
        <v>13837</v>
      </c>
      <c r="G5" s="4">
        <v>2000</v>
      </c>
      <c r="H5" s="9">
        <v>2000</v>
      </c>
      <c r="I5" s="10">
        <v>2000</v>
      </c>
    </row>
    <row r="6" spans="1:10" ht="30">
      <c r="A6" s="2" t="str">
        <f t="shared" ref="A6:A7" si="1">B6&amp;C6</f>
        <v>крышаплоская с утеплением</v>
      </c>
      <c r="B6" s="4" t="s">
        <v>4</v>
      </c>
      <c r="C6" s="14" t="s">
        <v>92</v>
      </c>
      <c r="D6" s="7" t="s">
        <v>93</v>
      </c>
      <c r="E6" s="7" t="s">
        <v>87</v>
      </c>
      <c r="F6" s="56">
        <v>4446</v>
      </c>
      <c r="G6" s="4">
        <v>2650</v>
      </c>
      <c r="H6" s="9">
        <v>2150</v>
      </c>
      <c r="I6" s="10">
        <v>2650</v>
      </c>
    </row>
    <row r="7" spans="1:10" ht="30">
      <c r="A7" s="2" t="str">
        <f t="shared" si="1"/>
        <v>крышаплоская без утепления</v>
      </c>
      <c r="B7" s="4" t="s">
        <v>4</v>
      </c>
      <c r="C7" s="14" t="s">
        <v>94</v>
      </c>
      <c r="D7" s="7" t="s">
        <v>95</v>
      </c>
      <c r="E7" s="7" t="s">
        <v>87</v>
      </c>
      <c r="F7" s="56">
        <v>2700</v>
      </c>
      <c r="G7" s="4">
        <v>2400</v>
      </c>
      <c r="H7" s="9">
        <v>1900</v>
      </c>
      <c r="I7" s="10">
        <v>2400</v>
      </c>
    </row>
    <row r="8" spans="1:10" ht="30">
      <c r="A8" s="2" t="str">
        <f t="shared" si="0"/>
        <v>крышаскатная на профиль</v>
      </c>
      <c r="B8" s="4" t="s">
        <v>4</v>
      </c>
      <c r="C8" s="14" t="s">
        <v>226</v>
      </c>
      <c r="D8" s="7" t="s">
        <v>90</v>
      </c>
      <c r="E8" s="7" t="s">
        <v>87</v>
      </c>
      <c r="F8" s="56">
        <v>3300</v>
      </c>
      <c r="G8" s="4">
        <v>2800</v>
      </c>
      <c r="H8" s="9">
        <v>2800</v>
      </c>
      <c r="I8" s="10">
        <v>2800</v>
      </c>
    </row>
    <row r="9" spans="1:10" ht="45">
      <c r="A9" s="2" t="str">
        <f t="shared" si="0"/>
        <v>крышаскатная на шифер</v>
      </c>
      <c r="B9" s="4" t="s">
        <v>4</v>
      </c>
      <c r="C9" s="14" t="s">
        <v>225</v>
      </c>
      <c r="D9" s="7" t="s">
        <v>91</v>
      </c>
      <c r="E9" s="7" t="s">
        <v>87</v>
      </c>
      <c r="F9" s="56">
        <v>1892</v>
      </c>
      <c r="G9" s="4">
        <v>1200</v>
      </c>
      <c r="H9" s="9">
        <v>1200</v>
      </c>
      <c r="I9" s="10">
        <v>1200</v>
      </c>
    </row>
    <row r="10" spans="1:10" ht="30">
      <c r="A10" s="2" t="str">
        <f>B10&amp;C10</f>
        <v>лифтовое оборудование1400 кг до 10 остановок</v>
      </c>
      <c r="B10" s="3" t="s">
        <v>234</v>
      </c>
      <c r="C10" s="14" t="s">
        <v>96</v>
      </c>
      <c r="D10" s="7" t="s">
        <v>97</v>
      </c>
      <c r="E10" s="7" t="s">
        <v>98</v>
      </c>
      <c r="F10" s="59">
        <v>1950000</v>
      </c>
      <c r="G10" s="36">
        <v>1910000</v>
      </c>
      <c r="H10" s="15">
        <v>1700000</v>
      </c>
      <c r="I10" s="16">
        <v>1910000</v>
      </c>
      <c r="J10" s="61">
        <v>33013</v>
      </c>
    </row>
    <row r="11" spans="1:10" ht="30">
      <c r="A11" s="2" t="str">
        <f t="shared" si="0"/>
        <v>лифтовое оборудование1400 кг 12 остановок</v>
      </c>
      <c r="B11" s="3" t="s">
        <v>234</v>
      </c>
      <c r="C11" s="11" t="s">
        <v>99</v>
      </c>
      <c r="D11" s="7"/>
      <c r="E11" s="7" t="s">
        <v>98</v>
      </c>
      <c r="F11" s="60">
        <v>2050000</v>
      </c>
      <c r="G11" s="36">
        <v>2050000</v>
      </c>
      <c r="H11" s="15">
        <v>1950000</v>
      </c>
      <c r="I11" s="16">
        <v>2050000</v>
      </c>
      <c r="J11" s="61">
        <v>36660</v>
      </c>
    </row>
    <row r="12" spans="1:10" ht="30">
      <c r="A12" s="2" t="str">
        <f t="shared" si="0"/>
        <v>лифтовое оборудование1400 кг 14 остановок</v>
      </c>
      <c r="B12" s="3" t="s">
        <v>234</v>
      </c>
      <c r="C12" s="11" t="s">
        <v>100</v>
      </c>
      <c r="D12" s="7"/>
      <c r="E12" s="7" t="s">
        <v>98</v>
      </c>
      <c r="F12" s="60">
        <v>2200000</v>
      </c>
      <c r="G12" s="36">
        <v>2200000</v>
      </c>
      <c r="H12" s="15">
        <v>2200000</v>
      </c>
      <c r="I12" s="16">
        <v>2200000</v>
      </c>
      <c r="J12" s="61">
        <v>40323</v>
      </c>
    </row>
    <row r="13" spans="1:10" ht="30">
      <c r="A13" s="2" t="str">
        <f>B13&amp;C13</f>
        <v>лифтовое оборудование1400 кг 15 остановок</v>
      </c>
      <c r="B13" s="3" t="s">
        <v>234</v>
      </c>
      <c r="C13" s="11" t="s">
        <v>101</v>
      </c>
      <c r="D13" s="7"/>
      <c r="E13" s="7" t="s">
        <v>98</v>
      </c>
      <c r="F13" s="60">
        <v>2300000</v>
      </c>
      <c r="G13" s="36">
        <v>2300000</v>
      </c>
      <c r="H13" s="15"/>
      <c r="I13" s="16"/>
      <c r="J13" s="61">
        <v>40323</v>
      </c>
    </row>
    <row r="14" spans="1:10" ht="30">
      <c r="A14" s="2" t="str">
        <f>B14&amp;C14</f>
        <v>лифтовое оборудование1400 кг 16 остановок</v>
      </c>
      <c r="B14" s="3" t="s">
        <v>234</v>
      </c>
      <c r="C14" s="11" t="s">
        <v>102</v>
      </c>
      <c r="D14" s="7"/>
      <c r="E14" s="7" t="s">
        <v>98</v>
      </c>
      <c r="F14" s="60">
        <v>2400000</v>
      </c>
      <c r="G14" s="36">
        <v>2400000</v>
      </c>
      <c r="H14" s="15"/>
      <c r="I14" s="16"/>
      <c r="J14" s="61">
        <v>40323</v>
      </c>
    </row>
    <row r="15" spans="1:10" ht="30">
      <c r="A15" s="2" t="str">
        <f t="shared" si="0"/>
        <v>лифтовое оборудование1630 кг до 10 остановок</v>
      </c>
      <c r="B15" s="3" t="s">
        <v>234</v>
      </c>
      <c r="C15" s="14" t="s">
        <v>103</v>
      </c>
      <c r="D15" s="7" t="s">
        <v>104</v>
      </c>
      <c r="E15" s="7" t="s">
        <v>98</v>
      </c>
      <c r="F15" s="60">
        <v>2300000</v>
      </c>
      <c r="G15" s="36">
        <v>2300000</v>
      </c>
      <c r="H15" s="15">
        <v>1850000</v>
      </c>
      <c r="I15" s="16">
        <v>2300000</v>
      </c>
      <c r="J15" s="61">
        <v>33013</v>
      </c>
    </row>
    <row r="16" spans="1:10" ht="30">
      <c r="A16" s="2" t="str">
        <f t="shared" si="0"/>
        <v>лифтовое оборудование1630 кг 12 остановок</v>
      </c>
      <c r="B16" s="3" t="s">
        <v>234</v>
      </c>
      <c r="C16" s="11" t="s">
        <v>105</v>
      </c>
      <c r="D16" s="7"/>
      <c r="E16" s="7" t="s">
        <v>98</v>
      </c>
      <c r="F16" s="60">
        <v>2400000</v>
      </c>
      <c r="G16" s="36">
        <v>2400000</v>
      </c>
      <c r="H16" s="15">
        <v>2050000</v>
      </c>
      <c r="I16" s="16">
        <v>2400000</v>
      </c>
      <c r="J16" s="61">
        <v>36660</v>
      </c>
    </row>
    <row r="17" spans="1:10" ht="30">
      <c r="A17" s="2" t="str">
        <f t="shared" si="0"/>
        <v>лифтовое оборудование1630 кг 14 остановок</v>
      </c>
      <c r="B17" s="3" t="s">
        <v>234</v>
      </c>
      <c r="C17" s="11" t="s">
        <v>106</v>
      </c>
      <c r="D17" s="7"/>
      <c r="E17" s="7" t="s">
        <v>98</v>
      </c>
      <c r="F17" s="60">
        <v>2500000</v>
      </c>
      <c r="G17" s="36">
        <v>2500000</v>
      </c>
      <c r="H17" s="15">
        <v>2300000</v>
      </c>
      <c r="I17" s="16">
        <v>2500000</v>
      </c>
      <c r="J17" s="61">
        <v>40323</v>
      </c>
    </row>
    <row r="18" spans="1:10" ht="30">
      <c r="A18" s="2" t="str">
        <f>B18&amp;C18</f>
        <v>лифтовое оборудование1630 кг 15 остановок</v>
      </c>
      <c r="B18" s="3" t="s">
        <v>234</v>
      </c>
      <c r="C18" s="11" t="s">
        <v>107</v>
      </c>
      <c r="D18" s="7"/>
      <c r="E18" s="7" t="s">
        <v>98</v>
      </c>
      <c r="F18" s="60">
        <f>F17+100000</f>
        <v>2600000</v>
      </c>
      <c r="G18" s="36">
        <f>G17+100000</f>
        <v>2600000</v>
      </c>
      <c r="H18" s="15"/>
      <c r="I18" s="16"/>
      <c r="J18" s="61">
        <v>40323</v>
      </c>
    </row>
    <row r="19" spans="1:10" ht="30">
      <c r="A19" s="2" t="str">
        <f>B19&amp;C19</f>
        <v>лифтовое оборудование1630 кг 16 остановок</v>
      </c>
      <c r="B19" s="3" t="s">
        <v>234</v>
      </c>
      <c r="C19" s="11" t="s">
        <v>108</v>
      </c>
      <c r="D19" s="7"/>
      <c r="E19" s="7" t="s">
        <v>98</v>
      </c>
      <c r="F19" s="60">
        <f>F18+100000</f>
        <v>2700000</v>
      </c>
      <c r="G19" s="36">
        <f>G18+100000</f>
        <v>2700000</v>
      </c>
      <c r="H19" s="15"/>
      <c r="I19" s="16"/>
      <c r="J19" s="61">
        <v>40323</v>
      </c>
    </row>
    <row r="20" spans="1:10" ht="30">
      <c r="A20" s="2" t="str">
        <f>B20&amp;C20</f>
        <v>лифтовое оборудование11000 кг 10 остановок</v>
      </c>
      <c r="B20" s="3" t="s">
        <v>234</v>
      </c>
      <c r="C20" s="14" t="s">
        <v>167</v>
      </c>
      <c r="D20" s="7"/>
      <c r="E20" s="7" t="s">
        <v>98</v>
      </c>
      <c r="F20" s="60">
        <v>2550000</v>
      </c>
      <c r="G20" s="36"/>
      <c r="H20" s="15"/>
      <c r="I20" s="16"/>
      <c r="J20" s="61">
        <v>33013</v>
      </c>
    </row>
    <row r="21" spans="1:10" ht="30">
      <c r="A21" s="2" t="str">
        <f t="shared" si="0"/>
        <v>лифтовое оборудование11000 кг 12 остановок</v>
      </c>
      <c r="B21" s="3" t="s">
        <v>234</v>
      </c>
      <c r="C21" s="14" t="s">
        <v>109</v>
      </c>
      <c r="D21" s="7" t="s">
        <v>110</v>
      </c>
      <c r="E21" s="7" t="s">
        <v>98</v>
      </c>
      <c r="F21" s="60">
        <v>2600000</v>
      </c>
      <c r="G21" s="36">
        <v>2600000</v>
      </c>
      <c r="H21" s="15">
        <v>2250000</v>
      </c>
      <c r="I21" s="16">
        <v>2600000</v>
      </c>
      <c r="J21" s="61">
        <v>36660</v>
      </c>
    </row>
    <row r="22" spans="1:10" ht="30">
      <c r="A22" s="2" t="str">
        <f t="shared" si="0"/>
        <v>лифтовое оборудование11000 кг 14 остановок</v>
      </c>
      <c r="B22" s="3" t="s">
        <v>234</v>
      </c>
      <c r="C22" s="11" t="s">
        <v>111</v>
      </c>
      <c r="D22" s="7" t="s">
        <v>112</v>
      </c>
      <c r="E22" s="7" t="s">
        <v>98</v>
      </c>
      <c r="F22" s="60">
        <v>2800000</v>
      </c>
      <c r="G22" s="36">
        <v>2800000</v>
      </c>
      <c r="H22" s="15">
        <v>2500000</v>
      </c>
      <c r="I22" s="16">
        <v>2800000</v>
      </c>
      <c r="J22" s="61">
        <v>40323</v>
      </c>
    </row>
    <row r="23" spans="1:10" ht="30">
      <c r="A23" s="2" t="str">
        <f>B23&amp;C23</f>
        <v>лифтовое оборудование11000 кг 15 остановок</v>
      </c>
      <c r="B23" s="3" t="s">
        <v>234</v>
      </c>
      <c r="C23" s="11" t="s">
        <v>229</v>
      </c>
      <c r="D23" s="7" t="s">
        <v>112</v>
      </c>
      <c r="E23" s="7" t="s">
        <v>98</v>
      </c>
      <c r="F23" s="60">
        <f>F22+100000</f>
        <v>2900000</v>
      </c>
      <c r="G23" s="36">
        <f>G22+100000</f>
        <v>2900000</v>
      </c>
      <c r="H23" s="15"/>
      <c r="I23" s="16"/>
      <c r="J23" s="61">
        <v>40323</v>
      </c>
    </row>
    <row r="24" spans="1:10" ht="30">
      <c r="A24" s="2" t="str">
        <f>B24&amp;C24</f>
        <v>лифтовое оборудование11000 кг 16 остановок</v>
      </c>
      <c r="B24" s="3" t="s">
        <v>234</v>
      </c>
      <c r="C24" s="11" t="s">
        <v>230</v>
      </c>
      <c r="D24" s="7" t="s">
        <v>112</v>
      </c>
      <c r="E24" s="7" t="s">
        <v>98</v>
      </c>
      <c r="F24" s="60">
        <f>F23+100000</f>
        <v>3000000</v>
      </c>
      <c r="G24" s="36">
        <f>G23+100000</f>
        <v>3000000</v>
      </c>
      <c r="H24" s="15"/>
      <c r="I24" s="16"/>
      <c r="J24" s="61">
        <v>40323</v>
      </c>
    </row>
    <row r="25" spans="1:10" ht="30">
      <c r="A25" s="2" t="str">
        <f t="shared" si="0"/>
        <v>система теплоснабжениях</v>
      </c>
      <c r="B25" s="17" t="s">
        <v>10</v>
      </c>
      <c r="C25" s="14" t="s">
        <v>86</v>
      </c>
      <c r="D25" s="7" t="s">
        <v>228</v>
      </c>
      <c r="E25" s="7" t="s">
        <v>117</v>
      </c>
      <c r="F25" s="56">
        <v>3074</v>
      </c>
      <c r="G25" s="4">
        <v>3000</v>
      </c>
      <c r="H25" s="9"/>
      <c r="I25" s="10"/>
    </row>
    <row r="26" spans="1:10" ht="30">
      <c r="A26" s="2" t="str">
        <f>B26&amp;C26</f>
        <v>система электроснабженияс электроплитами</v>
      </c>
      <c r="B26" s="17" t="s">
        <v>6</v>
      </c>
      <c r="C26" s="14" t="s">
        <v>173</v>
      </c>
      <c r="D26" s="7" t="s">
        <v>115</v>
      </c>
      <c r="E26" s="7" t="s">
        <v>175</v>
      </c>
      <c r="F26" s="56">
        <v>4316</v>
      </c>
      <c r="G26" s="49">
        <v>250</v>
      </c>
      <c r="H26" s="9">
        <v>210</v>
      </c>
      <c r="I26" s="10">
        <v>250</v>
      </c>
    </row>
    <row r="27" spans="1:10" ht="30">
      <c r="A27" s="2" t="str">
        <f>B27&amp;C27</f>
        <v>система электроснабжениябез электроплит</v>
      </c>
      <c r="B27" s="17" t="s">
        <v>6</v>
      </c>
      <c r="C27" s="14" t="s">
        <v>174</v>
      </c>
      <c r="D27" s="7" t="s">
        <v>115</v>
      </c>
      <c r="E27" s="7" t="s">
        <v>175</v>
      </c>
      <c r="F27" s="56">
        <v>3118</v>
      </c>
      <c r="G27" s="4"/>
      <c r="H27" s="9"/>
      <c r="I27" s="10"/>
    </row>
    <row r="28" spans="1:10" ht="30">
      <c r="A28" s="2" t="str">
        <f t="shared" si="0"/>
        <v>система холодного водоснабжениях</v>
      </c>
      <c r="B28" s="17" t="s">
        <v>7</v>
      </c>
      <c r="C28" s="14" t="s">
        <v>86</v>
      </c>
      <c r="D28" s="7" t="s">
        <v>116</v>
      </c>
      <c r="E28" s="7" t="s">
        <v>117</v>
      </c>
      <c r="F28" s="56">
        <v>3595</v>
      </c>
      <c r="G28" s="4">
        <v>2160</v>
      </c>
      <c r="H28" s="9">
        <v>1200</v>
      </c>
      <c r="I28" s="10">
        <v>2160</v>
      </c>
    </row>
    <row r="29" spans="1:10" ht="30">
      <c r="A29" s="2" t="str">
        <f t="shared" ref="A29:A36" si="2">B29&amp;C29</f>
        <v>система горячего водоснабжениях</v>
      </c>
      <c r="B29" s="17" t="s">
        <v>11</v>
      </c>
      <c r="C29" s="14" t="s">
        <v>86</v>
      </c>
      <c r="D29" s="7" t="s">
        <v>118</v>
      </c>
      <c r="E29" s="7" t="s">
        <v>117</v>
      </c>
      <c r="F29" s="56">
        <v>3806</v>
      </c>
      <c r="G29" s="44">
        <v>2300</v>
      </c>
      <c r="H29" s="9">
        <v>1400</v>
      </c>
      <c r="I29" s="10">
        <v>2300</v>
      </c>
    </row>
    <row r="30" spans="1:10" ht="30">
      <c r="A30" s="2" t="str">
        <f t="shared" si="2"/>
        <v>система водоотведениях</v>
      </c>
      <c r="B30" s="17" t="s">
        <v>8</v>
      </c>
      <c r="C30" s="14" t="s">
        <v>86</v>
      </c>
      <c r="D30" s="7" t="s">
        <v>119</v>
      </c>
      <c r="E30" s="7" t="s">
        <v>117</v>
      </c>
      <c r="F30" s="56">
        <v>3808</v>
      </c>
      <c r="G30" s="44">
        <v>2200</v>
      </c>
      <c r="H30" s="9">
        <v>1850</v>
      </c>
      <c r="I30" s="10">
        <v>2200</v>
      </c>
    </row>
    <row r="31" spans="1:10" ht="30">
      <c r="A31" s="2" t="str">
        <f t="shared" si="2"/>
        <v>система газоснабжениях</v>
      </c>
      <c r="B31" s="17" t="s">
        <v>9</v>
      </c>
      <c r="C31" s="14" t="s">
        <v>86</v>
      </c>
      <c r="D31" s="7" t="s">
        <v>121</v>
      </c>
      <c r="E31" s="7" t="s">
        <v>117</v>
      </c>
      <c r="F31" s="56">
        <v>2205</v>
      </c>
      <c r="G31" s="44">
        <v>2100</v>
      </c>
      <c r="H31" s="9">
        <v>2100</v>
      </c>
      <c r="I31" s="10">
        <v>2100</v>
      </c>
    </row>
    <row r="32" spans="1:10" ht="30">
      <c r="A32" s="2" t="str">
        <f t="shared" si="2"/>
        <v/>
      </c>
      <c r="C32" s="4"/>
      <c r="D32" s="7" t="s">
        <v>113</v>
      </c>
      <c r="E32" s="7" t="s">
        <v>98</v>
      </c>
      <c r="F32" s="56"/>
      <c r="G32" s="36">
        <v>30000</v>
      </c>
      <c r="H32" s="15">
        <v>30000</v>
      </c>
      <c r="I32" s="16">
        <v>30000</v>
      </c>
    </row>
    <row r="33" spans="1:9" ht="15.75">
      <c r="A33" s="2" t="str">
        <f t="shared" si="2"/>
        <v>оценка</v>
      </c>
      <c r="B33" s="3" t="s">
        <v>171</v>
      </c>
      <c r="C33" s="4"/>
      <c r="D33" s="7" t="s">
        <v>168</v>
      </c>
      <c r="E33" s="7" t="s">
        <v>172</v>
      </c>
      <c r="F33" s="56">
        <v>33013</v>
      </c>
      <c r="G33" s="36"/>
      <c r="H33" s="15"/>
      <c r="I33" s="16"/>
    </row>
    <row r="34" spans="1:9" ht="15.75">
      <c r="A34" s="2" t="str">
        <f t="shared" si="2"/>
        <v>оценка</v>
      </c>
      <c r="B34" s="3" t="s">
        <v>171</v>
      </c>
      <c r="C34" s="4"/>
      <c r="D34" s="7" t="s">
        <v>169</v>
      </c>
      <c r="E34" s="7" t="s">
        <v>172</v>
      </c>
      <c r="F34" s="56">
        <v>36660</v>
      </c>
      <c r="G34" s="36"/>
      <c r="H34" s="15"/>
      <c r="I34" s="16"/>
    </row>
    <row r="35" spans="1:9" ht="15.75">
      <c r="A35" s="2" t="str">
        <f t="shared" si="2"/>
        <v>оценка</v>
      </c>
      <c r="B35" s="3" t="s">
        <v>171</v>
      </c>
      <c r="C35" s="4"/>
      <c r="D35" s="7" t="s">
        <v>170</v>
      </c>
      <c r="E35" s="7" t="s">
        <v>172</v>
      </c>
      <c r="F35" s="56">
        <v>40323</v>
      </c>
      <c r="G35" s="36"/>
      <c r="H35" s="15"/>
      <c r="I35" s="16"/>
    </row>
    <row r="36" spans="1:9" ht="15.75">
      <c r="A36" s="2" t="str">
        <f t="shared" si="2"/>
        <v/>
      </c>
      <c r="C36" s="4"/>
      <c r="D36" s="7" t="s">
        <v>114</v>
      </c>
      <c r="E36" s="11"/>
      <c r="F36" s="8"/>
      <c r="G36" s="11"/>
      <c r="H36" s="12"/>
      <c r="I36" s="13"/>
    </row>
    <row r="37" spans="1:9" ht="30">
      <c r="B37" s="17"/>
      <c r="C37" s="44"/>
      <c r="D37" s="7" t="s">
        <v>122</v>
      </c>
      <c r="E37" s="7" t="s">
        <v>123</v>
      </c>
      <c r="F37" s="8"/>
      <c r="G37" s="11"/>
      <c r="H37" s="12"/>
      <c r="I37" s="13"/>
    </row>
    <row r="38" spans="1:9" ht="15.75" customHeight="1">
      <c r="B38" s="17"/>
      <c r="C38" s="14" t="s">
        <v>3</v>
      </c>
      <c r="D38" s="7" t="s">
        <v>124</v>
      </c>
      <c r="E38" s="57">
        <v>6</v>
      </c>
      <c r="F38" s="148" t="s">
        <v>227</v>
      </c>
      <c r="G38" s="44">
        <v>6</v>
      </c>
      <c r="H38" s="44">
        <v>3</v>
      </c>
      <c r="I38" s="44">
        <v>3</v>
      </c>
    </row>
    <row r="39" spans="1:9" ht="15.75" customHeight="1">
      <c r="C39" s="14" t="s">
        <v>4</v>
      </c>
      <c r="D39" s="7" t="s">
        <v>125</v>
      </c>
      <c r="E39" s="57">
        <v>6</v>
      </c>
      <c r="F39" s="149"/>
      <c r="G39" s="44">
        <v>6</v>
      </c>
      <c r="H39" s="44">
        <v>3</v>
      </c>
      <c r="I39" s="44">
        <v>3</v>
      </c>
    </row>
    <row r="40" spans="1:9" ht="15.75" customHeight="1">
      <c r="C40" s="14" t="s">
        <v>2</v>
      </c>
      <c r="D40" s="7" t="s">
        <v>126</v>
      </c>
      <c r="E40" s="57">
        <v>6</v>
      </c>
      <c r="F40" s="149"/>
      <c r="G40" s="44">
        <v>6</v>
      </c>
      <c r="H40" s="44">
        <v>3</v>
      </c>
      <c r="I40" s="44">
        <v>3</v>
      </c>
    </row>
    <row r="41" spans="1:9" ht="15.75" customHeight="1">
      <c r="C41" s="14" t="s">
        <v>1</v>
      </c>
      <c r="D41" s="7" t="s">
        <v>127</v>
      </c>
      <c r="E41" s="58">
        <v>7</v>
      </c>
      <c r="F41" s="149"/>
      <c r="G41" s="18">
        <v>7</v>
      </c>
      <c r="H41" s="18">
        <v>15</v>
      </c>
      <c r="I41" s="18">
        <v>7</v>
      </c>
    </row>
    <row r="42" spans="1:9" ht="45">
      <c r="C42" s="14" t="s">
        <v>6</v>
      </c>
      <c r="D42" s="7" t="s">
        <v>115</v>
      </c>
      <c r="E42" s="57">
        <v>6</v>
      </c>
      <c r="F42" s="149"/>
      <c r="G42" s="44">
        <v>6</v>
      </c>
      <c r="H42" s="44">
        <v>5</v>
      </c>
      <c r="I42" s="44">
        <v>5</v>
      </c>
    </row>
    <row r="43" spans="1:9" ht="30">
      <c r="C43" s="17" t="s">
        <v>7</v>
      </c>
      <c r="D43" s="7" t="s">
        <v>128</v>
      </c>
      <c r="E43" s="57">
        <v>6</v>
      </c>
      <c r="F43" s="149"/>
      <c r="G43" s="44">
        <v>6</v>
      </c>
      <c r="H43" s="44">
        <v>4</v>
      </c>
      <c r="I43" s="44">
        <v>4</v>
      </c>
    </row>
    <row r="44" spans="1:9" ht="30">
      <c r="C44" s="17" t="s">
        <v>11</v>
      </c>
      <c r="D44" s="7" t="s">
        <v>118</v>
      </c>
      <c r="E44" s="57">
        <v>6</v>
      </c>
      <c r="F44" s="149"/>
      <c r="G44" s="44">
        <v>6</v>
      </c>
      <c r="H44" s="44">
        <v>4</v>
      </c>
      <c r="I44" s="44">
        <v>4</v>
      </c>
    </row>
    <row r="45" spans="1:9" ht="30">
      <c r="C45" s="17" t="s">
        <v>8</v>
      </c>
      <c r="D45" s="7" t="s">
        <v>119</v>
      </c>
      <c r="E45" s="57">
        <v>6</v>
      </c>
      <c r="F45" s="149"/>
      <c r="G45" s="44">
        <v>6</v>
      </c>
      <c r="H45" s="44">
        <v>6</v>
      </c>
      <c r="I45" s="44">
        <v>6</v>
      </c>
    </row>
    <row r="46" spans="1:9" ht="30">
      <c r="C46" s="17" t="s">
        <v>10</v>
      </c>
      <c r="D46" s="7" t="s">
        <v>120</v>
      </c>
      <c r="E46" s="57">
        <v>6</v>
      </c>
      <c r="F46" s="149"/>
      <c r="G46" s="44">
        <v>6</v>
      </c>
      <c r="H46" s="44">
        <v>4</v>
      </c>
      <c r="I46" s="44">
        <v>4</v>
      </c>
    </row>
    <row r="47" spans="1:9" ht="30">
      <c r="C47" s="17" t="s">
        <v>9</v>
      </c>
      <c r="D47" s="7" t="s">
        <v>129</v>
      </c>
      <c r="E47" s="57">
        <v>7</v>
      </c>
      <c r="F47" s="150"/>
      <c r="G47" s="44">
        <v>7</v>
      </c>
      <c r="H47" s="44"/>
      <c r="I47" s="44"/>
    </row>
    <row r="48" spans="1:9" ht="30">
      <c r="C48" s="44" t="s">
        <v>5</v>
      </c>
      <c r="D48" s="7" t="s">
        <v>130</v>
      </c>
      <c r="E48" s="44" t="s">
        <v>98</v>
      </c>
      <c r="F48" s="8"/>
      <c r="G48" s="57">
        <v>70000</v>
      </c>
      <c r="H48" s="9">
        <v>70000</v>
      </c>
      <c r="I48" s="10">
        <v>70000</v>
      </c>
    </row>
    <row r="49" spans="3:9" ht="45">
      <c r="C49" s="44"/>
      <c r="D49" s="7" t="s">
        <v>131</v>
      </c>
      <c r="E49" s="7" t="s">
        <v>132</v>
      </c>
      <c r="F49" s="8"/>
      <c r="G49" s="44"/>
      <c r="H49" s="9"/>
      <c r="I49" s="10"/>
    </row>
    <row r="50" spans="3:9" ht="126">
      <c r="C50" s="19"/>
      <c r="D50" s="20" t="s">
        <v>133</v>
      </c>
      <c r="E50" s="21" t="s">
        <v>134</v>
      </c>
      <c r="F50" s="39"/>
      <c r="G50" s="22"/>
      <c r="H50" s="23"/>
      <c r="I50" s="24"/>
    </row>
    <row r="51" spans="3:9" ht="18">
      <c r="C51" s="19"/>
      <c r="D51" s="25"/>
      <c r="E51" s="26" t="s">
        <v>135</v>
      </c>
      <c r="F51" s="40"/>
      <c r="G51" s="22">
        <v>2000</v>
      </c>
      <c r="H51" s="23"/>
      <c r="I51" s="24"/>
    </row>
    <row r="52" spans="3:9" ht="18">
      <c r="C52" s="19"/>
      <c r="D52" s="25"/>
      <c r="E52" s="26" t="s">
        <v>136</v>
      </c>
      <c r="F52" s="40"/>
      <c r="G52" s="22"/>
      <c r="H52" s="23"/>
      <c r="I52" s="24"/>
    </row>
    <row r="53" spans="3:9" ht="36">
      <c r="C53" s="19"/>
      <c r="D53" s="25" t="s">
        <v>137</v>
      </c>
      <c r="E53" s="25" t="s">
        <v>138</v>
      </c>
      <c r="F53" s="39"/>
      <c r="G53" s="22">
        <v>600</v>
      </c>
      <c r="H53" s="27"/>
      <c r="I53" s="24"/>
    </row>
    <row r="54" spans="3:9" ht="18">
      <c r="C54" s="19"/>
      <c r="D54" s="25"/>
      <c r="E54" s="25" t="s">
        <v>139</v>
      </c>
      <c r="F54" s="39"/>
      <c r="G54" s="22">
        <v>5000</v>
      </c>
      <c r="H54" s="27"/>
      <c r="I54" s="24"/>
    </row>
    <row r="55" spans="3:9" ht="36">
      <c r="C55" s="19"/>
      <c r="D55" s="25" t="s">
        <v>140</v>
      </c>
      <c r="E55" s="25" t="s">
        <v>141</v>
      </c>
      <c r="F55" s="39"/>
      <c r="G55" s="22">
        <v>1250</v>
      </c>
      <c r="H55" s="27"/>
      <c r="I55" s="24"/>
    </row>
    <row r="56" spans="3:9" ht="18">
      <c r="C56" s="19"/>
      <c r="D56" s="25"/>
      <c r="E56" s="25" t="s">
        <v>142</v>
      </c>
      <c r="F56" s="39"/>
      <c r="G56" s="22">
        <v>10000</v>
      </c>
      <c r="H56" s="27"/>
      <c r="I56" s="24"/>
    </row>
    <row r="57" spans="3:9" ht="36">
      <c r="D57" s="25" t="s">
        <v>143</v>
      </c>
      <c r="E57" s="25" t="s">
        <v>141</v>
      </c>
      <c r="F57" s="39"/>
      <c r="G57" s="22">
        <v>1000</v>
      </c>
    </row>
    <row r="58" spans="3:9" ht="18">
      <c r="D58" s="25"/>
      <c r="E58" s="25" t="s">
        <v>144</v>
      </c>
      <c r="F58" s="39"/>
      <c r="G58" s="22">
        <v>15000</v>
      </c>
    </row>
    <row r="59" spans="3:9" ht="36">
      <c r="D59" s="25" t="s">
        <v>145</v>
      </c>
      <c r="E59" s="25" t="s">
        <v>141</v>
      </c>
      <c r="F59" s="39"/>
      <c r="G59" s="22">
        <v>1000</v>
      </c>
    </row>
    <row r="60" spans="3:9" ht="18">
      <c r="D60" s="25"/>
      <c r="E60" s="25" t="s">
        <v>146</v>
      </c>
      <c r="F60" s="39"/>
      <c r="G60" s="22">
        <v>20000</v>
      </c>
    </row>
    <row r="61" spans="3:9" ht="36">
      <c r="D61" s="25" t="s">
        <v>147</v>
      </c>
      <c r="E61" s="25" t="s">
        <v>141</v>
      </c>
      <c r="F61" s="39"/>
      <c r="G61" s="22">
        <v>1000</v>
      </c>
    </row>
    <row r="62" spans="3:9" ht="18">
      <c r="D62" s="25"/>
      <c r="E62" s="25" t="s">
        <v>148</v>
      </c>
      <c r="F62" s="39"/>
      <c r="G62" s="22">
        <v>25000</v>
      </c>
    </row>
    <row r="63" spans="3:9" ht="36">
      <c r="D63" s="25" t="s">
        <v>149</v>
      </c>
      <c r="E63" s="25" t="s">
        <v>150</v>
      </c>
      <c r="F63" s="39"/>
      <c r="G63" s="22">
        <v>1000</v>
      </c>
    </row>
    <row r="64" spans="3:9" ht="18">
      <c r="D64" s="25"/>
      <c r="E64" s="25" t="s">
        <v>151</v>
      </c>
      <c r="F64" s="39"/>
      <c r="G64" s="22">
        <v>30000</v>
      </c>
    </row>
    <row r="65" spans="4:9" ht="36">
      <c r="D65" s="25" t="s">
        <v>152</v>
      </c>
      <c r="E65" s="25" t="s">
        <v>153</v>
      </c>
      <c r="F65" s="39"/>
      <c r="G65" s="22">
        <v>1000</v>
      </c>
    </row>
    <row r="66" spans="4:9" ht="18">
      <c r="D66" s="25"/>
      <c r="E66" s="25" t="s">
        <v>154</v>
      </c>
      <c r="F66" s="39"/>
      <c r="G66" s="22">
        <v>35000</v>
      </c>
    </row>
    <row r="67" spans="4:9" ht="36">
      <c r="D67" s="25" t="s">
        <v>155</v>
      </c>
      <c r="E67" s="25" t="s">
        <v>156</v>
      </c>
      <c r="F67" s="39"/>
      <c r="G67" s="22">
        <v>5000</v>
      </c>
    </row>
    <row r="68" spans="4:9" ht="18">
      <c r="D68" s="30" t="s">
        <v>157</v>
      </c>
      <c r="E68" s="30" t="s">
        <v>158</v>
      </c>
      <c r="F68" s="41"/>
      <c r="G68" s="22">
        <v>20000</v>
      </c>
    </row>
    <row r="69" spans="4:9" ht="18">
      <c r="D69" s="31"/>
      <c r="E69" s="31"/>
      <c r="F69" s="42"/>
      <c r="G69" s="37"/>
    </row>
    <row r="70" spans="4:9" ht="18">
      <c r="D70" s="31"/>
      <c r="E70" s="32"/>
      <c r="F70" s="38"/>
      <c r="G70" s="32"/>
      <c r="H70" s="33"/>
    </row>
    <row r="71" spans="4:9" ht="18">
      <c r="D71" s="31"/>
      <c r="E71" s="32"/>
      <c r="F71" s="38"/>
      <c r="G71" s="32"/>
      <c r="H71" s="33"/>
    </row>
    <row r="72" spans="4:9" ht="18">
      <c r="D72" s="31"/>
      <c r="E72" s="32"/>
      <c r="F72" s="38"/>
      <c r="G72" s="32"/>
      <c r="H72" s="33"/>
    </row>
    <row r="73" spans="4:9" ht="15.75">
      <c r="E73" s="32"/>
      <c r="F73" s="38"/>
      <c r="G73" s="32"/>
      <c r="H73" s="34"/>
      <c r="I73" s="35"/>
    </row>
    <row r="74" spans="4:9" ht="15.75">
      <c r="E74" s="32"/>
      <c r="F74" s="38"/>
      <c r="G74" s="32"/>
      <c r="H74" s="34"/>
      <c r="I74" s="35"/>
    </row>
    <row r="75" spans="4:9" ht="15.75">
      <c r="E75" s="32"/>
      <c r="F75" s="38"/>
      <c r="G75" s="32"/>
      <c r="H75" s="34"/>
      <c r="I75" s="35"/>
    </row>
    <row r="76" spans="4:9" ht="15.75">
      <c r="E76" s="32"/>
      <c r="F76" s="38"/>
      <c r="G76" s="32"/>
      <c r="H76" s="34"/>
      <c r="I76" s="35"/>
    </row>
    <row r="77" spans="4:9" ht="15.75">
      <c r="E77" s="32"/>
      <c r="F77" s="38"/>
      <c r="G77" s="32"/>
      <c r="H77" s="34"/>
      <c r="I77" s="35"/>
    </row>
    <row r="78" spans="4:9" ht="15.75">
      <c r="E78" s="32"/>
      <c r="F78" s="38"/>
      <c r="G78" s="32"/>
      <c r="H78" s="34"/>
      <c r="I78" s="35"/>
    </row>
    <row r="79" spans="4:9" ht="15.75">
      <c r="E79" s="32"/>
      <c r="F79" s="38"/>
      <c r="G79" s="32"/>
      <c r="H79" s="34"/>
      <c r="I79" s="35"/>
    </row>
    <row r="80" spans="4:9" ht="15.75">
      <c r="E80" s="32"/>
      <c r="F80" s="38"/>
      <c r="G80" s="32"/>
      <c r="H80" s="34"/>
      <c r="I80" s="35"/>
    </row>
    <row r="81" spans="5:9" ht="15.75">
      <c r="E81" s="32"/>
      <c r="F81" s="38"/>
      <c r="G81" s="32"/>
      <c r="H81" s="34"/>
      <c r="I81" s="35"/>
    </row>
    <row r="82" spans="5:9" ht="15.75">
      <c r="E82" s="32"/>
      <c r="F82" s="38"/>
      <c r="G82" s="32"/>
      <c r="H82" s="34"/>
      <c r="I82" s="35"/>
    </row>
    <row r="83" spans="5:9" ht="15.75">
      <c r="E83" s="32"/>
      <c r="F83" s="38"/>
      <c r="G83" s="32"/>
      <c r="H83" s="34"/>
      <c r="I83" s="35"/>
    </row>
    <row r="84" spans="5:9" ht="15.75">
      <c r="E84" s="32"/>
      <c r="F84" s="38"/>
      <c r="G84" s="32"/>
      <c r="H84" s="34"/>
      <c r="I84" s="35"/>
    </row>
    <row r="85" spans="5:9" ht="15.75">
      <c r="E85" s="32"/>
      <c r="F85" s="38"/>
      <c r="G85" s="32"/>
      <c r="H85" s="34"/>
      <c r="I85" s="35"/>
    </row>
    <row r="86" spans="5:9" ht="15.75">
      <c r="E86" s="32"/>
      <c r="F86" s="38"/>
      <c r="G86" s="32"/>
      <c r="H86" s="34"/>
      <c r="I86" s="35"/>
    </row>
    <row r="87" spans="5:9" ht="15.75">
      <c r="E87" s="32"/>
      <c r="F87" s="38"/>
      <c r="G87" s="32"/>
      <c r="H87" s="34"/>
      <c r="I87" s="35"/>
    </row>
    <row r="88" spans="5:9" ht="15.75">
      <c r="E88" s="32"/>
      <c r="F88" s="38"/>
      <c r="G88" s="32"/>
      <c r="H88" s="34"/>
      <c r="I88" s="35"/>
    </row>
    <row r="89" spans="5:9" ht="15.75">
      <c r="E89" s="32"/>
      <c r="F89" s="38"/>
      <c r="G89" s="32"/>
      <c r="H89" s="34"/>
      <c r="I89" s="35"/>
    </row>
    <row r="90" spans="5:9" ht="15.75">
      <c r="E90" s="32"/>
      <c r="F90" s="38"/>
      <c r="G90" s="32"/>
      <c r="H90" s="34"/>
      <c r="I90" s="35"/>
    </row>
    <row r="91" spans="5:9" ht="15.75">
      <c r="E91" s="32"/>
      <c r="F91" s="38"/>
      <c r="G91" s="32"/>
      <c r="H91" s="34"/>
      <c r="I91" s="35"/>
    </row>
    <row r="92" spans="5:9" ht="15.75">
      <c r="E92" s="32"/>
      <c r="F92" s="38"/>
      <c r="G92" s="32"/>
      <c r="H92" s="34"/>
      <c r="I92" s="35"/>
    </row>
    <row r="93" spans="5:9" ht="15.75">
      <c r="E93" s="32"/>
      <c r="F93" s="38"/>
      <c r="G93" s="32"/>
      <c r="H93" s="34"/>
      <c r="I93" s="35"/>
    </row>
    <row r="94" spans="5:9" ht="15.75">
      <c r="E94" s="32"/>
      <c r="F94" s="38"/>
      <c r="G94" s="32"/>
      <c r="H94" s="34"/>
      <c r="I94" s="35"/>
    </row>
    <row r="95" spans="5:9" ht="15.75">
      <c r="E95" s="32"/>
      <c r="F95" s="38"/>
      <c r="G95" s="32"/>
      <c r="H95" s="34"/>
      <c r="I95" s="35"/>
    </row>
    <row r="96" spans="5:9" ht="15.75">
      <c r="E96" s="32"/>
      <c r="F96" s="38"/>
      <c r="G96" s="32"/>
      <c r="H96" s="34"/>
      <c r="I96" s="35"/>
    </row>
    <row r="97" spans="5:9" ht="15.75">
      <c r="E97" s="32"/>
      <c r="F97" s="38"/>
      <c r="G97" s="32"/>
      <c r="H97" s="34"/>
      <c r="I97" s="35"/>
    </row>
    <row r="98" spans="5:9" ht="15.75">
      <c r="E98" s="32"/>
      <c r="F98" s="38"/>
      <c r="G98" s="32"/>
      <c r="H98" s="34"/>
      <c r="I98" s="35"/>
    </row>
    <row r="99" spans="5:9" ht="15.75">
      <c r="E99" s="32"/>
      <c r="F99" s="38"/>
      <c r="G99" s="32"/>
      <c r="H99" s="34"/>
      <c r="I99" s="35"/>
    </row>
    <row r="100" spans="5:9" ht="15.75">
      <c r="E100" s="32"/>
      <c r="F100" s="38"/>
      <c r="G100" s="32"/>
      <c r="H100" s="34"/>
      <c r="I100" s="35"/>
    </row>
    <row r="101" spans="5:9" ht="15.75">
      <c r="E101" s="32"/>
      <c r="F101" s="38"/>
      <c r="G101" s="32"/>
      <c r="H101" s="34"/>
      <c r="I101" s="35"/>
    </row>
    <row r="102" spans="5:9" ht="15.75">
      <c r="E102" s="32"/>
      <c r="F102" s="38"/>
      <c r="G102" s="32"/>
      <c r="H102" s="34"/>
      <c r="I102" s="35"/>
    </row>
    <row r="103" spans="5:9" ht="15.75">
      <c r="E103" s="32"/>
      <c r="F103" s="38"/>
      <c r="G103" s="32"/>
      <c r="H103" s="34"/>
      <c r="I103" s="35"/>
    </row>
    <row r="104" spans="5:9" ht="15.75">
      <c r="E104" s="32"/>
      <c r="F104" s="38"/>
      <c r="G104" s="32"/>
      <c r="H104" s="34"/>
      <c r="I104" s="35"/>
    </row>
    <row r="105" spans="5:9" ht="15.75">
      <c r="E105" s="32"/>
      <c r="F105" s="38"/>
      <c r="G105" s="32"/>
      <c r="H105" s="34"/>
      <c r="I105" s="35"/>
    </row>
    <row r="106" spans="5:9" ht="15.75">
      <c r="E106" s="32"/>
      <c r="F106" s="38"/>
      <c r="G106" s="32"/>
      <c r="H106" s="34"/>
      <c r="I106" s="35"/>
    </row>
    <row r="107" spans="5:9" ht="15.75">
      <c r="E107" s="32"/>
      <c r="F107" s="38"/>
      <c r="G107" s="32"/>
      <c r="H107" s="34"/>
      <c r="I107" s="35"/>
    </row>
    <row r="108" spans="5:9" ht="15.75">
      <c r="E108" s="32"/>
      <c r="F108" s="38"/>
      <c r="G108" s="32"/>
      <c r="H108" s="34"/>
      <c r="I108" s="35"/>
    </row>
    <row r="109" spans="5:9" ht="15.75">
      <c r="E109" s="32"/>
      <c r="F109" s="38"/>
      <c r="G109" s="32"/>
      <c r="H109" s="34"/>
      <c r="I109" s="35"/>
    </row>
    <row r="110" spans="5:9" ht="15.75">
      <c r="E110" s="32"/>
      <c r="F110" s="38"/>
      <c r="G110" s="32"/>
      <c r="H110" s="34"/>
      <c r="I110" s="35"/>
    </row>
    <row r="111" spans="5:9" ht="15.75">
      <c r="E111" s="32"/>
      <c r="F111" s="38"/>
      <c r="G111" s="32"/>
      <c r="H111" s="34"/>
      <c r="I111" s="35"/>
    </row>
    <row r="112" spans="5:9" ht="15.75">
      <c r="E112" s="32"/>
      <c r="F112" s="38"/>
      <c r="G112" s="32"/>
      <c r="H112" s="34"/>
      <c r="I112" s="35"/>
    </row>
    <row r="113" spans="5:9" ht="15.75">
      <c r="E113" s="32"/>
      <c r="F113" s="38"/>
      <c r="G113" s="32"/>
      <c r="H113" s="34"/>
      <c r="I113" s="35"/>
    </row>
    <row r="114" spans="5:9" ht="15.75">
      <c r="E114" s="32"/>
      <c r="F114" s="38"/>
      <c r="G114" s="32"/>
      <c r="H114" s="34"/>
      <c r="I114" s="35"/>
    </row>
    <row r="115" spans="5:9" ht="15.75">
      <c r="E115" s="32"/>
      <c r="F115" s="38"/>
      <c r="G115" s="32"/>
      <c r="H115" s="34"/>
      <c r="I115" s="35"/>
    </row>
    <row r="116" spans="5:9" ht="15.75">
      <c r="E116" s="32"/>
      <c r="F116" s="38"/>
      <c r="G116" s="32"/>
      <c r="H116" s="34"/>
      <c r="I116" s="35"/>
    </row>
    <row r="117" spans="5:9" ht="15.75">
      <c r="E117" s="32"/>
      <c r="F117" s="38"/>
      <c r="G117" s="32"/>
      <c r="H117" s="34"/>
      <c r="I117" s="35"/>
    </row>
    <row r="118" spans="5:9" ht="15.75">
      <c r="E118" s="32"/>
      <c r="F118" s="38"/>
      <c r="G118" s="32"/>
      <c r="H118" s="34"/>
      <c r="I118" s="35"/>
    </row>
    <row r="119" spans="5:9" ht="15.75">
      <c r="E119" s="32"/>
      <c r="F119" s="38"/>
      <c r="G119" s="32"/>
      <c r="H119" s="34"/>
      <c r="I119" s="35"/>
    </row>
    <row r="120" spans="5:9" ht="15.75">
      <c r="E120" s="32"/>
      <c r="F120" s="38"/>
      <c r="G120" s="32"/>
      <c r="H120" s="34"/>
      <c r="I120" s="35"/>
    </row>
    <row r="121" spans="5:9" ht="15.75">
      <c r="E121" s="32"/>
      <c r="F121" s="38"/>
      <c r="G121" s="32"/>
      <c r="H121" s="34"/>
      <c r="I121" s="35"/>
    </row>
    <row r="122" spans="5:9" ht="15.75">
      <c r="E122" s="32"/>
      <c r="F122" s="38"/>
      <c r="G122" s="32"/>
      <c r="H122" s="34"/>
      <c r="I122" s="35"/>
    </row>
    <row r="123" spans="5:9" ht="15.75">
      <c r="E123" s="32"/>
      <c r="F123" s="38"/>
      <c r="G123" s="32"/>
      <c r="H123" s="34"/>
      <c r="I123" s="35"/>
    </row>
    <row r="124" spans="5:9" ht="15.75">
      <c r="E124" s="32"/>
      <c r="F124" s="38"/>
      <c r="G124" s="32"/>
      <c r="H124" s="34"/>
      <c r="I124" s="35"/>
    </row>
    <row r="125" spans="5:9" ht="15.75">
      <c r="E125" s="32"/>
      <c r="F125" s="38"/>
      <c r="G125" s="32"/>
      <c r="H125" s="34"/>
      <c r="I125" s="35"/>
    </row>
  </sheetData>
  <mergeCells count="2">
    <mergeCell ref="C1:D1"/>
    <mergeCell ref="F38:F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N405"/>
  <sheetViews>
    <sheetView topLeftCell="A15" workbookViewId="0">
      <selection activeCell="C30" sqref="C30"/>
    </sheetView>
  </sheetViews>
  <sheetFormatPr defaultRowHeight="15"/>
  <cols>
    <col min="1" max="1" width="11.5703125" customWidth="1"/>
    <col min="3" max="3" width="15.85546875" customWidth="1"/>
    <col min="4" max="4" width="62.85546875" customWidth="1"/>
    <col min="5" max="5" width="21.7109375" customWidth="1"/>
    <col min="6" max="6" width="15.7109375" customWidth="1"/>
    <col min="7" max="7" width="22.7109375" customWidth="1"/>
    <col min="8" max="8" width="15.42578125" customWidth="1"/>
  </cols>
  <sheetData>
    <row r="1" spans="1:14" s="1" customFormat="1" ht="45">
      <c r="A1" s="1" t="s">
        <v>219</v>
      </c>
      <c r="B1" s="1" t="s">
        <v>212</v>
      </c>
      <c r="C1" s="1" t="s">
        <v>213</v>
      </c>
      <c r="D1" s="1" t="s">
        <v>214</v>
      </c>
      <c r="E1" s="1" t="s">
        <v>215</v>
      </c>
      <c r="F1" s="1" t="s">
        <v>216</v>
      </c>
      <c r="G1" s="1" t="s">
        <v>217</v>
      </c>
      <c r="H1" s="1" t="s">
        <v>218</v>
      </c>
      <c r="I1" s="1" t="s">
        <v>220</v>
      </c>
      <c r="J1" s="1" t="s">
        <v>221</v>
      </c>
      <c r="K1" s="1" t="s">
        <v>222</v>
      </c>
      <c r="L1" s="1" t="s">
        <v>67</v>
      </c>
      <c r="M1" s="1" t="e">
        <f>#REF!+#REF!</f>
        <v>#REF!</v>
      </c>
    </row>
    <row r="2" spans="1:14">
      <c r="A2" t="e">
        <f>IF(B2=0,"",IF(I2=0,J2,I2))</f>
        <v>#REF!</v>
      </c>
      <c r="B2">
        <v>1</v>
      </c>
      <c r="C2" t="e">
        <f>IF($B2=0,0,VLOOKUP($B2,#REF!,5,FALSE))</f>
        <v>#REF!</v>
      </c>
      <c r="D2" t="e">
        <f>IF($B2=0,0,VLOOKUP($B2,#REF!,4,FALSE))</f>
        <v>#REF!</v>
      </c>
      <c r="E2" t="e">
        <f>VLOOKUP(CONCATENATE("Лимит на доме",C2),#REF!,10,FALSE)</f>
        <v>#REF!</v>
      </c>
      <c r="F2" t="e">
        <f>VLOOKUP(CONCATENATE("Лимит на доме",C2),#REF!,4,FALSE)</f>
        <v>#REF!</v>
      </c>
      <c r="G2" t="e">
        <f>F2-E2</f>
        <v>#REF!</v>
      </c>
      <c r="H2" t="e">
        <f>IF(B2=0,"",IF(E2=0,"нет",IF(G2&lt;0,"нет","да")))</f>
        <v>#REF!</v>
      </c>
      <c r="I2" t="e">
        <f>IF(EXACT(H2,"да"),COUNTIF(H$2:H2,"да"),0)</f>
        <v>#REF!</v>
      </c>
      <c r="J2" t="e">
        <f>IF(EXACT(H2,"нет"),COUNTIF(H$2:H20000,"да")+COUNTIF(H$2:H2,"нет"),0)</f>
        <v>#REF!</v>
      </c>
      <c r="K2" t="e">
        <f>IF(A2="","",IF(COUNTIFS(#REF!,'помощник для списков'!C2,#REF!,"первоочередной",#REF!,"*-*")=0,1,COUNTIFS(#REF!,'помощник для списков'!C2,#REF!,"первоочередной",#REF!,"*-*")))</f>
        <v>#REF!</v>
      </c>
      <c r="L2">
        <f>ROW()</f>
        <v>2</v>
      </c>
      <c r="M2" s="55" t="e">
        <f>A2</f>
        <v>#REF!</v>
      </c>
      <c r="N2" t="e">
        <f>IF(I2&gt;0,"Раздел 1","Раздел 2")</f>
        <v>#REF!</v>
      </c>
    </row>
    <row r="3" spans="1:14">
      <c r="A3" t="e">
        <f t="shared" ref="A3:A30" si="0">IF(B3=0,"",IF(I3=0,J3,I3))</f>
        <v>#REF!</v>
      </c>
      <c r="B3" t="e">
        <f>IF(B2=0,0,IF(#REF!+#REF!-B2=0,0,'помощник для списков'!B2+1))</f>
        <v>#REF!</v>
      </c>
      <c r="C3" t="e">
        <f>IF($B3=0,0,VLOOKUP($B3,#REF!,5,FALSE))</f>
        <v>#REF!</v>
      </c>
      <c r="D3" t="e">
        <f>IF($B3=0,0,VLOOKUP($B3,#REF!,4,FALSE))</f>
        <v>#REF!</v>
      </c>
      <c r="E3" t="e">
        <f>VLOOKUP(CONCATENATE("Лимит на доме",C3),#REF!,10,FALSE)</f>
        <v>#REF!</v>
      </c>
      <c r="F3" t="e">
        <f>VLOOKUP(CONCATENATE("Лимит на доме",C3),#REF!,4,FALSE)</f>
        <v>#REF!</v>
      </c>
      <c r="G3" t="e">
        <f t="shared" ref="G3:G31" si="1">F3-E3</f>
        <v>#REF!</v>
      </c>
      <c r="H3" t="e">
        <f>IF(B3=0,"",IF(E3=0,"нет",IF(G3&lt;0,"нет","да")))</f>
        <v>#REF!</v>
      </c>
      <c r="I3" t="e">
        <f>IF(EXACT(H3,"да"),COUNTIF(H$2:H3,"да"),0)</f>
        <v>#REF!</v>
      </c>
      <c r="J3" t="e">
        <f>IF(EXACT(H3,"нет"),COUNTIF(H$2:H20001,"да")+COUNTIF(H$2:H3,"нет"),0)</f>
        <v>#REF!</v>
      </c>
      <c r="K3" t="e">
        <f>IF(A3="","",IF(COUNTIFS(#REF!,'помощник для списков'!C3,#REF!,"первоочередной",#REF!,"*-*")=0,1,COUNTIFS(#REF!,'помощник для списков'!C3,#REF!,"первоочередной",#REF!,"*-*")))</f>
        <v>#REF!</v>
      </c>
      <c r="L3">
        <f>ROW()</f>
        <v>3</v>
      </c>
      <c r="M3" s="55" t="e">
        <f t="shared" ref="M3:M31" si="2">A3</f>
        <v>#REF!</v>
      </c>
      <c r="N3" t="e">
        <f t="shared" ref="N3:N31" si="3">IF(I3&gt;0,"Раздел 1","Раздел 2")</f>
        <v>#REF!</v>
      </c>
    </row>
    <row r="4" spans="1:14">
      <c r="A4" t="e">
        <f>IF(B4=0,"",IF(I4=0,J4,I4))</f>
        <v>#REF!</v>
      </c>
      <c r="B4" t="e">
        <f>IF(B3=0,0,IF(#REF!+#REF!-B3=0,0,'помощник для списков'!B3+1))</f>
        <v>#REF!</v>
      </c>
      <c r="C4" t="e">
        <f>IF($B4=0,0,VLOOKUP($B4,#REF!,5,FALSE))</f>
        <v>#REF!</v>
      </c>
      <c r="D4" t="e">
        <f>IF($B4=0,0,VLOOKUP($B4,#REF!,4,FALSE))</f>
        <v>#REF!</v>
      </c>
      <c r="E4" t="e">
        <f>VLOOKUP(CONCATENATE("Лимит на доме",C4),#REF!,10,FALSE)</f>
        <v>#REF!</v>
      </c>
      <c r="F4" t="e">
        <f>VLOOKUP(CONCATENATE("Лимит на доме",C4),#REF!,4,FALSE)</f>
        <v>#REF!</v>
      </c>
      <c r="G4" t="e">
        <f t="shared" si="1"/>
        <v>#REF!</v>
      </c>
      <c r="H4" t="e">
        <f t="shared" ref="H4:H30" si="4">IF(B4=0,"",IF(E4=0,"нет",IF(G4&lt;0,"нет","да")))</f>
        <v>#REF!</v>
      </c>
      <c r="I4" t="e">
        <f>IF(EXACT(H4,"да"),COUNTIF(H$2:H4,"да"),0)</f>
        <v>#REF!</v>
      </c>
      <c r="J4" t="e">
        <f>IF(EXACT(H4,"нет"),COUNTIF(H$2:H20002,"да")+COUNTIF(H$2:H4,"нет"),0)</f>
        <v>#REF!</v>
      </c>
      <c r="K4" t="e">
        <f>IF(A4="","",IF(COUNTIFS(#REF!,'помощник для списков'!C4,#REF!,"первоочередной",#REF!,"*-*")=0,1,COUNTIFS(#REF!,'помощник для списков'!C4,#REF!,"первоочередной",#REF!,"*-*")))</f>
        <v>#REF!</v>
      </c>
      <c r="L4">
        <f>ROW()</f>
        <v>4</v>
      </c>
      <c r="M4" s="55" t="e">
        <f t="shared" si="2"/>
        <v>#REF!</v>
      </c>
      <c r="N4" t="e">
        <f t="shared" si="3"/>
        <v>#REF!</v>
      </c>
    </row>
    <row r="5" spans="1:14">
      <c r="A5" t="e">
        <f t="shared" si="0"/>
        <v>#REF!</v>
      </c>
      <c r="B5" t="e">
        <f>IF(B4=0,0,IF(#REF!+#REF!-B4=0,0,'помощник для списков'!B4+1))</f>
        <v>#REF!</v>
      </c>
      <c r="C5" t="e">
        <f>IF($B5=0,0,VLOOKUP($B5,#REF!,5,FALSE))</f>
        <v>#REF!</v>
      </c>
      <c r="D5" t="e">
        <f>IF($B5=0,0,VLOOKUP($B5,#REF!,4,FALSE))</f>
        <v>#REF!</v>
      </c>
      <c r="E5" t="e">
        <f>VLOOKUP(CONCATENATE("Лимит на доме",C5),#REF!,10,FALSE)</f>
        <v>#REF!</v>
      </c>
      <c r="F5" t="e">
        <f>VLOOKUP(CONCATENATE("Лимит на доме",C5),#REF!,4,FALSE)</f>
        <v>#REF!</v>
      </c>
      <c r="G5" t="e">
        <f t="shared" si="1"/>
        <v>#REF!</v>
      </c>
      <c r="H5" t="e">
        <f t="shared" si="4"/>
        <v>#REF!</v>
      </c>
      <c r="I5" t="e">
        <f>IF(EXACT(H5,"да"),COUNTIF(H$2:H5,"да"),0)</f>
        <v>#REF!</v>
      </c>
      <c r="J5" t="e">
        <f>IF(EXACT(H5,"нет"),COUNTIF(H$2:H20003,"да")+COUNTIF(H$2:H5,"нет"),0)</f>
        <v>#REF!</v>
      </c>
      <c r="K5" t="e">
        <f>IF(A5="","",IF(COUNTIFS(#REF!,'помощник для списков'!C5,#REF!,"первоочередной",#REF!,"*-*")=0,1,COUNTIFS(#REF!,'помощник для списков'!C5,#REF!,"первоочередной",#REF!,"*-*")))</f>
        <v>#REF!</v>
      </c>
      <c r="L5">
        <f>ROW()</f>
        <v>5</v>
      </c>
      <c r="M5" s="55" t="e">
        <f t="shared" si="2"/>
        <v>#REF!</v>
      </c>
      <c r="N5" t="e">
        <f t="shared" si="3"/>
        <v>#REF!</v>
      </c>
    </row>
    <row r="6" spans="1:14">
      <c r="A6" t="e">
        <f t="shared" si="0"/>
        <v>#REF!</v>
      </c>
      <c r="B6" t="e">
        <f>IF(B5=0,0,IF(#REF!+#REF!-B5=0,0,'помощник для списков'!B5+1))</f>
        <v>#REF!</v>
      </c>
      <c r="C6" t="e">
        <f>IF($B6=0,0,VLOOKUP($B6,#REF!,5,FALSE))</f>
        <v>#REF!</v>
      </c>
      <c r="D6" t="e">
        <f>IF($B6=0,0,VLOOKUP($B6,#REF!,4,FALSE))</f>
        <v>#REF!</v>
      </c>
      <c r="E6" t="e">
        <f>VLOOKUP(CONCATENATE("Лимит на доме",C6),#REF!,10,FALSE)</f>
        <v>#REF!</v>
      </c>
      <c r="F6" t="e">
        <f>VLOOKUP(CONCATENATE("Лимит на доме",C6),#REF!,4,FALSE)</f>
        <v>#REF!</v>
      </c>
      <c r="G6" t="e">
        <f t="shared" si="1"/>
        <v>#REF!</v>
      </c>
      <c r="H6" t="e">
        <f t="shared" si="4"/>
        <v>#REF!</v>
      </c>
      <c r="I6" t="e">
        <f>IF(EXACT(H6,"да"),COUNTIF(H$2:H6,"да"),0)</f>
        <v>#REF!</v>
      </c>
      <c r="J6" t="e">
        <f>IF(EXACT(H6,"нет"),COUNTIF(H$2:H20004,"да")+COUNTIF(H$2:H6,"нет"),0)</f>
        <v>#REF!</v>
      </c>
      <c r="K6" t="e">
        <f>IF(A6="","",IF(COUNTIFS(#REF!,'помощник для списков'!C6,#REF!,"первоочередной",#REF!,"*-*")=0,1,COUNTIFS(#REF!,'помощник для списков'!C6,#REF!,"первоочередной",#REF!,"*-*")))</f>
        <v>#REF!</v>
      </c>
      <c r="L6">
        <f>ROW()</f>
        <v>6</v>
      </c>
      <c r="M6" s="55" t="e">
        <f t="shared" si="2"/>
        <v>#REF!</v>
      </c>
      <c r="N6" t="e">
        <f t="shared" si="3"/>
        <v>#REF!</v>
      </c>
    </row>
    <row r="7" spans="1:14">
      <c r="A7" t="e">
        <f t="shared" si="0"/>
        <v>#REF!</v>
      </c>
      <c r="B7" t="e">
        <f>IF(B6=0,0,IF(#REF!+#REF!-B6=0,0,'помощник для списков'!B6+1))</f>
        <v>#REF!</v>
      </c>
      <c r="C7" t="e">
        <f>IF($B7=0,0,VLOOKUP($B7,#REF!,5,FALSE))</f>
        <v>#REF!</v>
      </c>
      <c r="D7" t="e">
        <f>IF($B7=0,0,VLOOKUP($B7,#REF!,4,FALSE))</f>
        <v>#REF!</v>
      </c>
      <c r="E7" t="e">
        <f>VLOOKUP(CONCATENATE("Лимит на доме",C7),#REF!,10,FALSE)</f>
        <v>#REF!</v>
      </c>
      <c r="F7" t="e">
        <f>VLOOKUP(CONCATENATE("Лимит на доме",C7),#REF!,4,FALSE)</f>
        <v>#REF!</v>
      </c>
      <c r="G7" t="e">
        <f t="shared" si="1"/>
        <v>#REF!</v>
      </c>
      <c r="H7" t="e">
        <f t="shared" si="4"/>
        <v>#REF!</v>
      </c>
      <c r="I7" t="e">
        <f>IF(EXACT(H7,"да"),COUNTIF(H$2:H7,"да"),0)</f>
        <v>#REF!</v>
      </c>
      <c r="J7" t="e">
        <f>IF(EXACT(H7,"нет"),COUNTIF(H$2:H20005,"да")+COUNTIF(H$2:H7,"нет"),0)</f>
        <v>#REF!</v>
      </c>
      <c r="K7" t="e">
        <f>IF(A7="","",IF(COUNTIFS(#REF!,'помощник для списков'!C7,#REF!,"первоочередной",#REF!,"*-*")=0,1,COUNTIFS(#REF!,'помощник для списков'!C7,#REF!,"первоочередной",#REF!,"*-*")))</f>
        <v>#REF!</v>
      </c>
      <c r="L7">
        <f>ROW()</f>
        <v>7</v>
      </c>
      <c r="M7" s="55" t="e">
        <f t="shared" si="2"/>
        <v>#REF!</v>
      </c>
      <c r="N7" t="e">
        <f t="shared" si="3"/>
        <v>#REF!</v>
      </c>
    </row>
    <row r="8" spans="1:14">
      <c r="A8" t="e">
        <f t="shared" si="0"/>
        <v>#REF!</v>
      </c>
      <c r="B8" t="e">
        <f>IF(B7=0,0,IF(#REF!+#REF!-B7=0,0,'помощник для списков'!B7+1))</f>
        <v>#REF!</v>
      </c>
      <c r="C8" t="e">
        <f>IF($B8=0,0,VLOOKUP($B8,#REF!,5,FALSE))</f>
        <v>#REF!</v>
      </c>
      <c r="D8" t="e">
        <f>IF($B8=0,0,VLOOKUP($B8,#REF!,4,FALSE))</f>
        <v>#REF!</v>
      </c>
      <c r="E8" t="e">
        <f>VLOOKUP(CONCATENATE("Лимит на доме",C8),#REF!,10,FALSE)</f>
        <v>#REF!</v>
      </c>
      <c r="F8" t="e">
        <f>VLOOKUP(CONCATENATE("Лимит на доме",C8),#REF!,4,FALSE)</f>
        <v>#REF!</v>
      </c>
      <c r="G8" t="e">
        <f t="shared" si="1"/>
        <v>#REF!</v>
      </c>
      <c r="H8" t="e">
        <f t="shared" si="4"/>
        <v>#REF!</v>
      </c>
      <c r="I8" t="e">
        <f>IF(EXACT(H8,"да"),COUNTIF(H$2:H8,"да"),0)</f>
        <v>#REF!</v>
      </c>
      <c r="J8" t="e">
        <f>IF(EXACT(H8,"нет"),COUNTIF(H$2:H20006,"да")+COUNTIF(H$2:H8,"нет"),0)</f>
        <v>#REF!</v>
      </c>
      <c r="K8" t="e">
        <f>IF(A8="","",IF(COUNTIFS(#REF!,'помощник для списков'!C8,#REF!,"первоочередной",#REF!,"*-*")=0,1,COUNTIFS(#REF!,'помощник для списков'!C8,#REF!,"первоочередной",#REF!,"*-*")))</f>
        <v>#REF!</v>
      </c>
      <c r="L8">
        <f>ROW()</f>
        <v>8</v>
      </c>
      <c r="M8" s="55" t="e">
        <f t="shared" si="2"/>
        <v>#REF!</v>
      </c>
      <c r="N8" t="e">
        <f t="shared" si="3"/>
        <v>#REF!</v>
      </c>
    </row>
    <row r="9" spans="1:14">
      <c r="A9" t="e">
        <f t="shared" si="0"/>
        <v>#REF!</v>
      </c>
      <c r="B9" t="e">
        <f>IF(B8=0,0,IF(#REF!+#REF!-B8=0,0,'помощник для списков'!B8+1))</f>
        <v>#REF!</v>
      </c>
      <c r="C9" t="e">
        <f>IF($B9=0,0,VLOOKUP($B9,#REF!,5,FALSE))</f>
        <v>#REF!</v>
      </c>
      <c r="D9" t="e">
        <f>IF($B9=0,0,VLOOKUP($B9,#REF!,4,FALSE))</f>
        <v>#REF!</v>
      </c>
      <c r="E9" t="e">
        <f>VLOOKUP(CONCATENATE("Лимит на доме",C9),#REF!,10,FALSE)</f>
        <v>#REF!</v>
      </c>
      <c r="F9" t="e">
        <f>VLOOKUP(CONCATENATE("Лимит на доме",C9),#REF!,4,FALSE)</f>
        <v>#REF!</v>
      </c>
      <c r="G9" t="e">
        <f t="shared" si="1"/>
        <v>#REF!</v>
      </c>
      <c r="H9" t="e">
        <f t="shared" si="4"/>
        <v>#REF!</v>
      </c>
      <c r="I9" t="e">
        <f>IF(EXACT(H9,"да"),COUNTIF(H$2:H9,"да"),0)</f>
        <v>#REF!</v>
      </c>
      <c r="J9" t="e">
        <f>IF(EXACT(H9,"нет"),COUNTIF(H$2:H20007,"да")+COUNTIF(H$2:H9,"нет"),0)</f>
        <v>#REF!</v>
      </c>
      <c r="K9" t="e">
        <f>IF(A9="","",IF(COUNTIFS(#REF!,'помощник для списков'!C9,#REF!,"первоочередной",#REF!,"*-*")=0,1,COUNTIFS(#REF!,'помощник для списков'!C9,#REF!,"первоочередной",#REF!,"*-*")))</f>
        <v>#REF!</v>
      </c>
      <c r="L9">
        <f>ROW()</f>
        <v>9</v>
      </c>
      <c r="M9" s="55" t="e">
        <f t="shared" si="2"/>
        <v>#REF!</v>
      </c>
      <c r="N9" t="e">
        <f t="shared" si="3"/>
        <v>#REF!</v>
      </c>
    </row>
    <row r="10" spans="1:14">
      <c r="A10" t="e">
        <f t="shared" si="0"/>
        <v>#REF!</v>
      </c>
      <c r="B10" t="e">
        <f>IF(B9=0,0,IF(#REF!+#REF!-B9=0,0,'помощник для списков'!B9+1))</f>
        <v>#REF!</v>
      </c>
      <c r="C10" t="e">
        <f>IF($B10=0,0,VLOOKUP($B10,#REF!,5,FALSE))</f>
        <v>#REF!</v>
      </c>
      <c r="D10" t="e">
        <f>IF($B10=0,0,VLOOKUP($B10,#REF!,4,FALSE))</f>
        <v>#REF!</v>
      </c>
      <c r="E10" t="e">
        <f>VLOOKUP(CONCATENATE("Лимит на доме",C10),#REF!,10,FALSE)</f>
        <v>#REF!</v>
      </c>
      <c r="F10" t="e">
        <f>VLOOKUP(CONCATENATE("Лимит на доме",C10),#REF!,4,FALSE)</f>
        <v>#REF!</v>
      </c>
      <c r="G10" t="e">
        <f t="shared" si="1"/>
        <v>#REF!</v>
      </c>
      <c r="H10" t="e">
        <f t="shared" si="4"/>
        <v>#REF!</v>
      </c>
      <c r="I10" t="e">
        <f>IF(EXACT(H10,"да"),COUNTIF(H$2:H10,"да"),0)</f>
        <v>#REF!</v>
      </c>
      <c r="J10" t="e">
        <f>IF(EXACT(H10,"нет"),COUNTIF(H$2:H20008,"да")+COUNTIF(H$2:H10,"нет"),0)</f>
        <v>#REF!</v>
      </c>
      <c r="K10" t="e">
        <f>IF(A10="","",IF(COUNTIFS(#REF!,'помощник для списков'!C10,#REF!,"первоочередной",#REF!,"*-*")=0,1,COUNTIFS(#REF!,'помощник для списков'!C10,#REF!,"первоочередной",#REF!,"*-*")))</f>
        <v>#REF!</v>
      </c>
      <c r="L10">
        <f>ROW()</f>
        <v>10</v>
      </c>
      <c r="M10" s="55" t="e">
        <f t="shared" si="2"/>
        <v>#REF!</v>
      </c>
      <c r="N10" t="e">
        <f t="shared" si="3"/>
        <v>#REF!</v>
      </c>
    </row>
    <row r="11" spans="1:14">
      <c r="A11" t="e">
        <f t="shared" si="0"/>
        <v>#REF!</v>
      </c>
      <c r="B11" t="e">
        <f>IF(B10=0,0,IF(#REF!+#REF!-B10=0,0,'помощник для списков'!B10+1))</f>
        <v>#REF!</v>
      </c>
      <c r="C11" t="e">
        <f>IF($B11=0,0,VLOOKUP($B11,#REF!,5,FALSE))</f>
        <v>#REF!</v>
      </c>
      <c r="D11" t="e">
        <f>IF($B11=0,0,VLOOKUP($B11,#REF!,4,FALSE))</f>
        <v>#REF!</v>
      </c>
      <c r="E11" t="e">
        <f>VLOOKUP(CONCATENATE("Лимит на доме",C11),#REF!,10,FALSE)</f>
        <v>#REF!</v>
      </c>
      <c r="F11" t="e">
        <f>VLOOKUP(CONCATENATE("Лимит на доме",C11),#REF!,4,FALSE)</f>
        <v>#REF!</v>
      </c>
      <c r="G11" t="e">
        <f t="shared" si="1"/>
        <v>#REF!</v>
      </c>
      <c r="H11" t="e">
        <f t="shared" si="4"/>
        <v>#REF!</v>
      </c>
      <c r="I11" t="e">
        <f>IF(EXACT(H11,"да"),COUNTIF(H$2:H11,"да"),0)</f>
        <v>#REF!</v>
      </c>
      <c r="J11" t="e">
        <f>IF(EXACT(H11,"нет"),COUNTIF(H$2:H20009,"да")+COUNTIF(H$2:H11,"нет"),0)</f>
        <v>#REF!</v>
      </c>
      <c r="K11" t="e">
        <f>IF(A11="","",IF(COUNTIFS(#REF!,'помощник для списков'!C11,#REF!,"первоочередной",#REF!,"*-*")=0,1,COUNTIFS(#REF!,'помощник для списков'!C11,#REF!,"первоочередной",#REF!,"*-*")))</f>
        <v>#REF!</v>
      </c>
      <c r="L11">
        <f>ROW()</f>
        <v>11</v>
      </c>
      <c r="M11" s="55" t="e">
        <f t="shared" si="2"/>
        <v>#REF!</v>
      </c>
      <c r="N11" t="e">
        <f t="shared" si="3"/>
        <v>#REF!</v>
      </c>
    </row>
    <row r="12" spans="1:14">
      <c r="A12" t="e">
        <f t="shared" si="0"/>
        <v>#REF!</v>
      </c>
      <c r="B12" t="e">
        <f>IF(B11=0,0,IF(#REF!+#REF!-B11=0,0,'помощник для списков'!B11+1))</f>
        <v>#REF!</v>
      </c>
      <c r="C12" t="e">
        <f>IF($B12=0,0,VLOOKUP($B12,#REF!,5,FALSE))</f>
        <v>#REF!</v>
      </c>
      <c r="D12" t="e">
        <f>IF($B12=0,0,VLOOKUP($B12,#REF!,4,FALSE))</f>
        <v>#REF!</v>
      </c>
      <c r="E12" t="e">
        <f>VLOOKUP(CONCATENATE("Лимит на доме",C12),#REF!,10,FALSE)</f>
        <v>#REF!</v>
      </c>
      <c r="F12" t="e">
        <f>VLOOKUP(CONCATENATE("Лимит на доме",C12),#REF!,4,FALSE)</f>
        <v>#REF!</v>
      </c>
      <c r="G12" t="e">
        <f t="shared" si="1"/>
        <v>#REF!</v>
      </c>
      <c r="H12" t="e">
        <f t="shared" si="4"/>
        <v>#REF!</v>
      </c>
      <c r="I12" t="e">
        <f>IF(EXACT(H12,"да"),COUNTIF(H$2:H12,"да"),0)</f>
        <v>#REF!</v>
      </c>
      <c r="J12" t="e">
        <f>IF(EXACT(H12,"нет"),COUNTIF(H$2:H20010,"да")+COUNTIF(H$2:H12,"нет"),0)</f>
        <v>#REF!</v>
      </c>
      <c r="K12" t="e">
        <f>IF(A12="","",IF(COUNTIFS(#REF!,'помощник для списков'!C12,#REF!,"первоочередной",#REF!,"*-*")=0,1,COUNTIFS(#REF!,'помощник для списков'!C12,#REF!,"первоочередной",#REF!,"*-*")))</f>
        <v>#REF!</v>
      </c>
      <c r="L12">
        <f>ROW()</f>
        <v>12</v>
      </c>
      <c r="M12" s="55" t="e">
        <f t="shared" si="2"/>
        <v>#REF!</v>
      </c>
      <c r="N12" t="e">
        <f t="shared" si="3"/>
        <v>#REF!</v>
      </c>
    </row>
    <row r="13" spans="1:14">
      <c r="A13" t="e">
        <f t="shared" si="0"/>
        <v>#REF!</v>
      </c>
      <c r="B13" t="e">
        <f>IF(B12=0,0,IF(#REF!+#REF!-B12=0,0,'помощник для списков'!B12+1))</f>
        <v>#REF!</v>
      </c>
      <c r="C13" t="e">
        <f>IF($B13=0,0,VLOOKUP($B13,#REF!,5,FALSE))</f>
        <v>#REF!</v>
      </c>
      <c r="D13" t="e">
        <f>IF($B13=0,0,VLOOKUP($B13,#REF!,4,FALSE))</f>
        <v>#REF!</v>
      </c>
      <c r="E13" t="e">
        <f>VLOOKUP(CONCATENATE("Лимит на доме",C13),#REF!,10,FALSE)</f>
        <v>#REF!</v>
      </c>
      <c r="F13" t="e">
        <f>VLOOKUP(CONCATENATE("Лимит на доме",C13),#REF!,4,FALSE)</f>
        <v>#REF!</v>
      </c>
      <c r="G13" t="e">
        <f t="shared" si="1"/>
        <v>#REF!</v>
      </c>
      <c r="H13" t="e">
        <f t="shared" si="4"/>
        <v>#REF!</v>
      </c>
      <c r="I13" t="e">
        <f>IF(EXACT(H13,"да"),COUNTIF(H$2:H13,"да"),0)</f>
        <v>#REF!</v>
      </c>
      <c r="J13" t="e">
        <f>IF(EXACT(H13,"нет"),COUNTIF(H$2:H20011,"да")+COUNTIF(H$2:H13,"нет"),0)</f>
        <v>#REF!</v>
      </c>
      <c r="K13" t="e">
        <f>IF(A13="","",IF(COUNTIFS(#REF!,'помощник для списков'!C13,#REF!,"первоочередной",#REF!,"*-*")=0,1,COUNTIFS(#REF!,'помощник для списков'!C13,#REF!,"первоочередной",#REF!,"*-*")))</f>
        <v>#REF!</v>
      </c>
      <c r="L13">
        <f>ROW()</f>
        <v>13</v>
      </c>
      <c r="M13" s="55" t="e">
        <f t="shared" si="2"/>
        <v>#REF!</v>
      </c>
      <c r="N13" t="e">
        <f t="shared" si="3"/>
        <v>#REF!</v>
      </c>
    </row>
    <row r="14" spans="1:14">
      <c r="A14" t="e">
        <f t="shared" si="0"/>
        <v>#REF!</v>
      </c>
      <c r="B14" t="e">
        <f>IF(B13=0,0,IF(#REF!+#REF!-B13=0,0,'помощник для списков'!B13+1))</f>
        <v>#REF!</v>
      </c>
      <c r="C14" t="e">
        <f>IF($B14=0,0,VLOOKUP($B14,#REF!,5,FALSE))</f>
        <v>#REF!</v>
      </c>
      <c r="D14" t="e">
        <f>IF($B14=0,0,VLOOKUP($B14,#REF!,4,FALSE))</f>
        <v>#REF!</v>
      </c>
      <c r="E14" t="e">
        <f>VLOOKUP(CONCATENATE("Лимит на доме",C14),#REF!,10,FALSE)</f>
        <v>#REF!</v>
      </c>
      <c r="F14" t="e">
        <f>VLOOKUP(CONCATENATE("Лимит на доме",C14),#REF!,4,FALSE)</f>
        <v>#REF!</v>
      </c>
      <c r="G14" t="e">
        <f t="shared" si="1"/>
        <v>#REF!</v>
      </c>
      <c r="H14" t="e">
        <f t="shared" si="4"/>
        <v>#REF!</v>
      </c>
      <c r="I14" t="e">
        <f>IF(EXACT(H14,"да"),COUNTIF(H$2:H14,"да"),0)</f>
        <v>#REF!</v>
      </c>
      <c r="J14" t="e">
        <f>IF(EXACT(H14,"нет"),COUNTIF(H$2:H20012,"да")+COUNTIF(H$2:H14,"нет"),0)</f>
        <v>#REF!</v>
      </c>
      <c r="K14" t="e">
        <f>IF(A14="","",IF(COUNTIFS(#REF!,'помощник для списков'!C14,#REF!,"первоочередной",#REF!,"*-*")=0,1,COUNTIFS(#REF!,'помощник для списков'!C14,#REF!,"первоочередной",#REF!,"*-*")))</f>
        <v>#REF!</v>
      </c>
      <c r="L14">
        <f>ROW()</f>
        <v>14</v>
      </c>
      <c r="M14" s="55" t="e">
        <f t="shared" si="2"/>
        <v>#REF!</v>
      </c>
      <c r="N14" t="e">
        <f t="shared" si="3"/>
        <v>#REF!</v>
      </c>
    </row>
    <row r="15" spans="1:14">
      <c r="A15" t="e">
        <f t="shared" si="0"/>
        <v>#REF!</v>
      </c>
      <c r="B15" t="e">
        <f>IF(B14=0,0,IF(#REF!+#REF!-B14=0,0,'помощник для списков'!B14+1))</f>
        <v>#REF!</v>
      </c>
      <c r="C15" t="e">
        <f>IF($B15=0,0,VLOOKUP($B15,#REF!,5,FALSE))</f>
        <v>#REF!</v>
      </c>
      <c r="D15" t="e">
        <f>IF($B15=0,0,VLOOKUP($B15,#REF!,4,FALSE))</f>
        <v>#REF!</v>
      </c>
      <c r="E15" t="e">
        <f>VLOOKUP(CONCATENATE("Лимит на доме",C15),#REF!,10,FALSE)</f>
        <v>#REF!</v>
      </c>
      <c r="F15" t="e">
        <f>VLOOKUP(CONCATENATE("Лимит на доме",C15),#REF!,4,FALSE)</f>
        <v>#REF!</v>
      </c>
      <c r="G15" t="e">
        <f t="shared" si="1"/>
        <v>#REF!</v>
      </c>
      <c r="H15" t="e">
        <f t="shared" si="4"/>
        <v>#REF!</v>
      </c>
      <c r="I15" t="e">
        <f>IF(EXACT(H15,"да"),COUNTIF(H$2:H15,"да"),0)</f>
        <v>#REF!</v>
      </c>
      <c r="J15" t="e">
        <f>IF(EXACT(H15,"нет"),COUNTIF(H$2:H20013,"да")+COUNTIF(H$2:H15,"нет"),0)</f>
        <v>#REF!</v>
      </c>
      <c r="K15" t="e">
        <f>IF(A15="","",IF(COUNTIFS(#REF!,'помощник для списков'!C15,#REF!,"первоочередной",#REF!,"*-*")=0,1,COUNTIFS(#REF!,'помощник для списков'!C15,#REF!,"первоочередной",#REF!,"*-*")))</f>
        <v>#REF!</v>
      </c>
      <c r="L15">
        <f>ROW()</f>
        <v>15</v>
      </c>
      <c r="M15" s="55" t="e">
        <f t="shared" si="2"/>
        <v>#REF!</v>
      </c>
      <c r="N15" t="e">
        <f t="shared" si="3"/>
        <v>#REF!</v>
      </c>
    </row>
    <row r="16" spans="1:14">
      <c r="A16" t="e">
        <f t="shared" si="0"/>
        <v>#REF!</v>
      </c>
      <c r="B16" t="e">
        <f>IF(B15=0,0,IF(#REF!+#REF!-B15=0,0,'помощник для списков'!B15+1))</f>
        <v>#REF!</v>
      </c>
      <c r="C16" t="e">
        <f>IF($B16=0,0,VLOOKUP($B16,#REF!,5,FALSE))</f>
        <v>#REF!</v>
      </c>
      <c r="D16" t="e">
        <f>IF($B16=0,0,VLOOKUP($B16,#REF!,4,FALSE))</f>
        <v>#REF!</v>
      </c>
      <c r="E16" t="e">
        <f>VLOOKUP(CONCATENATE("Лимит на доме",C16),#REF!,10,FALSE)</f>
        <v>#REF!</v>
      </c>
      <c r="F16" t="e">
        <f>VLOOKUP(CONCATENATE("Лимит на доме",C16),#REF!,4,FALSE)</f>
        <v>#REF!</v>
      </c>
      <c r="G16" t="e">
        <f t="shared" si="1"/>
        <v>#REF!</v>
      </c>
      <c r="H16" t="e">
        <f t="shared" si="4"/>
        <v>#REF!</v>
      </c>
      <c r="I16" t="e">
        <f>IF(EXACT(H16,"да"),COUNTIF(H$2:H16,"да"),0)</f>
        <v>#REF!</v>
      </c>
      <c r="J16" t="e">
        <f>IF(EXACT(H16,"нет"),COUNTIF(H$2:H20014,"да")+COUNTIF(H$2:H16,"нет"),0)</f>
        <v>#REF!</v>
      </c>
      <c r="K16" t="e">
        <f>IF(A16="","",IF(COUNTIFS(#REF!,'помощник для списков'!C16,#REF!,"первоочередной",#REF!,"*-*")=0,1,COUNTIFS(#REF!,'помощник для списков'!C16,#REF!,"первоочередной",#REF!,"*-*")))</f>
        <v>#REF!</v>
      </c>
      <c r="L16">
        <f>ROW()</f>
        <v>16</v>
      </c>
      <c r="M16" s="55" t="e">
        <f t="shared" si="2"/>
        <v>#REF!</v>
      </c>
      <c r="N16" t="e">
        <f t="shared" si="3"/>
        <v>#REF!</v>
      </c>
    </row>
    <row r="17" spans="1:14">
      <c r="A17" t="e">
        <f t="shared" si="0"/>
        <v>#REF!</v>
      </c>
      <c r="B17" t="e">
        <f>IF(B16=0,0,IF(#REF!+#REF!-B16=0,0,'помощник для списков'!B16+1))</f>
        <v>#REF!</v>
      </c>
      <c r="C17" t="e">
        <f>IF($B17=0,0,VLOOKUP($B17,#REF!,5,FALSE))</f>
        <v>#REF!</v>
      </c>
      <c r="D17" t="e">
        <f>IF($B17=0,0,VLOOKUP($B17,#REF!,4,FALSE))</f>
        <v>#REF!</v>
      </c>
      <c r="E17" t="e">
        <f>VLOOKUP(CONCATENATE("Лимит на доме",C17),#REF!,10,FALSE)</f>
        <v>#REF!</v>
      </c>
      <c r="F17" t="e">
        <f>VLOOKUP(CONCATENATE("Лимит на доме",C17),#REF!,4,FALSE)</f>
        <v>#REF!</v>
      </c>
      <c r="G17" t="e">
        <f t="shared" si="1"/>
        <v>#REF!</v>
      </c>
      <c r="H17" t="e">
        <f t="shared" si="4"/>
        <v>#REF!</v>
      </c>
      <c r="I17" t="e">
        <f>IF(EXACT(H17,"да"),COUNTIF(H$2:H17,"да"),0)</f>
        <v>#REF!</v>
      </c>
      <c r="J17" t="e">
        <f>IF(EXACT(H17,"нет"),COUNTIF(H$2:H20015,"да")+COUNTIF(H$2:H17,"нет"),0)</f>
        <v>#REF!</v>
      </c>
      <c r="K17" t="e">
        <f>IF(A17="","",IF(COUNTIFS(#REF!,'помощник для списков'!C17,#REF!,"первоочередной",#REF!,"*-*")=0,1,COUNTIFS(#REF!,'помощник для списков'!C17,#REF!,"первоочередной",#REF!,"*-*")))</f>
        <v>#REF!</v>
      </c>
      <c r="L17">
        <f>ROW()</f>
        <v>17</v>
      </c>
      <c r="M17" s="55" t="e">
        <f t="shared" si="2"/>
        <v>#REF!</v>
      </c>
      <c r="N17" t="e">
        <f t="shared" si="3"/>
        <v>#REF!</v>
      </c>
    </row>
    <row r="18" spans="1:14">
      <c r="A18" t="e">
        <f t="shared" si="0"/>
        <v>#REF!</v>
      </c>
      <c r="B18" t="e">
        <f>IF(B17=0,0,IF(#REF!+#REF!-B17=0,0,'помощник для списков'!B17+1))</f>
        <v>#REF!</v>
      </c>
      <c r="C18" t="e">
        <f>IF($B18=0,0,VLOOKUP($B18,#REF!,5,FALSE))</f>
        <v>#REF!</v>
      </c>
      <c r="D18" t="e">
        <f>IF($B18=0,0,VLOOKUP($B18,#REF!,4,FALSE))</f>
        <v>#REF!</v>
      </c>
      <c r="E18" t="e">
        <f>VLOOKUP(CONCATENATE("Лимит на доме",C18),#REF!,10,FALSE)</f>
        <v>#REF!</v>
      </c>
      <c r="F18" t="e">
        <f>VLOOKUP(CONCATENATE("Лимит на доме",C18),#REF!,4,FALSE)</f>
        <v>#REF!</v>
      </c>
      <c r="G18" t="e">
        <f t="shared" si="1"/>
        <v>#REF!</v>
      </c>
      <c r="H18" t="e">
        <f t="shared" si="4"/>
        <v>#REF!</v>
      </c>
      <c r="I18" t="e">
        <f>IF(EXACT(H18,"да"),COUNTIF(H$2:H18,"да"),0)</f>
        <v>#REF!</v>
      </c>
      <c r="J18" t="e">
        <f>IF(EXACT(H18,"нет"),COUNTIF(H$2:H20016,"да")+COUNTIF(H$2:H18,"нет"),0)</f>
        <v>#REF!</v>
      </c>
      <c r="K18" t="e">
        <f>IF(A18="","",IF(COUNTIFS(#REF!,'помощник для списков'!C18,#REF!,"первоочередной",#REF!,"*-*")=0,1,COUNTIFS(#REF!,'помощник для списков'!C18,#REF!,"первоочередной",#REF!,"*-*")))</f>
        <v>#REF!</v>
      </c>
      <c r="L18">
        <f>ROW()</f>
        <v>18</v>
      </c>
      <c r="M18" s="55" t="e">
        <f t="shared" si="2"/>
        <v>#REF!</v>
      </c>
      <c r="N18" t="e">
        <f t="shared" si="3"/>
        <v>#REF!</v>
      </c>
    </row>
    <row r="19" spans="1:14">
      <c r="A19" t="e">
        <f t="shared" si="0"/>
        <v>#REF!</v>
      </c>
      <c r="B19" t="e">
        <f>IF(B18=0,0,IF(#REF!+#REF!-B18=0,0,'помощник для списков'!B18+1))</f>
        <v>#REF!</v>
      </c>
      <c r="C19" t="e">
        <f>IF($B19=0,0,VLOOKUP($B19,#REF!,5,FALSE))</f>
        <v>#REF!</v>
      </c>
      <c r="D19" t="e">
        <f>IF($B19=0,0,VLOOKUP($B19,#REF!,4,FALSE))</f>
        <v>#REF!</v>
      </c>
      <c r="E19" t="e">
        <f>VLOOKUP(CONCATENATE("Лимит на доме",C19),#REF!,10,FALSE)</f>
        <v>#REF!</v>
      </c>
      <c r="F19" t="e">
        <f>VLOOKUP(CONCATENATE("Лимит на доме",C19),#REF!,4,FALSE)</f>
        <v>#REF!</v>
      </c>
      <c r="G19" t="e">
        <f t="shared" si="1"/>
        <v>#REF!</v>
      </c>
      <c r="H19" t="e">
        <f t="shared" si="4"/>
        <v>#REF!</v>
      </c>
      <c r="I19" t="e">
        <f>IF(EXACT(H19,"да"),COUNTIF(H$2:H19,"да"),0)</f>
        <v>#REF!</v>
      </c>
      <c r="J19" t="e">
        <f>IF(EXACT(H19,"нет"),COUNTIF(H$2:H20017,"да")+COUNTIF(H$2:H19,"нет"),0)</f>
        <v>#REF!</v>
      </c>
      <c r="K19" t="e">
        <f>IF(A19="","",IF(COUNTIFS(#REF!,'помощник для списков'!C19,#REF!,"первоочередной",#REF!,"*-*")=0,1,COUNTIFS(#REF!,'помощник для списков'!C19,#REF!,"первоочередной",#REF!,"*-*")))</f>
        <v>#REF!</v>
      </c>
      <c r="L19">
        <f>ROW()</f>
        <v>19</v>
      </c>
      <c r="M19" s="55" t="e">
        <f t="shared" si="2"/>
        <v>#REF!</v>
      </c>
      <c r="N19" t="e">
        <f t="shared" si="3"/>
        <v>#REF!</v>
      </c>
    </row>
    <row r="20" spans="1:14">
      <c r="A20" t="e">
        <f t="shared" si="0"/>
        <v>#REF!</v>
      </c>
      <c r="B20" t="e">
        <f>IF(B19=0,0,IF(#REF!+#REF!-B19=0,0,'помощник для списков'!B19+1))</f>
        <v>#REF!</v>
      </c>
      <c r="C20" t="e">
        <f>IF($B20=0,0,VLOOKUP($B20,#REF!,5,FALSE))</f>
        <v>#REF!</v>
      </c>
      <c r="D20" t="e">
        <f>IF($B20=0,0,VLOOKUP($B20,#REF!,4,FALSE))</f>
        <v>#REF!</v>
      </c>
      <c r="E20" t="e">
        <f>VLOOKUP(CONCATENATE("Лимит на доме",C20),#REF!,10,FALSE)</f>
        <v>#REF!</v>
      </c>
      <c r="F20" t="e">
        <f>VLOOKUP(CONCATENATE("Лимит на доме",C20),#REF!,4,FALSE)</f>
        <v>#REF!</v>
      </c>
      <c r="G20" t="e">
        <f t="shared" si="1"/>
        <v>#REF!</v>
      </c>
      <c r="H20" t="e">
        <f t="shared" si="4"/>
        <v>#REF!</v>
      </c>
      <c r="I20" t="e">
        <f>IF(EXACT(H20,"да"),COUNTIF(H$2:H20,"да"),0)</f>
        <v>#REF!</v>
      </c>
      <c r="J20" t="e">
        <f>IF(EXACT(H20,"нет"),COUNTIF(H$2:H20018,"да")+COUNTIF(H$2:H20,"нет"),0)</f>
        <v>#REF!</v>
      </c>
      <c r="K20" t="e">
        <f>IF(A20="","",IF(COUNTIFS(#REF!,'помощник для списков'!C20,#REF!,"первоочередной",#REF!,"*-*")=0,1,COUNTIFS(#REF!,'помощник для списков'!C20,#REF!,"первоочередной",#REF!,"*-*")))</f>
        <v>#REF!</v>
      </c>
      <c r="L20">
        <f>ROW()</f>
        <v>20</v>
      </c>
      <c r="M20" s="55" t="e">
        <f t="shared" si="2"/>
        <v>#REF!</v>
      </c>
      <c r="N20" t="e">
        <f t="shared" si="3"/>
        <v>#REF!</v>
      </c>
    </row>
    <row r="21" spans="1:14">
      <c r="A21" t="e">
        <f t="shared" si="0"/>
        <v>#REF!</v>
      </c>
      <c r="B21" t="e">
        <f>IF(B20=0,0,IF(#REF!+#REF!-B20=0,0,'помощник для списков'!B20+1))</f>
        <v>#REF!</v>
      </c>
      <c r="C21" t="e">
        <f>IF($B21=0,0,VLOOKUP($B21,#REF!,5,FALSE))</f>
        <v>#REF!</v>
      </c>
      <c r="D21" t="e">
        <f>IF($B21=0,0,VLOOKUP($B21,#REF!,4,FALSE))</f>
        <v>#REF!</v>
      </c>
      <c r="E21" t="e">
        <f>VLOOKUP(CONCATENATE("Лимит на доме",C21),#REF!,10,FALSE)</f>
        <v>#REF!</v>
      </c>
      <c r="F21" t="e">
        <f>VLOOKUP(CONCATENATE("Лимит на доме",C21),#REF!,4,FALSE)</f>
        <v>#REF!</v>
      </c>
      <c r="G21" t="e">
        <f t="shared" si="1"/>
        <v>#REF!</v>
      </c>
      <c r="H21" t="e">
        <f t="shared" si="4"/>
        <v>#REF!</v>
      </c>
      <c r="I21" t="e">
        <f>IF(EXACT(H21,"да"),COUNTIF(H$2:H21,"да"),0)</f>
        <v>#REF!</v>
      </c>
      <c r="J21" t="e">
        <f>IF(EXACT(H21,"нет"),COUNTIF(H$2:H20019,"да")+COUNTIF(H$2:H21,"нет"),0)</f>
        <v>#REF!</v>
      </c>
      <c r="K21" t="e">
        <f>IF(A21="","",IF(COUNTIFS(#REF!,'помощник для списков'!C21,#REF!,"первоочередной",#REF!,"*-*")=0,1,COUNTIFS(#REF!,'помощник для списков'!C21,#REF!,"первоочередной",#REF!,"*-*")))</f>
        <v>#REF!</v>
      </c>
      <c r="L21">
        <f>ROW()</f>
        <v>21</v>
      </c>
      <c r="M21" s="55" t="e">
        <f t="shared" si="2"/>
        <v>#REF!</v>
      </c>
      <c r="N21" t="e">
        <f t="shared" si="3"/>
        <v>#REF!</v>
      </c>
    </row>
    <row r="22" spans="1:14">
      <c r="A22" t="e">
        <f t="shared" si="0"/>
        <v>#REF!</v>
      </c>
      <c r="B22" t="e">
        <f>IF(B21=0,0,IF(#REF!+#REF!-B21=0,0,'помощник для списков'!B21+1))</f>
        <v>#REF!</v>
      </c>
      <c r="C22" t="e">
        <f>IF($B22=0,0,VLOOKUP($B22,#REF!,5,FALSE))</f>
        <v>#REF!</v>
      </c>
      <c r="D22" t="e">
        <f>IF($B22=0,0,VLOOKUP($B22,#REF!,4,FALSE))</f>
        <v>#REF!</v>
      </c>
      <c r="E22" t="e">
        <f>VLOOKUP(CONCATENATE("Лимит на доме",C22),#REF!,10,FALSE)</f>
        <v>#REF!</v>
      </c>
      <c r="F22" t="e">
        <f>VLOOKUP(CONCATENATE("Лимит на доме",C22),#REF!,4,FALSE)</f>
        <v>#REF!</v>
      </c>
      <c r="G22" t="e">
        <f t="shared" si="1"/>
        <v>#REF!</v>
      </c>
      <c r="H22" t="e">
        <f t="shared" si="4"/>
        <v>#REF!</v>
      </c>
      <c r="I22" t="e">
        <f>IF(EXACT(H22,"да"),COUNTIF(H$2:H22,"да"),0)</f>
        <v>#REF!</v>
      </c>
      <c r="J22" t="e">
        <f>IF(EXACT(H22,"нет"),COUNTIF(H$2:H20020,"да")+COUNTIF(H$2:H22,"нет"),0)</f>
        <v>#REF!</v>
      </c>
      <c r="K22" t="e">
        <f>IF(A22="","",IF(COUNTIFS(#REF!,'помощник для списков'!C22,#REF!,"первоочередной",#REF!,"*-*")=0,1,COUNTIFS(#REF!,'помощник для списков'!C22,#REF!,"первоочередной",#REF!,"*-*")))</f>
        <v>#REF!</v>
      </c>
      <c r="L22">
        <f>ROW()</f>
        <v>22</v>
      </c>
      <c r="M22" s="55" t="e">
        <f t="shared" si="2"/>
        <v>#REF!</v>
      </c>
      <c r="N22" t="e">
        <f t="shared" si="3"/>
        <v>#REF!</v>
      </c>
    </row>
    <row r="23" spans="1:14">
      <c r="A23" t="e">
        <f t="shared" si="0"/>
        <v>#REF!</v>
      </c>
      <c r="B23" t="e">
        <f>IF(B22=0,0,IF(#REF!+#REF!-B22=0,0,'помощник для списков'!B22+1))</f>
        <v>#REF!</v>
      </c>
      <c r="C23" t="e">
        <f>IF($B23=0,0,VLOOKUP($B23,#REF!,5,FALSE))</f>
        <v>#REF!</v>
      </c>
      <c r="D23" t="e">
        <f>IF($B23=0,0,VLOOKUP($B23,#REF!,4,FALSE))</f>
        <v>#REF!</v>
      </c>
      <c r="E23" t="e">
        <f>VLOOKUP(CONCATENATE("Лимит на доме",C23),#REF!,10,FALSE)</f>
        <v>#REF!</v>
      </c>
      <c r="F23" t="e">
        <f>VLOOKUP(CONCATENATE("Лимит на доме",C23),#REF!,4,FALSE)</f>
        <v>#REF!</v>
      </c>
      <c r="G23" t="e">
        <f t="shared" si="1"/>
        <v>#REF!</v>
      </c>
      <c r="H23" t="e">
        <f t="shared" si="4"/>
        <v>#REF!</v>
      </c>
      <c r="I23" t="e">
        <f>IF(EXACT(H23,"да"),COUNTIF(H$2:H23,"да"),0)</f>
        <v>#REF!</v>
      </c>
      <c r="J23" t="e">
        <f>IF(EXACT(H23,"нет"),COUNTIF(H$2:H20021,"да")+COUNTIF(H$2:H23,"нет"),0)</f>
        <v>#REF!</v>
      </c>
      <c r="K23" t="e">
        <f>IF(A23="","",IF(COUNTIFS(#REF!,'помощник для списков'!C23,#REF!,"первоочередной",#REF!,"*-*")=0,1,COUNTIFS(#REF!,'помощник для списков'!C23,#REF!,"первоочередной",#REF!,"*-*")))</f>
        <v>#REF!</v>
      </c>
      <c r="L23">
        <f>ROW()</f>
        <v>23</v>
      </c>
      <c r="M23" s="55" t="e">
        <f t="shared" si="2"/>
        <v>#REF!</v>
      </c>
      <c r="N23" t="e">
        <f t="shared" si="3"/>
        <v>#REF!</v>
      </c>
    </row>
    <row r="24" spans="1:14">
      <c r="A24" t="e">
        <f t="shared" si="0"/>
        <v>#REF!</v>
      </c>
      <c r="B24" t="e">
        <f>IF(B23=0,0,IF(#REF!+#REF!-B23=0,0,'помощник для списков'!B23+1))</f>
        <v>#REF!</v>
      </c>
      <c r="C24" t="e">
        <f>IF($B24=0,0,VLOOKUP($B24,#REF!,5,FALSE))</f>
        <v>#REF!</v>
      </c>
      <c r="D24" t="e">
        <f>IF($B24=0,0,VLOOKUP($B24,#REF!,4,FALSE))</f>
        <v>#REF!</v>
      </c>
      <c r="E24" t="e">
        <f>VLOOKUP(CONCATENATE("Лимит на доме",C24),#REF!,10,FALSE)</f>
        <v>#REF!</v>
      </c>
      <c r="F24" t="e">
        <f>VLOOKUP(CONCATENATE("Лимит на доме",C24),#REF!,4,FALSE)</f>
        <v>#REF!</v>
      </c>
      <c r="G24" t="e">
        <f t="shared" si="1"/>
        <v>#REF!</v>
      </c>
      <c r="H24" t="e">
        <f t="shared" si="4"/>
        <v>#REF!</v>
      </c>
      <c r="I24" t="e">
        <f>IF(EXACT(H24,"да"),COUNTIF(H$2:H24,"да"),0)</f>
        <v>#REF!</v>
      </c>
      <c r="J24" t="e">
        <f>IF(EXACT(H24,"нет"),COUNTIF(H$2:H20022,"да")+COUNTIF(H$2:H24,"нет"),0)</f>
        <v>#REF!</v>
      </c>
      <c r="K24" t="e">
        <f>IF(A24="","",IF(COUNTIFS(#REF!,'помощник для списков'!C24,#REF!,"первоочередной",#REF!,"*-*")=0,1,COUNTIFS(#REF!,'помощник для списков'!C24,#REF!,"первоочередной",#REF!,"*-*")))</f>
        <v>#REF!</v>
      </c>
      <c r="L24">
        <f>ROW()</f>
        <v>24</v>
      </c>
      <c r="M24" s="55" t="e">
        <f t="shared" si="2"/>
        <v>#REF!</v>
      </c>
      <c r="N24" t="e">
        <f t="shared" si="3"/>
        <v>#REF!</v>
      </c>
    </row>
    <row r="25" spans="1:14">
      <c r="A25" t="e">
        <f t="shared" si="0"/>
        <v>#REF!</v>
      </c>
      <c r="B25" t="e">
        <f>IF(B24=0,0,IF(#REF!+#REF!-B24=0,0,'помощник для списков'!B24+1))</f>
        <v>#REF!</v>
      </c>
      <c r="C25" t="e">
        <f>IF($B25=0,0,VLOOKUP($B25,#REF!,5,FALSE))</f>
        <v>#REF!</v>
      </c>
      <c r="D25" t="e">
        <f>IF($B25=0,0,VLOOKUP($B25,#REF!,4,FALSE))</f>
        <v>#REF!</v>
      </c>
      <c r="E25" t="e">
        <f>VLOOKUP(CONCATENATE("Лимит на доме",C25),#REF!,10,FALSE)</f>
        <v>#REF!</v>
      </c>
      <c r="F25" t="e">
        <f>VLOOKUP(CONCATENATE("Лимит на доме",C25),#REF!,4,FALSE)</f>
        <v>#REF!</v>
      </c>
      <c r="G25" t="e">
        <f t="shared" si="1"/>
        <v>#REF!</v>
      </c>
      <c r="H25" t="e">
        <f t="shared" si="4"/>
        <v>#REF!</v>
      </c>
      <c r="I25" t="e">
        <f>IF(EXACT(H25,"да"),COUNTIF(H$2:H25,"да"),0)</f>
        <v>#REF!</v>
      </c>
      <c r="J25" t="e">
        <f>IF(EXACT(H25,"нет"),COUNTIF(H$2:H20023,"да")+COUNTIF(H$2:H25,"нет"),0)</f>
        <v>#REF!</v>
      </c>
      <c r="K25" t="e">
        <f>IF(A25="","",IF(COUNTIFS(#REF!,'помощник для списков'!C25,#REF!,"первоочередной",#REF!,"*-*")=0,1,COUNTIFS(#REF!,'помощник для списков'!C25,#REF!,"первоочередной",#REF!,"*-*")))</f>
        <v>#REF!</v>
      </c>
      <c r="L25">
        <f>ROW()</f>
        <v>25</v>
      </c>
      <c r="M25" s="55" t="e">
        <f t="shared" si="2"/>
        <v>#REF!</v>
      </c>
      <c r="N25" t="e">
        <f t="shared" si="3"/>
        <v>#REF!</v>
      </c>
    </row>
    <row r="26" spans="1:14">
      <c r="A26" t="e">
        <f t="shared" si="0"/>
        <v>#REF!</v>
      </c>
      <c r="B26" t="e">
        <f>IF(B25=0,0,IF(#REF!+#REF!-B25=0,0,'помощник для списков'!B25+1))</f>
        <v>#REF!</v>
      </c>
      <c r="C26" t="e">
        <f>IF($B26=0,0,VLOOKUP($B26,#REF!,5,FALSE))</f>
        <v>#REF!</v>
      </c>
      <c r="D26" t="e">
        <f>IF($B26=0,0,VLOOKUP($B26,#REF!,4,FALSE))</f>
        <v>#REF!</v>
      </c>
      <c r="E26" t="e">
        <f>VLOOKUP(CONCATENATE("Лимит на доме",C26),#REF!,10,FALSE)</f>
        <v>#REF!</v>
      </c>
      <c r="F26" t="e">
        <f>VLOOKUP(CONCATENATE("Лимит на доме",C26),#REF!,4,FALSE)</f>
        <v>#REF!</v>
      </c>
      <c r="G26" t="e">
        <f t="shared" si="1"/>
        <v>#REF!</v>
      </c>
      <c r="H26" t="e">
        <f t="shared" si="4"/>
        <v>#REF!</v>
      </c>
      <c r="I26" t="e">
        <f>IF(EXACT(H26,"да"),COUNTIF(H$2:H26,"да"),0)</f>
        <v>#REF!</v>
      </c>
      <c r="J26" t="e">
        <f>IF(EXACT(H26,"нет"),COUNTIF(H$2:H20024,"да")+COUNTIF(H$2:H26,"нет"),0)</f>
        <v>#REF!</v>
      </c>
      <c r="K26" t="e">
        <f>IF(A26="","",IF(COUNTIFS(#REF!,'помощник для списков'!C26,#REF!,"первоочередной",#REF!,"*-*")=0,1,COUNTIFS(#REF!,'помощник для списков'!C26,#REF!,"первоочередной",#REF!,"*-*")))</f>
        <v>#REF!</v>
      </c>
      <c r="L26">
        <f>ROW()</f>
        <v>26</v>
      </c>
      <c r="M26" s="55" t="e">
        <f t="shared" si="2"/>
        <v>#REF!</v>
      </c>
      <c r="N26" t="e">
        <f t="shared" si="3"/>
        <v>#REF!</v>
      </c>
    </row>
    <row r="27" spans="1:14">
      <c r="A27" t="e">
        <f t="shared" si="0"/>
        <v>#REF!</v>
      </c>
      <c r="B27" t="e">
        <f>IF(B26=0,0,IF(#REF!+#REF!-B26=0,0,'помощник для списков'!B26+1))</f>
        <v>#REF!</v>
      </c>
      <c r="C27" t="e">
        <f>IF($B27=0,0,VLOOKUP($B27,#REF!,5,FALSE))</f>
        <v>#REF!</v>
      </c>
      <c r="D27" t="e">
        <f>IF($B27=0,0,VLOOKUP($B27,#REF!,4,FALSE))</f>
        <v>#REF!</v>
      </c>
      <c r="E27" t="e">
        <f>VLOOKUP(CONCATENATE("Лимит на доме",C27),#REF!,10,FALSE)</f>
        <v>#REF!</v>
      </c>
      <c r="F27" t="e">
        <f>VLOOKUP(CONCATENATE("Лимит на доме",C27),#REF!,4,FALSE)</f>
        <v>#REF!</v>
      </c>
      <c r="G27" t="e">
        <f t="shared" si="1"/>
        <v>#REF!</v>
      </c>
      <c r="H27" t="e">
        <f t="shared" si="4"/>
        <v>#REF!</v>
      </c>
      <c r="I27" t="e">
        <f>IF(EXACT(H27,"да"),COUNTIF(H$2:H27,"да"),0)</f>
        <v>#REF!</v>
      </c>
      <c r="J27" t="e">
        <f>IF(EXACT(H27,"нет"),COUNTIF(H$2:H20025,"да")+COUNTIF(H$2:H27,"нет"),0)</f>
        <v>#REF!</v>
      </c>
      <c r="K27" t="e">
        <f>IF(A27="","",IF(COUNTIFS(#REF!,'помощник для списков'!C27,#REF!,"первоочередной",#REF!,"*-*")=0,1,COUNTIFS(#REF!,'помощник для списков'!C27,#REF!,"первоочередной",#REF!,"*-*")))</f>
        <v>#REF!</v>
      </c>
      <c r="L27">
        <f>ROW()</f>
        <v>27</v>
      </c>
      <c r="M27" s="55" t="e">
        <f t="shared" si="2"/>
        <v>#REF!</v>
      </c>
      <c r="N27" t="e">
        <f t="shared" si="3"/>
        <v>#REF!</v>
      </c>
    </row>
    <row r="28" spans="1:14">
      <c r="A28" t="e">
        <f t="shared" si="0"/>
        <v>#REF!</v>
      </c>
      <c r="B28" t="e">
        <f>IF(B27=0,0,IF(#REF!+#REF!-B27=0,0,'помощник для списков'!B27+1))</f>
        <v>#REF!</v>
      </c>
      <c r="C28" t="e">
        <f>IF($B28=0,0,VLOOKUP($B28,#REF!,5,FALSE))</f>
        <v>#REF!</v>
      </c>
      <c r="D28" t="e">
        <f>IF($B28=0,0,VLOOKUP($B28,#REF!,4,FALSE))</f>
        <v>#REF!</v>
      </c>
      <c r="E28" t="e">
        <f>VLOOKUP(CONCATENATE("Лимит на доме",C28),#REF!,10,FALSE)</f>
        <v>#REF!</v>
      </c>
      <c r="F28" t="e">
        <f>VLOOKUP(CONCATENATE("Лимит на доме",C28),#REF!,4,FALSE)</f>
        <v>#REF!</v>
      </c>
      <c r="G28" t="e">
        <f t="shared" si="1"/>
        <v>#REF!</v>
      </c>
      <c r="H28" t="e">
        <f t="shared" si="4"/>
        <v>#REF!</v>
      </c>
      <c r="I28" t="e">
        <f>IF(EXACT(H28,"да"),COUNTIF(H$2:H28,"да"),0)</f>
        <v>#REF!</v>
      </c>
      <c r="J28" t="e">
        <f>IF(EXACT(H28,"нет"),COUNTIF(H$2:H20026,"да")+COUNTIF(H$2:H28,"нет"),0)</f>
        <v>#REF!</v>
      </c>
      <c r="K28" t="e">
        <f>IF(A28="","",IF(COUNTIFS(#REF!,'помощник для списков'!C28,#REF!,"первоочередной",#REF!,"*-*")=0,1,COUNTIFS(#REF!,'помощник для списков'!C28,#REF!,"первоочередной",#REF!,"*-*")))</f>
        <v>#REF!</v>
      </c>
      <c r="L28">
        <f>ROW()</f>
        <v>28</v>
      </c>
      <c r="M28" s="55" t="e">
        <f t="shared" si="2"/>
        <v>#REF!</v>
      </c>
      <c r="N28" t="e">
        <f t="shared" si="3"/>
        <v>#REF!</v>
      </c>
    </row>
    <row r="29" spans="1:14">
      <c r="A29" t="e">
        <f t="shared" si="0"/>
        <v>#REF!</v>
      </c>
      <c r="B29" t="e">
        <f>IF(B28=0,0,IF(#REF!+#REF!-B28=0,0,'помощник для списков'!B28+1))</f>
        <v>#REF!</v>
      </c>
      <c r="C29" t="e">
        <f>IF($B29=0,0,VLOOKUP($B29,#REF!,5,FALSE))</f>
        <v>#REF!</v>
      </c>
      <c r="D29" t="e">
        <f>IF($B29=0,0,VLOOKUP($B29,#REF!,4,FALSE))</f>
        <v>#REF!</v>
      </c>
      <c r="E29" t="e">
        <f>VLOOKUP(CONCATENATE("Лимит на доме",C29),#REF!,10,FALSE)</f>
        <v>#REF!</v>
      </c>
      <c r="F29" t="e">
        <f>VLOOKUP(CONCATENATE("Лимит на доме",C29),#REF!,4,FALSE)</f>
        <v>#REF!</v>
      </c>
      <c r="G29" t="e">
        <f t="shared" si="1"/>
        <v>#REF!</v>
      </c>
      <c r="H29" t="e">
        <f t="shared" si="4"/>
        <v>#REF!</v>
      </c>
      <c r="I29" t="e">
        <f>IF(EXACT(H29,"да"),COUNTIF(H$2:H29,"да"),0)</f>
        <v>#REF!</v>
      </c>
      <c r="J29" t="e">
        <f>IF(EXACT(H29,"нет"),COUNTIF(H$2:H20027,"да")+COUNTIF(H$2:H29,"нет"),0)</f>
        <v>#REF!</v>
      </c>
      <c r="K29" t="e">
        <f>IF(A29="","",IF(COUNTIFS(#REF!,'помощник для списков'!C29,#REF!,"первоочередной",#REF!,"*-*")=0,1,COUNTIFS(#REF!,'помощник для списков'!C29,#REF!,"первоочередной",#REF!,"*-*")))</f>
        <v>#REF!</v>
      </c>
      <c r="L29">
        <f>ROW()</f>
        <v>29</v>
      </c>
      <c r="M29" s="55" t="e">
        <f t="shared" si="2"/>
        <v>#REF!</v>
      </c>
      <c r="N29" t="e">
        <f t="shared" si="3"/>
        <v>#REF!</v>
      </c>
    </row>
    <row r="30" spans="1:14">
      <c r="A30" t="e">
        <f t="shared" si="0"/>
        <v>#REF!</v>
      </c>
      <c r="B30" t="e">
        <f>IF(B29=0,0,IF(#REF!+#REF!-B29=0,0,'помощник для списков'!B29+1))</f>
        <v>#REF!</v>
      </c>
      <c r="C30" t="e">
        <f>IF($B30=0,0,VLOOKUP($B30,#REF!,5,FALSE))</f>
        <v>#REF!</v>
      </c>
      <c r="D30" t="e">
        <f>IF($B30=0,0,VLOOKUP($B30,#REF!,4,FALSE))</f>
        <v>#REF!</v>
      </c>
      <c r="E30" t="e">
        <f>VLOOKUP(CONCATENATE("Лимит на доме",C30),#REF!,10,FALSE)</f>
        <v>#REF!</v>
      </c>
      <c r="F30" t="e">
        <f>VLOOKUP(CONCATENATE("Лимит на доме",C30),#REF!,4,FALSE)</f>
        <v>#REF!</v>
      </c>
      <c r="G30" t="e">
        <f t="shared" si="1"/>
        <v>#REF!</v>
      </c>
      <c r="H30" t="e">
        <f t="shared" si="4"/>
        <v>#REF!</v>
      </c>
      <c r="I30" t="e">
        <f>IF(EXACT(H30,"да"),COUNTIF(H$2:H30,"да"),0)</f>
        <v>#REF!</v>
      </c>
      <c r="J30" t="e">
        <f>IF(EXACT(H30,"нет"),COUNTIF(H$2:H20028,"да")+COUNTIF(H$2:H30,"нет"),0)</f>
        <v>#REF!</v>
      </c>
      <c r="K30" t="e">
        <f>IF(A30="","",IF(COUNTIFS(#REF!,'помощник для списков'!C30,#REF!,"первоочередной",#REF!,"*-*")=0,1,COUNTIFS(#REF!,'помощник для списков'!C30,#REF!,"первоочередной",#REF!,"*-*")))</f>
        <v>#REF!</v>
      </c>
      <c r="L30">
        <f>ROW()</f>
        <v>30</v>
      </c>
      <c r="M30" s="55" t="e">
        <f t="shared" si="2"/>
        <v>#REF!</v>
      </c>
      <c r="N30" t="e">
        <f t="shared" si="3"/>
        <v>#REF!</v>
      </c>
    </row>
    <row r="31" spans="1:14">
      <c r="A31" t="e">
        <f>IF(B31=0,"",IF(I31=0,J31,I31))</f>
        <v>#REF!</v>
      </c>
      <c r="B31" t="e">
        <f>IF(B30=0,0,IF(#REF!+#REF!-B30=0,0,'помощник для списков'!B30+1))</f>
        <v>#REF!</v>
      </c>
      <c r="C31" t="e">
        <f>IF($B31=0,0,VLOOKUP($B31,#REF!,5,FALSE))</f>
        <v>#REF!</v>
      </c>
      <c r="D31" t="e">
        <f>IF($B31=0,0,VLOOKUP($B31,#REF!,4,FALSE))</f>
        <v>#REF!</v>
      </c>
      <c r="E31" t="e">
        <f>VLOOKUP(CONCATENATE("Лимит на доме",C31),#REF!,10,FALSE)</f>
        <v>#REF!</v>
      </c>
      <c r="F31" t="e">
        <f>VLOOKUP(CONCATENATE("Лимит на доме",C31),#REF!,4,FALSE)</f>
        <v>#REF!</v>
      </c>
      <c r="G31" t="e">
        <f t="shared" si="1"/>
        <v>#REF!</v>
      </c>
      <c r="H31" t="e">
        <f>IF(B31=0,"",IF(E31=0,"нет",IF(G31&lt;0,"нет","да")))</f>
        <v>#REF!</v>
      </c>
      <c r="I31" t="e">
        <f>IF(EXACT(H31,"да"),COUNTIF(H$2:H31,"да"),0)</f>
        <v>#REF!</v>
      </c>
      <c r="J31" t="e">
        <f>IF(EXACT(H31,"нет"),COUNTIF(H$2:H20029,"да")+COUNTIF(H$2:H31,"нет"),0)</f>
        <v>#REF!</v>
      </c>
      <c r="K31" t="e">
        <f>IF(A31="","",IF(COUNTIFS(#REF!,'помощник для списков'!C31,#REF!,"первоочередной",#REF!,"*-*")=0,1,COUNTIFS(#REF!,'помощник для списков'!C31,#REF!,"первоочередной",#REF!,"*-*")))</f>
        <v>#REF!</v>
      </c>
      <c r="L31">
        <f>ROW()</f>
        <v>31</v>
      </c>
      <c r="M31" s="55" t="e">
        <f t="shared" si="2"/>
        <v>#REF!</v>
      </c>
      <c r="N31" t="e">
        <f t="shared" si="3"/>
        <v>#REF!</v>
      </c>
    </row>
    <row r="32" spans="1:14">
      <c r="M32" s="55"/>
    </row>
    <row r="33" spans="13:13">
      <c r="M33" s="55"/>
    </row>
    <row r="34" spans="13:13">
      <c r="M34" s="55"/>
    </row>
    <row r="35" spans="13:13">
      <c r="M35" s="55"/>
    </row>
    <row r="36" spans="13:13">
      <c r="M36" s="55"/>
    </row>
    <row r="37" spans="13:13">
      <c r="M37" s="55"/>
    </row>
    <row r="38" spans="13:13">
      <c r="M38" s="55"/>
    </row>
    <row r="39" spans="13:13">
      <c r="M39" s="55"/>
    </row>
    <row r="40" spans="13:13">
      <c r="M40" s="55"/>
    </row>
    <row r="41" spans="13:13">
      <c r="M41" s="55"/>
    </row>
    <row r="42" spans="13:13">
      <c r="M42" s="55"/>
    </row>
    <row r="43" spans="13:13">
      <c r="M43" s="55"/>
    </row>
    <row r="44" spans="13:13">
      <c r="M44" s="55"/>
    </row>
    <row r="45" spans="13:13">
      <c r="M45" s="55"/>
    </row>
    <row r="46" spans="13:13">
      <c r="M46" s="55"/>
    </row>
    <row r="47" spans="13:13">
      <c r="M47" s="55"/>
    </row>
    <row r="48" spans="13:13">
      <c r="M48" s="55"/>
    </row>
    <row r="49" spans="13:13">
      <c r="M49" s="55"/>
    </row>
    <row r="50" spans="13:13">
      <c r="M50" s="55"/>
    </row>
    <row r="51" spans="13:13">
      <c r="M51" s="55"/>
    </row>
    <row r="52" spans="13:13">
      <c r="M52" s="55"/>
    </row>
    <row r="53" spans="13:13">
      <c r="M53" s="55"/>
    </row>
    <row r="54" spans="13:13">
      <c r="M54" s="55"/>
    </row>
    <row r="55" spans="13:13">
      <c r="M55" s="55"/>
    </row>
    <row r="56" spans="13:13">
      <c r="M56" s="55"/>
    </row>
    <row r="57" spans="13:13">
      <c r="M57" s="55"/>
    </row>
    <row r="58" spans="13:13">
      <c r="M58" s="55"/>
    </row>
    <row r="59" spans="13:13">
      <c r="M59" s="55"/>
    </row>
    <row r="60" spans="13:13">
      <c r="M60" s="55"/>
    </row>
    <row r="61" spans="13:13">
      <c r="M61" s="55"/>
    </row>
    <row r="62" spans="13:13">
      <c r="M62" s="55"/>
    </row>
    <row r="63" spans="13:13">
      <c r="M63" s="55"/>
    </row>
    <row r="64" spans="13:13">
      <c r="M64" s="55"/>
    </row>
    <row r="65" spans="13:13">
      <c r="M65" s="55"/>
    </row>
    <row r="66" spans="13:13">
      <c r="M66" s="55"/>
    </row>
    <row r="67" spans="13:13">
      <c r="M67" s="55"/>
    </row>
    <row r="68" spans="13:13">
      <c r="M68" s="55"/>
    </row>
    <row r="69" spans="13:13">
      <c r="M69" s="55"/>
    </row>
    <row r="70" spans="13:13">
      <c r="M70" s="55"/>
    </row>
    <row r="71" spans="13:13">
      <c r="M71" s="55"/>
    </row>
    <row r="72" spans="13:13">
      <c r="M72" s="55"/>
    </row>
    <row r="73" spans="13:13">
      <c r="M73" s="55"/>
    </row>
    <row r="74" spans="13:13">
      <c r="M74" s="55"/>
    </row>
    <row r="75" spans="13:13">
      <c r="M75" s="55"/>
    </row>
    <row r="76" spans="13:13">
      <c r="M76" s="55"/>
    </row>
    <row r="77" spans="13:13">
      <c r="M77" s="55"/>
    </row>
    <row r="78" spans="13:13">
      <c r="M78" s="55"/>
    </row>
    <row r="79" spans="13:13">
      <c r="M79" s="55"/>
    </row>
    <row r="80" spans="13:13">
      <c r="M80" s="55"/>
    </row>
    <row r="81" spans="13:13">
      <c r="M81" s="55"/>
    </row>
    <row r="82" spans="13:13">
      <c r="M82" s="55"/>
    </row>
    <row r="83" spans="13:13">
      <c r="M83" s="55"/>
    </row>
    <row r="84" spans="13:13">
      <c r="M84" s="55"/>
    </row>
    <row r="85" spans="13:13">
      <c r="M85" s="55"/>
    </row>
    <row r="86" spans="13:13">
      <c r="M86" s="55"/>
    </row>
    <row r="87" spans="13:13">
      <c r="M87" s="55"/>
    </row>
    <row r="88" spans="13:13">
      <c r="M88" s="55"/>
    </row>
    <row r="89" spans="13:13">
      <c r="M89" s="55"/>
    </row>
    <row r="90" spans="13:13">
      <c r="M90" s="55"/>
    </row>
    <row r="91" spans="13:13">
      <c r="M91" s="55"/>
    </row>
    <row r="92" spans="13:13">
      <c r="M92" s="55"/>
    </row>
    <row r="93" spans="13:13">
      <c r="M93" s="55"/>
    </row>
    <row r="94" spans="13:13">
      <c r="M94" s="55"/>
    </row>
    <row r="95" spans="13:13">
      <c r="M95" s="55"/>
    </row>
    <row r="96" spans="13:13">
      <c r="M96" s="55"/>
    </row>
    <row r="97" spans="13:13">
      <c r="M97" s="55"/>
    </row>
    <row r="98" spans="13:13">
      <c r="M98" s="55"/>
    </row>
    <row r="99" spans="13:13">
      <c r="M99" s="55"/>
    </row>
    <row r="100" spans="13:13">
      <c r="M100" s="55"/>
    </row>
    <row r="101" spans="13:13">
      <c r="M101" s="55"/>
    </row>
    <row r="102" spans="13:13">
      <c r="M102" s="55"/>
    </row>
    <row r="103" spans="13:13">
      <c r="M103" s="55"/>
    </row>
    <row r="104" spans="13:13">
      <c r="M104" s="55"/>
    </row>
    <row r="105" spans="13:13">
      <c r="M105" s="55"/>
    </row>
    <row r="106" spans="13:13">
      <c r="M106" s="55"/>
    </row>
    <row r="107" spans="13:13">
      <c r="M107" s="55"/>
    </row>
    <row r="108" spans="13:13">
      <c r="M108" s="55"/>
    </row>
    <row r="109" spans="13:13">
      <c r="M109" s="55"/>
    </row>
    <row r="110" spans="13:13">
      <c r="M110" s="55"/>
    </row>
    <row r="111" spans="13:13">
      <c r="M111" s="55"/>
    </row>
    <row r="112" spans="13:13">
      <c r="M112" s="55"/>
    </row>
    <row r="113" spans="13:13">
      <c r="M113" s="55"/>
    </row>
    <row r="114" spans="13:13">
      <c r="M114" s="55"/>
    </row>
    <row r="115" spans="13:13">
      <c r="M115" s="55"/>
    </row>
    <row r="116" spans="13:13">
      <c r="M116" s="55"/>
    </row>
    <row r="117" spans="13:13">
      <c r="M117" s="55"/>
    </row>
    <row r="118" spans="13:13">
      <c r="M118" s="55"/>
    </row>
    <row r="119" spans="13:13">
      <c r="M119" s="55"/>
    </row>
    <row r="120" spans="13:13">
      <c r="M120" s="55"/>
    </row>
    <row r="121" spans="13:13">
      <c r="M121" s="55"/>
    </row>
    <row r="122" spans="13:13">
      <c r="M122" s="55"/>
    </row>
    <row r="123" spans="13:13">
      <c r="M123" s="55"/>
    </row>
    <row r="124" spans="13:13">
      <c r="M124" s="55"/>
    </row>
    <row r="125" spans="13:13">
      <c r="M125" s="55"/>
    </row>
    <row r="126" spans="13:13">
      <c r="M126" s="55"/>
    </row>
    <row r="127" spans="13:13">
      <c r="M127" s="55"/>
    </row>
    <row r="128" spans="13:13">
      <c r="M128" s="55"/>
    </row>
    <row r="129" spans="13:13">
      <c r="M129" s="55"/>
    </row>
    <row r="130" spans="13:13">
      <c r="M130" s="55"/>
    </row>
    <row r="131" spans="13:13">
      <c r="M131" s="55"/>
    </row>
    <row r="132" spans="13:13">
      <c r="M132" s="55"/>
    </row>
    <row r="133" spans="13:13">
      <c r="M133" s="55"/>
    </row>
    <row r="134" spans="13:13">
      <c r="M134" s="55"/>
    </row>
    <row r="135" spans="13:13">
      <c r="M135" s="55"/>
    </row>
    <row r="136" spans="13:13">
      <c r="M136" s="55"/>
    </row>
    <row r="137" spans="13:13">
      <c r="M137" s="55"/>
    </row>
    <row r="138" spans="13:13">
      <c r="M138" s="55"/>
    </row>
    <row r="139" spans="13:13">
      <c r="M139" s="55"/>
    </row>
    <row r="140" spans="13:13">
      <c r="M140" s="55"/>
    </row>
    <row r="141" spans="13:13">
      <c r="M141" s="55"/>
    </row>
    <row r="142" spans="13:13">
      <c r="M142" s="55"/>
    </row>
    <row r="143" spans="13:13">
      <c r="M143" s="55"/>
    </row>
    <row r="144" spans="13:13">
      <c r="M144" s="55"/>
    </row>
    <row r="145" spans="13:13">
      <c r="M145" s="55"/>
    </row>
    <row r="146" spans="13:13">
      <c r="M146" s="55"/>
    </row>
    <row r="147" spans="13:13">
      <c r="M147" s="55"/>
    </row>
    <row r="148" spans="13:13">
      <c r="M148" s="55"/>
    </row>
    <row r="149" spans="13:13">
      <c r="M149" s="55"/>
    </row>
    <row r="150" spans="13:13">
      <c r="M150" s="55"/>
    </row>
    <row r="151" spans="13:13">
      <c r="M151" s="55"/>
    </row>
    <row r="152" spans="13:13">
      <c r="M152" s="55"/>
    </row>
    <row r="153" spans="13:13">
      <c r="M153" s="55"/>
    </row>
    <row r="154" spans="13:13">
      <c r="M154" s="55"/>
    </row>
    <row r="155" spans="13:13">
      <c r="M155" s="55"/>
    </row>
    <row r="156" spans="13:13">
      <c r="M156" s="55"/>
    </row>
    <row r="157" spans="13:13">
      <c r="M157" s="55"/>
    </row>
    <row r="158" spans="13:13">
      <c r="M158" s="55"/>
    </row>
    <row r="159" spans="13:13">
      <c r="M159" s="55"/>
    </row>
    <row r="160" spans="13:13">
      <c r="M160" s="55"/>
    </row>
    <row r="161" spans="13:13">
      <c r="M161" s="55"/>
    </row>
    <row r="162" spans="13:13">
      <c r="M162" s="55"/>
    </row>
    <row r="163" spans="13:13">
      <c r="M163" s="55"/>
    </row>
    <row r="164" spans="13:13">
      <c r="M164" s="55"/>
    </row>
    <row r="165" spans="13:13">
      <c r="M165" s="55"/>
    </row>
    <row r="166" spans="13:13">
      <c r="M166" s="55"/>
    </row>
    <row r="167" spans="13:13">
      <c r="M167" s="55"/>
    </row>
    <row r="168" spans="13:13">
      <c r="M168" s="55"/>
    </row>
    <row r="169" spans="13:13">
      <c r="M169" s="55"/>
    </row>
    <row r="170" spans="13:13">
      <c r="M170" s="55"/>
    </row>
    <row r="171" spans="13:13">
      <c r="M171" s="55"/>
    </row>
    <row r="172" spans="13:13">
      <c r="M172" s="55"/>
    </row>
    <row r="173" spans="13:13">
      <c r="M173" s="55"/>
    </row>
    <row r="174" spans="13:13">
      <c r="M174" s="55"/>
    </row>
    <row r="175" spans="13:13">
      <c r="M175" s="55"/>
    </row>
    <row r="176" spans="13:13">
      <c r="M176" s="55"/>
    </row>
    <row r="177" spans="13:13">
      <c r="M177" s="55"/>
    </row>
    <row r="178" spans="13:13">
      <c r="M178" s="55"/>
    </row>
    <row r="179" spans="13:13">
      <c r="M179" s="55"/>
    </row>
    <row r="180" spans="13:13">
      <c r="M180" s="55"/>
    </row>
    <row r="181" spans="13:13">
      <c r="M181" s="55"/>
    </row>
    <row r="182" spans="13:13">
      <c r="M182" s="55"/>
    </row>
    <row r="183" spans="13:13">
      <c r="M183" s="55"/>
    </row>
    <row r="184" spans="13:13">
      <c r="M184" s="55"/>
    </row>
    <row r="185" spans="13:13">
      <c r="M185" s="55"/>
    </row>
    <row r="186" spans="13:13">
      <c r="M186" s="55"/>
    </row>
    <row r="187" spans="13:13">
      <c r="M187" s="55"/>
    </row>
    <row r="188" spans="13:13">
      <c r="M188" s="55"/>
    </row>
    <row r="189" spans="13:13">
      <c r="M189" s="55"/>
    </row>
    <row r="190" spans="13:13">
      <c r="M190" s="55"/>
    </row>
    <row r="191" spans="13:13">
      <c r="M191" s="55"/>
    </row>
    <row r="192" spans="13:13">
      <c r="M192" s="55"/>
    </row>
    <row r="193" spans="13:13">
      <c r="M193" s="55"/>
    </row>
    <row r="194" spans="13:13">
      <c r="M194" s="55"/>
    </row>
    <row r="195" spans="13:13">
      <c r="M195" s="55"/>
    </row>
    <row r="196" spans="13:13">
      <c r="M196" s="55"/>
    </row>
    <row r="197" spans="13:13">
      <c r="M197" s="55"/>
    </row>
    <row r="198" spans="13:13">
      <c r="M198" s="55"/>
    </row>
    <row r="199" spans="13:13">
      <c r="M199" s="55"/>
    </row>
    <row r="200" spans="13:13">
      <c r="M200" s="55"/>
    </row>
    <row r="201" spans="13:13">
      <c r="M201" s="55"/>
    </row>
    <row r="202" spans="13:13">
      <c r="M202" s="55"/>
    </row>
    <row r="203" spans="13:13">
      <c r="M203" s="55"/>
    </row>
    <row r="204" spans="13:13">
      <c r="M204" s="55"/>
    </row>
    <row r="205" spans="13:13">
      <c r="M205" s="55"/>
    </row>
    <row r="206" spans="13:13">
      <c r="M206" s="55"/>
    </row>
    <row r="207" spans="13:13">
      <c r="M207" s="55"/>
    </row>
    <row r="208" spans="13:13">
      <c r="M208" s="55"/>
    </row>
    <row r="209" spans="13:13">
      <c r="M209" s="55"/>
    </row>
    <row r="210" spans="13:13">
      <c r="M210" s="55"/>
    </row>
    <row r="211" spans="13:13">
      <c r="M211" s="55"/>
    </row>
    <row r="212" spans="13:13">
      <c r="M212" s="55"/>
    </row>
    <row r="213" spans="13:13">
      <c r="M213" s="55"/>
    </row>
    <row r="214" spans="13:13">
      <c r="M214" s="55"/>
    </row>
    <row r="215" spans="13:13">
      <c r="M215" s="55"/>
    </row>
    <row r="216" spans="13:13">
      <c r="M216" s="55"/>
    </row>
    <row r="217" spans="13:13">
      <c r="M217" s="55"/>
    </row>
    <row r="218" spans="13:13">
      <c r="M218" s="55"/>
    </row>
    <row r="219" spans="13:13">
      <c r="M219" s="55"/>
    </row>
    <row r="220" spans="13:13">
      <c r="M220" s="55"/>
    </row>
    <row r="221" spans="13:13">
      <c r="M221" s="55"/>
    </row>
    <row r="222" spans="13:13">
      <c r="M222" s="55"/>
    </row>
    <row r="223" spans="13:13">
      <c r="M223" s="55"/>
    </row>
    <row r="224" spans="13:13">
      <c r="M224" s="55"/>
    </row>
    <row r="225" spans="13:13">
      <c r="M225" s="55"/>
    </row>
    <row r="226" spans="13:13">
      <c r="M226" s="55"/>
    </row>
    <row r="227" spans="13:13">
      <c r="M227" s="55"/>
    </row>
    <row r="228" spans="13:13">
      <c r="M228" s="55"/>
    </row>
    <row r="229" spans="13:13">
      <c r="M229" s="55"/>
    </row>
    <row r="230" spans="13:13">
      <c r="M230" s="55"/>
    </row>
    <row r="231" spans="13:13">
      <c r="M231" s="55"/>
    </row>
    <row r="232" spans="13:13">
      <c r="M232" s="55"/>
    </row>
    <row r="233" spans="13:13">
      <c r="M233" s="55"/>
    </row>
    <row r="234" spans="13:13">
      <c r="M234" s="55"/>
    </row>
    <row r="235" spans="13:13">
      <c r="M235" s="55"/>
    </row>
    <row r="236" spans="13:13">
      <c r="M236" s="55"/>
    </row>
    <row r="237" spans="13:13">
      <c r="M237" s="55"/>
    </row>
    <row r="238" spans="13:13">
      <c r="M238" s="55"/>
    </row>
    <row r="239" spans="13:13">
      <c r="M239" s="55"/>
    </row>
    <row r="240" spans="13:13">
      <c r="M240" s="55"/>
    </row>
    <row r="241" spans="13:13">
      <c r="M241" s="55"/>
    </row>
    <row r="242" spans="13:13">
      <c r="M242" s="55"/>
    </row>
    <row r="243" spans="13:13">
      <c r="M243" s="55"/>
    </row>
    <row r="244" spans="13:13">
      <c r="M244" s="55"/>
    </row>
    <row r="245" spans="13:13">
      <c r="M245" s="55"/>
    </row>
    <row r="246" spans="13:13">
      <c r="M246" s="55"/>
    </row>
    <row r="247" spans="13:13">
      <c r="M247" s="55"/>
    </row>
    <row r="248" spans="13:13">
      <c r="M248" s="55"/>
    </row>
    <row r="249" spans="13:13">
      <c r="M249" s="55"/>
    </row>
    <row r="250" spans="13:13">
      <c r="M250" s="55"/>
    </row>
    <row r="251" spans="13:13">
      <c r="M251" s="55"/>
    </row>
    <row r="252" spans="13:13">
      <c r="M252" s="55"/>
    </row>
    <row r="253" spans="13:13">
      <c r="M253" s="55"/>
    </row>
    <row r="254" spans="13:13">
      <c r="M254" s="55"/>
    </row>
    <row r="255" spans="13:13">
      <c r="M255" s="55"/>
    </row>
    <row r="256" spans="13:13">
      <c r="M256" s="55"/>
    </row>
    <row r="257" spans="13:13">
      <c r="M257" s="55"/>
    </row>
    <row r="258" spans="13:13">
      <c r="M258" s="55"/>
    </row>
    <row r="259" spans="13:13">
      <c r="M259" s="55"/>
    </row>
    <row r="260" spans="13:13">
      <c r="M260" s="55"/>
    </row>
    <row r="261" spans="13:13">
      <c r="M261" s="55"/>
    </row>
    <row r="262" spans="13:13">
      <c r="M262" s="55"/>
    </row>
    <row r="263" spans="13:13">
      <c r="M263" s="55"/>
    </row>
    <row r="264" spans="13:13">
      <c r="M264" s="55"/>
    </row>
    <row r="265" spans="13:13">
      <c r="M265" s="55"/>
    </row>
    <row r="266" spans="13:13">
      <c r="M266" s="55"/>
    </row>
    <row r="267" spans="13:13">
      <c r="M267" s="55"/>
    </row>
    <row r="268" spans="13:13">
      <c r="M268" s="55"/>
    </row>
    <row r="269" spans="13:13">
      <c r="M269" s="55"/>
    </row>
    <row r="270" spans="13:13">
      <c r="M270" s="55"/>
    </row>
    <row r="271" spans="13:13">
      <c r="M271" s="55"/>
    </row>
    <row r="272" spans="13:13">
      <c r="M272" s="55"/>
    </row>
    <row r="273" spans="13:13">
      <c r="M273" s="55"/>
    </row>
    <row r="274" spans="13:13">
      <c r="M274" s="55"/>
    </row>
    <row r="275" spans="13:13">
      <c r="M275" s="55"/>
    </row>
    <row r="276" spans="13:13">
      <c r="M276" s="55"/>
    </row>
    <row r="277" spans="13:13">
      <c r="M277" s="55"/>
    </row>
    <row r="278" spans="13:13">
      <c r="M278" s="55"/>
    </row>
    <row r="279" spans="13:13">
      <c r="M279" s="55"/>
    </row>
    <row r="280" spans="13:13">
      <c r="M280" s="55"/>
    </row>
    <row r="281" spans="13:13">
      <c r="M281" s="55"/>
    </row>
    <row r="282" spans="13:13">
      <c r="M282" s="55"/>
    </row>
    <row r="283" spans="13:13">
      <c r="M283" s="55"/>
    </row>
    <row r="284" spans="13:13">
      <c r="M284" s="55"/>
    </row>
    <row r="285" spans="13:13">
      <c r="M285" s="55"/>
    </row>
    <row r="286" spans="13:13">
      <c r="M286" s="55"/>
    </row>
    <row r="287" spans="13:13">
      <c r="M287" s="55"/>
    </row>
    <row r="288" spans="13:13">
      <c r="M288" s="55"/>
    </row>
    <row r="289" spans="13:13">
      <c r="M289" s="55"/>
    </row>
    <row r="290" spans="13:13">
      <c r="M290" s="55"/>
    </row>
    <row r="291" spans="13:13">
      <c r="M291" s="55"/>
    </row>
    <row r="292" spans="13:13">
      <c r="M292" s="55"/>
    </row>
    <row r="293" spans="13:13">
      <c r="M293" s="55"/>
    </row>
    <row r="294" spans="13:13">
      <c r="M294" s="55"/>
    </row>
    <row r="295" spans="13:13">
      <c r="M295" s="55"/>
    </row>
    <row r="296" spans="13:13">
      <c r="M296" s="55"/>
    </row>
    <row r="297" spans="13:13">
      <c r="M297" s="55"/>
    </row>
    <row r="298" spans="13:13">
      <c r="M298" s="55"/>
    </row>
    <row r="299" spans="13:13">
      <c r="M299" s="55"/>
    </row>
    <row r="300" spans="13:13">
      <c r="M300" s="55"/>
    </row>
    <row r="301" spans="13:13">
      <c r="M301" s="55"/>
    </row>
    <row r="302" spans="13:13">
      <c r="M302" s="55"/>
    </row>
    <row r="303" spans="13:13">
      <c r="M303" s="55"/>
    </row>
    <row r="304" spans="13:13">
      <c r="M304" s="55"/>
    </row>
    <row r="305" spans="13:13">
      <c r="M305" s="55"/>
    </row>
    <row r="306" spans="13:13">
      <c r="M306" s="55"/>
    </row>
    <row r="307" spans="13:13">
      <c r="M307" s="55"/>
    </row>
    <row r="308" spans="13:13">
      <c r="M308" s="55"/>
    </row>
    <row r="309" spans="13:13">
      <c r="M309" s="55"/>
    </row>
    <row r="310" spans="13:13">
      <c r="M310" s="55"/>
    </row>
    <row r="311" spans="13:13">
      <c r="M311" s="55"/>
    </row>
    <row r="312" spans="13:13">
      <c r="M312" s="55"/>
    </row>
    <row r="313" spans="13:13">
      <c r="M313" s="55"/>
    </row>
    <row r="314" spans="13:13">
      <c r="M314" s="55"/>
    </row>
    <row r="315" spans="13:13">
      <c r="M315" s="55"/>
    </row>
    <row r="316" spans="13:13">
      <c r="M316" s="55"/>
    </row>
    <row r="317" spans="13:13">
      <c r="M317" s="55"/>
    </row>
    <row r="318" spans="13:13">
      <c r="M318" s="55"/>
    </row>
    <row r="319" spans="13:13">
      <c r="M319" s="55"/>
    </row>
    <row r="320" spans="13:13">
      <c r="M320" s="55"/>
    </row>
    <row r="321" spans="13:13">
      <c r="M321" s="55"/>
    </row>
    <row r="322" spans="13:13">
      <c r="M322" s="55"/>
    </row>
    <row r="323" spans="13:13">
      <c r="M323" s="55"/>
    </row>
    <row r="324" spans="13:13">
      <c r="M324" s="55"/>
    </row>
    <row r="325" spans="13:13">
      <c r="M325" s="55"/>
    </row>
    <row r="326" spans="13:13">
      <c r="M326" s="55"/>
    </row>
    <row r="327" spans="13:13">
      <c r="M327" s="55"/>
    </row>
    <row r="328" spans="13:13">
      <c r="M328" s="55"/>
    </row>
    <row r="329" spans="13:13">
      <c r="M329" s="55"/>
    </row>
    <row r="330" spans="13:13">
      <c r="M330" s="55"/>
    </row>
    <row r="331" spans="13:13">
      <c r="M331" s="55"/>
    </row>
    <row r="332" spans="13:13">
      <c r="M332" s="55"/>
    </row>
    <row r="333" spans="13:13">
      <c r="M333" s="55"/>
    </row>
    <row r="334" spans="13:13">
      <c r="M334" s="55"/>
    </row>
    <row r="335" spans="13:13">
      <c r="M335" s="55"/>
    </row>
    <row r="336" spans="13:13">
      <c r="M336" s="55"/>
    </row>
    <row r="337" spans="13:13">
      <c r="M337" s="55"/>
    </row>
    <row r="338" spans="13:13">
      <c r="M338" s="55"/>
    </row>
    <row r="339" spans="13:13">
      <c r="M339" s="55"/>
    </row>
    <row r="340" spans="13:13">
      <c r="M340" s="55"/>
    </row>
    <row r="341" spans="13:13">
      <c r="M341" s="55"/>
    </row>
    <row r="342" spans="13:13">
      <c r="M342" s="55"/>
    </row>
    <row r="343" spans="13:13">
      <c r="M343" s="55"/>
    </row>
    <row r="344" spans="13:13">
      <c r="M344" s="55"/>
    </row>
    <row r="345" spans="13:13">
      <c r="M345" s="55"/>
    </row>
    <row r="346" spans="13:13">
      <c r="M346" s="55"/>
    </row>
    <row r="347" spans="13:13">
      <c r="M347" s="55"/>
    </row>
    <row r="348" spans="13:13">
      <c r="M348" s="55"/>
    </row>
    <row r="349" spans="13:13">
      <c r="M349" s="55"/>
    </row>
    <row r="350" spans="13:13">
      <c r="M350" s="55"/>
    </row>
    <row r="351" spans="13:13">
      <c r="M351" s="55"/>
    </row>
    <row r="352" spans="13:13">
      <c r="M352" s="55"/>
    </row>
    <row r="353" spans="13:13">
      <c r="M353" s="55"/>
    </row>
    <row r="354" spans="13:13">
      <c r="M354" s="55"/>
    </row>
    <row r="355" spans="13:13">
      <c r="M355" s="55"/>
    </row>
    <row r="356" spans="13:13">
      <c r="M356" s="55"/>
    </row>
    <row r="357" spans="13:13">
      <c r="M357" s="55"/>
    </row>
    <row r="358" spans="13:13">
      <c r="M358" s="55"/>
    </row>
    <row r="359" spans="13:13">
      <c r="M359" s="55"/>
    </row>
    <row r="360" spans="13:13">
      <c r="M360" s="55"/>
    </row>
    <row r="361" spans="13:13">
      <c r="M361" s="55"/>
    </row>
    <row r="362" spans="13:13">
      <c r="M362" s="55"/>
    </row>
    <row r="363" spans="13:13">
      <c r="M363" s="55"/>
    </row>
    <row r="364" spans="13:13">
      <c r="M364" s="55"/>
    </row>
    <row r="365" spans="13:13">
      <c r="M365" s="55"/>
    </row>
    <row r="366" spans="13:13">
      <c r="M366" s="55"/>
    </row>
    <row r="367" spans="13:13">
      <c r="M367" s="55"/>
    </row>
    <row r="368" spans="13:13">
      <c r="M368" s="55"/>
    </row>
    <row r="369" spans="13:13">
      <c r="M369" s="55"/>
    </row>
    <row r="370" spans="13:13">
      <c r="M370" s="55"/>
    </row>
    <row r="371" spans="13:13">
      <c r="M371" s="55"/>
    </row>
    <row r="372" spans="13:13">
      <c r="M372" s="55"/>
    </row>
    <row r="373" spans="13:13">
      <c r="M373" s="55"/>
    </row>
    <row r="374" spans="13:13">
      <c r="M374" s="55"/>
    </row>
    <row r="375" spans="13:13">
      <c r="M375" s="55"/>
    </row>
    <row r="376" spans="13:13">
      <c r="M376" s="55"/>
    </row>
    <row r="377" spans="13:13">
      <c r="M377" s="55"/>
    </row>
    <row r="378" spans="13:13">
      <c r="M378" s="55"/>
    </row>
    <row r="379" spans="13:13">
      <c r="M379" s="55"/>
    </row>
    <row r="380" spans="13:13">
      <c r="M380" s="55"/>
    </row>
    <row r="381" spans="13:13">
      <c r="M381" s="55"/>
    </row>
    <row r="382" spans="13:13">
      <c r="M382" s="55"/>
    </row>
    <row r="383" spans="13:13">
      <c r="M383" s="55"/>
    </row>
    <row r="384" spans="13:13">
      <c r="M384" s="55"/>
    </row>
    <row r="385" spans="13:13">
      <c r="M385" s="55"/>
    </row>
    <row r="386" spans="13:13">
      <c r="M386" s="55"/>
    </row>
    <row r="387" spans="13:13">
      <c r="M387" s="55"/>
    </row>
    <row r="388" spans="13:13">
      <c r="M388" s="55"/>
    </row>
    <row r="389" spans="13:13">
      <c r="M389" s="55"/>
    </row>
    <row r="390" spans="13:13">
      <c r="M390" s="55"/>
    </row>
    <row r="391" spans="13:13">
      <c r="M391" s="55"/>
    </row>
    <row r="392" spans="13:13">
      <c r="M392" s="55"/>
    </row>
    <row r="393" spans="13:13">
      <c r="M393" s="55"/>
    </row>
    <row r="394" spans="13:13">
      <c r="M394" s="55"/>
    </row>
    <row r="395" spans="13:13">
      <c r="M395" s="55"/>
    </row>
    <row r="396" spans="13:13">
      <c r="M396" s="55"/>
    </row>
    <row r="397" spans="13:13">
      <c r="M397" s="55"/>
    </row>
    <row r="398" spans="13:13">
      <c r="M398" s="55"/>
    </row>
    <row r="399" spans="13:13">
      <c r="M399" s="55"/>
    </row>
    <row r="400" spans="13:13">
      <c r="M400" s="55"/>
    </row>
    <row r="401" spans="13:13">
      <c r="M401" s="55"/>
    </row>
    <row r="402" spans="13:13">
      <c r="M402" s="55"/>
    </row>
    <row r="403" spans="13:13">
      <c r="M403" s="55"/>
    </row>
    <row r="404" spans="13:13">
      <c r="M404" s="55"/>
    </row>
    <row r="405" spans="13:13">
      <c r="M405" s="5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T697"/>
  <sheetViews>
    <sheetView workbookViewId="0">
      <selection activeCell="C2" sqref="C2"/>
    </sheetView>
  </sheetViews>
  <sheetFormatPr defaultRowHeight="15"/>
  <cols>
    <col min="3" max="3" width="10.28515625" bestFit="1" customWidth="1"/>
    <col min="4" max="4" width="9.140625" style="54"/>
    <col min="5" max="5" width="10" bestFit="1" customWidth="1"/>
    <col min="6" max="6" width="14.42578125" customWidth="1"/>
    <col min="7" max="7" width="15" customWidth="1"/>
  </cols>
  <sheetData>
    <row r="1" spans="1:20" ht="105">
      <c r="A1" s="65" t="s">
        <v>212</v>
      </c>
      <c r="B1" s="65"/>
      <c r="C1" s="65" t="s">
        <v>188</v>
      </c>
      <c r="D1" s="66">
        <v>6</v>
      </c>
      <c r="E1" s="65" t="s">
        <v>191</v>
      </c>
      <c r="F1" s="65" t="s">
        <v>223</v>
      </c>
      <c r="G1" s="65" t="s">
        <v>224</v>
      </c>
      <c r="H1" s="67" t="s">
        <v>244</v>
      </c>
      <c r="I1" s="65" t="s">
        <v>232</v>
      </c>
      <c r="J1" s="65" t="s">
        <v>233</v>
      </c>
      <c r="K1" s="65" t="s">
        <v>241</v>
      </c>
      <c r="L1" s="65" t="s">
        <v>242</v>
      </c>
      <c r="M1" s="65" t="s">
        <v>243</v>
      </c>
      <c r="N1" s="67" t="s">
        <v>245</v>
      </c>
      <c r="O1" s="65" t="s">
        <v>294</v>
      </c>
      <c r="P1" s="81" t="s">
        <v>303</v>
      </c>
      <c r="Q1" s="81" t="s">
        <v>305</v>
      </c>
      <c r="R1" s="81" t="s">
        <v>304</v>
      </c>
      <c r="S1" s="81" t="s">
        <v>306</v>
      </c>
      <c r="T1" s="81"/>
    </row>
    <row r="2" spans="1:20">
      <c r="A2">
        <v>1</v>
      </c>
      <c r="B2" t="e">
        <f>VLOOKUP(A2,'помощник для списков'!A$2:L$4005,11,FALSE)</f>
        <v>#N/A</v>
      </c>
      <c r="C2" t="e">
        <f>IF(A2=A1,D1,VLOOKUP(E2,#REF!,25,FALSE))</f>
        <v>#N/A</v>
      </c>
      <c r="D2" s="54" t="e">
        <f>IF(VLOOKUP(E2,'помощник для списков'!C$2:E$4005,3,FALSE)=0,'помощник2(строки)'!C2,IF(INDEX(#REF!,C2+1,12)=0,IF(INDEX(#REF!,C2+2,12)=0,IF(INDEX(#REF!,C2+3,12)=0,IF(INDEX(#REF!,C2+4,12)=0,IF(INDEX(#REF!,C2+5,12)=0,IF(INDEX(#REF!,C2+6,12)=0,IF(INDEX(#REF!,C2+7,12)=0,IF(INDEX(#REF!,C2+8,12)=0,IF(INDEX(#REF!,C2+9,12)=0,IF(INDEX(#REF!,C2+10,12)=0,IF(INDEX(#REF!,C2+11,12)=0,INDEX(#REF!,C2+12,12),INDEX(#REF!,C2+11,12)),INDEX(#REF!,C2+10,12)),INDEX(#REF!,C2+9,12)),INDEX(#REF!,C2+8,12)),INDEX(#REF!,C2+7,12)),INDEX(#REF!,C2+6,12)),INDEX(#REF!,C2+5,12)),INDEX(#REF!,C2+4,12)),INDEX(#REF!,C2+3,12)),INDEX(#REF!,C2+2,12)),INDEX(#REF!,C2+1,12)))</f>
        <v>#N/A</v>
      </c>
      <c r="E2" t="e">
        <f>VLOOKUP(A2,'помощник для списков'!A$2:C$4005,3,FALSE)</f>
        <v>#N/A</v>
      </c>
      <c r="F2" t="e">
        <f>VLOOKUP(CONCATENATE("Лимит на доме",E2),#REF!,22,FALSE)</f>
        <v>#N/A</v>
      </c>
      <c r="G2" t="e">
        <f>VLOOKUP(E2,'помощник для списков'!C$2:I$4005,7,FALSE)</f>
        <v>#N/A</v>
      </c>
      <c r="H2" s="68" t="e">
        <f>D2</f>
        <v>#N/A</v>
      </c>
      <c r="I2" t="e">
        <f>D2</f>
        <v>#N/A</v>
      </c>
      <c r="J2">
        <f>ROW()</f>
        <v>2</v>
      </c>
      <c r="K2" t="e">
        <f>INDEX(#REF!,'помощник2(строки)'!D2,26)</f>
        <v>#REF!</v>
      </c>
      <c r="L2" t="e">
        <f>IF(K2="да",A2,0)</f>
        <v>#REF!</v>
      </c>
      <c r="M2" t="e">
        <f>IF(VLOOKUP(E2,'помощник для списков'!C$2:I$4005,7,FALSE)=0,0,IF(L2=0,0,IF(E2=E1,0,1)))</f>
        <v>#N/A</v>
      </c>
      <c r="N2" t="e">
        <f>E2</f>
        <v>#N/A</v>
      </c>
      <c r="O2" t="e">
        <f>B2</f>
        <v>#N/A</v>
      </c>
      <c r="P2" t="e">
        <f>IF(INDEX(#REF!,'помощник2(строки)'!D2,27)="согласие",1,IF(INDEX(#REF!,'помощник2(строки)'!D2,27)="принято решение ОМС",1,0))</f>
        <v>#REF!</v>
      </c>
      <c r="Q2" t="e">
        <f>IF(P2=1,IF(A2=A1,0,1),0)</f>
        <v>#REF!</v>
      </c>
      <c r="R2" t="e">
        <f>IF(P2=1,A2,0)</f>
        <v>#REF!</v>
      </c>
      <c r="S2" t="e">
        <f>H2</f>
        <v>#N/A</v>
      </c>
    </row>
    <row r="3" spans="1:20">
      <c r="A3" t="e">
        <f>IF(COUNTIF(A$2:A2,A2)=B2,A2+1,A2)</f>
        <v>#N/A</v>
      </c>
      <c r="B3" t="e">
        <f>VLOOKUP(A3,'помощник для списков'!A$2:L$4005,11,FALSE)</f>
        <v>#N/A</v>
      </c>
      <c r="C3" t="e">
        <f>IF(A3=A2,D2,VLOOKUP(E3,#REF!,25,FALSE))</f>
        <v>#N/A</v>
      </c>
      <c r="D3" s="54" t="e">
        <f>IF(VLOOKUP(E3,'помощник для списков'!C$2:E$4005,3,FALSE)=0,'помощник2(строки)'!C3,IF(INDEX(#REF!,C3+1,12)=0,IF(INDEX(#REF!,C3+2,12)=0,IF(INDEX(#REF!,C3+3,12)=0,IF(INDEX(#REF!,C3+4,12)=0,IF(INDEX(#REF!,C3+5,12)=0,IF(INDEX(#REF!,C3+6,12)=0,IF(INDEX(#REF!,C3+7,12)=0,IF(INDEX(#REF!,C3+8,12)=0,IF(INDEX(#REF!,C3+9,12)=0,IF(INDEX(#REF!,C3+10,12)=0,IF(INDEX(#REF!,C3+11,12)=0,INDEX(#REF!,C3+12,12),INDEX(#REF!,C3+11,12)),INDEX(#REF!,C3+10,12)),INDEX(#REF!,C3+9,12)),INDEX(#REF!,C3+8,12)),INDEX(#REF!,C3+7,12)),INDEX(#REF!,C3+6,12)),INDEX(#REF!,C3+5,12)),INDEX(#REF!,C3+4,12)),INDEX(#REF!,C3+3,12)),INDEX(#REF!,C3+2,12)),INDEX(#REF!,C3+1,12)))</f>
        <v>#N/A</v>
      </c>
      <c r="E3" t="e">
        <f>VLOOKUP(A3,'помощник для списков'!A$2:C$4005,3,FALSE)</f>
        <v>#N/A</v>
      </c>
      <c r="F3" t="e">
        <f>VLOOKUP(CONCATENATE("Лимит на доме",E3),#REF!,22,FALSE)</f>
        <v>#N/A</v>
      </c>
      <c r="G3" t="e">
        <f>VLOOKUP(E3,'помощник для списков'!C$2:I$4005,7,FALSE)</f>
        <v>#N/A</v>
      </c>
      <c r="H3" s="68" t="e">
        <f t="shared" ref="H3:H27" si="0">D3</f>
        <v>#N/A</v>
      </c>
      <c r="I3" t="e">
        <f t="shared" ref="I3:I27" si="1">D3</f>
        <v>#N/A</v>
      </c>
      <c r="J3">
        <f>ROW()</f>
        <v>3</v>
      </c>
      <c r="K3" t="e">
        <f>INDEX(#REF!,'помощник2(строки)'!D3,26)</f>
        <v>#REF!</v>
      </c>
      <c r="L3" t="e">
        <f>IF(K3="да",IF(A3=A2,L2,COUNTIF(M$2:M2,"&gt;0")+1),0)</f>
        <v>#REF!</v>
      </c>
      <c r="M3" t="e">
        <f>IF(VLOOKUP(E3,'помощник для списков'!C$2:I$4005,7,FALSE)=0,0,IF(L3=0,0,IF(E3=E2,0,1)))</f>
        <v>#N/A</v>
      </c>
      <c r="N3" t="e">
        <f t="shared" ref="N3:N27" si="2">E3</f>
        <v>#N/A</v>
      </c>
      <c r="O3" t="e">
        <f t="shared" ref="O3:O27" si="3">B3</f>
        <v>#N/A</v>
      </c>
      <c r="P3" t="e">
        <f>IF(INDEX(#REF!,'помощник2(строки)'!D3,27)="согласие",1,IF(INDEX(#REF!,'помощник2(строки)'!D3,27)="принято решение ОМС",1,0))</f>
        <v>#REF!</v>
      </c>
      <c r="Q3" t="e">
        <f>IF(P3=1,IF(A3=A2,0,1),0)</f>
        <v>#REF!</v>
      </c>
      <c r="R3" t="e">
        <f>IF(P3=1,IF(A3=A2,R2,COUNTIF(Q$2:Q2,"&gt;0")+1),0)</f>
        <v>#REF!</v>
      </c>
      <c r="S3" t="e">
        <f t="shared" ref="S3:S27" si="4">H3</f>
        <v>#N/A</v>
      </c>
    </row>
    <row r="4" spans="1:20">
      <c r="A4" t="e">
        <f>IF(COUNTIF(A$2:A3,A3)=B3,A3+1,A3)</f>
        <v>#N/A</v>
      </c>
      <c r="B4" t="e">
        <f>VLOOKUP(A4,'помощник для списков'!A$2:L$4005,11,FALSE)</f>
        <v>#N/A</v>
      </c>
      <c r="C4" t="e">
        <f>IF(A4=A3,D3,VLOOKUP(E4,#REF!,25,FALSE))</f>
        <v>#N/A</v>
      </c>
      <c r="D4" s="54" t="e">
        <f>IF(VLOOKUP(E4,'помощник для списков'!C$2:E$4005,3,FALSE)=0,'помощник2(строки)'!C4,IF(INDEX(#REF!,C4+1,12)=0,IF(INDEX(#REF!,C4+2,12)=0,IF(INDEX(#REF!,C4+3,12)=0,IF(INDEX(#REF!,C4+4,12)=0,IF(INDEX(#REF!,C4+5,12)=0,IF(INDEX(#REF!,C4+6,12)=0,IF(INDEX(#REF!,C4+7,12)=0,IF(INDEX(#REF!,C4+8,12)=0,IF(INDEX(#REF!,C4+9,12)=0,IF(INDEX(#REF!,C4+10,12)=0,IF(INDEX(#REF!,C4+11,12)=0,INDEX(#REF!,C4+12,12),INDEX(#REF!,C4+11,12)),INDEX(#REF!,C4+10,12)),INDEX(#REF!,C4+9,12)),INDEX(#REF!,C4+8,12)),INDEX(#REF!,C4+7,12)),INDEX(#REF!,C4+6,12)),INDEX(#REF!,C4+5,12)),INDEX(#REF!,C4+4,12)),INDEX(#REF!,C4+3,12)),INDEX(#REF!,C4+2,12)),INDEX(#REF!,C4+1,12)))</f>
        <v>#N/A</v>
      </c>
      <c r="E4" t="e">
        <f>VLOOKUP(A4,'помощник для списков'!A$2:C$4005,3,FALSE)</f>
        <v>#N/A</v>
      </c>
      <c r="F4" t="e">
        <f>VLOOKUP(CONCATENATE("Лимит на доме",E4),#REF!,22,FALSE)</f>
        <v>#N/A</v>
      </c>
      <c r="G4" t="e">
        <f>VLOOKUP(E4,'помощник для списков'!C$2:I$4005,7,FALSE)</f>
        <v>#N/A</v>
      </c>
      <c r="H4" s="68" t="e">
        <f t="shared" si="0"/>
        <v>#N/A</v>
      </c>
      <c r="I4" t="e">
        <f t="shared" si="1"/>
        <v>#N/A</v>
      </c>
      <c r="J4">
        <f>ROW()</f>
        <v>4</v>
      </c>
      <c r="K4" t="e">
        <f>INDEX(#REF!,'помощник2(строки)'!D4,26)</f>
        <v>#REF!</v>
      </c>
      <c r="L4" t="e">
        <f>IF(K4="да",IF(A4=A3,L3,COUNTIF(M$2:M3,"&gt;0")+1),0)</f>
        <v>#REF!</v>
      </c>
      <c r="M4" t="e">
        <f>IF(VLOOKUP(E4,'помощник для списков'!C$2:I$4005,7,FALSE)=0,0,IF(L4=0,0,IF(E4=E3,0,1)))</f>
        <v>#N/A</v>
      </c>
      <c r="N4" t="e">
        <f t="shared" si="2"/>
        <v>#N/A</v>
      </c>
      <c r="O4" t="e">
        <f t="shared" si="3"/>
        <v>#N/A</v>
      </c>
      <c r="P4" t="e">
        <f>IF(INDEX(#REF!,'помощник2(строки)'!D4,27)="согласие",1,IF(INDEX(#REF!,'помощник2(строки)'!D4,27)="принято решение ОМС",1,0))</f>
        <v>#REF!</v>
      </c>
      <c r="Q4" t="e">
        <f t="shared" ref="Q4:Q27" si="5">IF(P4=1,IF(A4=A3,0,1),0)</f>
        <v>#REF!</v>
      </c>
      <c r="R4" t="e">
        <f>IF(P4=1,IF(A4=A3,R3,COUNTIF(Q$2:Q3,"&gt;0")+1),0)</f>
        <v>#REF!</v>
      </c>
      <c r="S4" t="e">
        <f t="shared" si="4"/>
        <v>#N/A</v>
      </c>
    </row>
    <row r="5" spans="1:20">
      <c r="A5" t="e">
        <f>IF(COUNTIF(A$2:A4,A4)=B4,A4+1,A4)</f>
        <v>#N/A</v>
      </c>
      <c r="B5" t="e">
        <f>VLOOKUP(A5,'помощник для списков'!A$2:L$4005,11,FALSE)</f>
        <v>#N/A</v>
      </c>
      <c r="C5" t="e">
        <f>IF(A5=A4,D4,VLOOKUP(E5,#REF!,25,FALSE))</f>
        <v>#N/A</v>
      </c>
      <c r="D5" s="54" t="e">
        <f>IF(VLOOKUP(E5,'помощник для списков'!C$2:E$4005,3,FALSE)=0,'помощник2(строки)'!C5,IF(INDEX(#REF!,C5+1,12)=0,IF(INDEX(#REF!,C5+2,12)=0,IF(INDEX(#REF!,C5+3,12)=0,IF(INDEX(#REF!,C5+4,12)=0,IF(INDEX(#REF!,C5+5,12)=0,IF(INDEX(#REF!,C5+6,12)=0,IF(INDEX(#REF!,C5+7,12)=0,IF(INDEX(#REF!,C5+8,12)=0,IF(INDEX(#REF!,C5+9,12)=0,IF(INDEX(#REF!,C5+10,12)=0,IF(INDEX(#REF!,C5+11,12)=0,INDEX(#REF!,C5+12,12),INDEX(#REF!,C5+11,12)),INDEX(#REF!,C5+10,12)),INDEX(#REF!,C5+9,12)),INDEX(#REF!,C5+8,12)),INDEX(#REF!,C5+7,12)),INDEX(#REF!,C5+6,12)),INDEX(#REF!,C5+5,12)),INDEX(#REF!,C5+4,12)),INDEX(#REF!,C5+3,12)),INDEX(#REF!,C5+2,12)),INDEX(#REF!,C5+1,12)))</f>
        <v>#N/A</v>
      </c>
      <c r="E5" t="e">
        <f>VLOOKUP(A5,'помощник для списков'!A$2:C$4005,3,FALSE)</f>
        <v>#N/A</v>
      </c>
      <c r="F5" t="e">
        <f>VLOOKUP(CONCATENATE("Лимит на доме",E5),#REF!,22,FALSE)</f>
        <v>#N/A</v>
      </c>
      <c r="G5" t="e">
        <f>VLOOKUP(E5,'помощник для списков'!C$2:I$4005,7,FALSE)</f>
        <v>#N/A</v>
      </c>
      <c r="H5" s="68" t="e">
        <f t="shared" si="0"/>
        <v>#N/A</v>
      </c>
      <c r="I5" t="e">
        <f t="shared" si="1"/>
        <v>#N/A</v>
      </c>
      <c r="J5">
        <f>ROW()</f>
        <v>5</v>
      </c>
      <c r="K5" t="e">
        <f>INDEX(#REF!,'помощник2(строки)'!D5,26)</f>
        <v>#REF!</v>
      </c>
      <c r="L5" t="e">
        <f>IF(K5="да",IF(A5=A4,L4,COUNTIF(M$2:M4,"&gt;0")+1),0)</f>
        <v>#REF!</v>
      </c>
      <c r="M5" t="e">
        <f>IF(VLOOKUP(E5,'помощник для списков'!C$2:I$4005,7,FALSE)=0,0,IF(L5=0,0,IF(E5=E4,0,1)))</f>
        <v>#N/A</v>
      </c>
      <c r="N5" t="e">
        <f t="shared" si="2"/>
        <v>#N/A</v>
      </c>
      <c r="O5" t="e">
        <f t="shared" si="3"/>
        <v>#N/A</v>
      </c>
      <c r="P5" t="e">
        <f>IF(INDEX(#REF!,'помощник2(строки)'!D5,27)="согласие",1,IF(INDEX(#REF!,'помощник2(строки)'!D5,27)="принято решение ОМС",1,0))</f>
        <v>#REF!</v>
      </c>
      <c r="Q5" t="e">
        <f t="shared" si="5"/>
        <v>#REF!</v>
      </c>
      <c r="R5" t="e">
        <f>IF(P5=1,IF(A5=A4,R4,COUNTIF(Q$2:Q4,"&gt;0")+1),0)</f>
        <v>#REF!</v>
      </c>
      <c r="S5" t="e">
        <f t="shared" si="4"/>
        <v>#N/A</v>
      </c>
    </row>
    <row r="6" spans="1:20">
      <c r="A6" t="e">
        <f>IF(COUNTIF(A$2:A5,A5)=B5,A5+1,A5)</f>
        <v>#N/A</v>
      </c>
      <c r="B6" t="e">
        <f>VLOOKUP(A6,'помощник для списков'!A$2:L$4005,11,FALSE)</f>
        <v>#N/A</v>
      </c>
      <c r="C6" t="e">
        <f>IF(A6=A5,D5,VLOOKUP(E6,#REF!,25,FALSE))</f>
        <v>#N/A</v>
      </c>
      <c r="D6" s="54" t="e">
        <f>IF(VLOOKUP(E6,'помощник для списков'!C$2:E$4005,3,FALSE)=0,'помощник2(строки)'!C6,IF(INDEX(#REF!,C6+1,12)=0,IF(INDEX(#REF!,C6+2,12)=0,IF(INDEX(#REF!,C6+3,12)=0,IF(INDEX(#REF!,C6+4,12)=0,IF(INDEX(#REF!,C6+5,12)=0,IF(INDEX(#REF!,C6+6,12)=0,IF(INDEX(#REF!,C6+7,12)=0,IF(INDEX(#REF!,C6+8,12)=0,IF(INDEX(#REF!,C6+9,12)=0,IF(INDEX(#REF!,C6+10,12)=0,IF(INDEX(#REF!,C6+11,12)=0,INDEX(#REF!,C6+12,12),INDEX(#REF!,C6+11,12)),INDEX(#REF!,C6+10,12)),INDEX(#REF!,C6+9,12)),INDEX(#REF!,C6+8,12)),INDEX(#REF!,C6+7,12)),INDEX(#REF!,C6+6,12)),INDEX(#REF!,C6+5,12)),INDEX(#REF!,C6+4,12)),INDEX(#REF!,C6+3,12)),INDEX(#REF!,C6+2,12)),INDEX(#REF!,C6+1,12)))</f>
        <v>#N/A</v>
      </c>
      <c r="E6" t="e">
        <f>VLOOKUP(A6,'помощник для списков'!A$2:C$4005,3,FALSE)</f>
        <v>#N/A</v>
      </c>
      <c r="F6" t="e">
        <f>VLOOKUP(CONCATENATE("Лимит на доме",E6),#REF!,22,FALSE)</f>
        <v>#N/A</v>
      </c>
      <c r="G6" t="e">
        <f>VLOOKUP(E6,'помощник для списков'!C$2:I$4005,7,FALSE)</f>
        <v>#N/A</v>
      </c>
      <c r="H6" s="68" t="e">
        <f t="shared" si="0"/>
        <v>#N/A</v>
      </c>
      <c r="I6" t="e">
        <f t="shared" si="1"/>
        <v>#N/A</v>
      </c>
      <c r="J6">
        <f>ROW()</f>
        <v>6</v>
      </c>
      <c r="K6" t="e">
        <f>INDEX(#REF!,'помощник2(строки)'!D6,26)</f>
        <v>#REF!</v>
      </c>
      <c r="L6" t="e">
        <f>IF(K6="да",IF(A6=A5,L5,COUNTIF(M$2:M5,"&gt;0")+1),0)</f>
        <v>#REF!</v>
      </c>
      <c r="M6" t="e">
        <f>IF(VLOOKUP(E6,'помощник для списков'!C$2:I$4005,7,FALSE)=0,0,IF(L6=0,0,IF(E6=E5,0,1)))</f>
        <v>#N/A</v>
      </c>
      <c r="N6" t="e">
        <f t="shared" si="2"/>
        <v>#N/A</v>
      </c>
      <c r="O6" t="e">
        <f t="shared" si="3"/>
        <v>#N/A</v>
      </c>
      <c r="P6" t="e">
        <f>IF(INDEX(#REF!,'помощник2(строки)'!D6,27)="согласие",1,IF(INDEX(#REF!,'помощник2(строки)'!D6,27)="принято решение ОМС",1,0))</f>
        <v>#REF!</v>
      </c>
      <c r="Q6" t="e">
        <f t="shared" si="5"/>
        <v>#REF!</v>
      </c>
      <c r="R6" t="e">
        <f>IF(P6=1,IF(A6=A5,R5,COUNTIF(Q$2:Q5,"&gt;0")+1),0)</f>
        <v>#REF!</v>
      </c>
      <c r="S6" t="e">
        <f t="shared" si="4"/>
        <v>#N/A</v>
      </c>
    </row>
    <row r="7" spans="1:20">
      <c r="A7" t="e">
        <f>IF(COUNTIF(A$2:A6,A6)=B6,A6+1,A6)</f>
        <v>#N/A</v>
      </c>
      <c r="B7" t="e">
        <f>VLOOKUP(A7,'помощник для списков'!A$2:L$4005,11,FALSE)</f>
        <v>#N/A</v>
      </c>
      <c r="C7" t="e">
        <f>IF(A7=A6,D6,VLOOKUP(E7,#REF!,25,FALSE))</f>
        <v>#N/A</v>
      </c>
      <c r="D7" s="54" t="e">
        <f>IF(VLOOKUP(E7,'помощник для списков'!C$2:E$4005,3,FALSE)=0,'помощник2(строки)'!C7,IF(INDEX(#REF!,C7+1,12)=0,IF(INDEX(#REF!,C7+2,12)=0,IF(INDEX(#REF!,C7+3,12)=0,IF(INDEX(#REF!,C7+4,12)=0,IF(INDEX(#REF!,C7+5,12)=0,IF(INDEX(#REF!,C7+6,12)=0,IF(INDEX(#REF!,C7+7,12)=0,IF(INDEX(#REF!,C7+8,12)=0,IF(INDEX(#REF!,C7+9,12)=0,IF(INDEX(#REF!,C7+10,12)=0,IF(INDEX(#REF!,C7+11,12)=0,INDEX(#REF!,C7+12,12),INDEX(#REF!,C7+11,12)),INDEX(#REF!,C7+10,12)),INDEX(#REF!,C7+9,12)),INDEX(#REF!,C7+8,12)),INDEX(#REF!,C7+7,12)),INDEX(#REF!,C7+6,12)),INDEX(#REF!,C7+5,12)),INDEX(#REF!,C7+4,12)),INDEX(#REF!,C7+3,12)),INDEX(#REF!,C7+2,12)),INDEX(#REF!,C7+1,12)))</f>
        <v>#N/A</v>
      </c>
      <c r="E7" t="e">
        <f>VLOOKUP(A7,'помощник для списков'!A$2:C$4005,3,FALSE)</f>
        <v>#N/A</v>
      </c>
      <c r="F7" t="e">
        <f>VLOOKUP(CONCATENATE("Лимит на доме",E7),#REF!,22,FALSE)</f>
        <v>#N/A</v>
      </c>
      <c r="G7" t="e">
        <f>VLOOKUP(E7,'помощник для списков'!C$2:I$4005,7,FALSE)</f>
        <v>#N/A</v>
      </c>
      <c r="H7" s="68" t="e">
        <f t="shared" si="0"/>
        <v>#N/A</v>
      </c>
      <c r="I7" t="e">
        <f t="shared" si="1"/>
        <v>#N/A</v>
      </c>
      <c r="J7">
        <f>ROW()</f>
        <v>7</v>
      </c>
      <c r="K7" t="e">
        <f>INDEX(#REF!,'помощник2(строки)'!D7,26)</f>
        <v>#REF!</v>
      </c>
      <c r="L7" t="e">
        <f>IF(K7="да",IF(A7=A6,L6,COUNTIF(M$2:M6,"&gt;0")+1),0)</f>
        <v>#REF!</v>
      </c>
      <c r="M7" t="e">
        <f>IF(VLOOKUP(E7,'помощник для списков'!C$2:I$4005,7,FALSE)=0,0,IF(L7=0,0,IF(E7=E6,0,1)))</f>
        <v>#N/A</v>
      </c>
      <c r="N7" t="e">
        <f t="shared" si="2"/>
        <v>#N/A</v>
      </c>
      <c r="O7" t="e">
        <f t="shared" si="3"/>
        <v>#N/A</v>
      </c>
      <c r="P7" t="e">
        <f>IF(INDEX(#REF!,'помощник2(строки)'!D7,27)="согласие",1,IF(INDEX(#REF!,'помощник2(строки)'!D7,27)="принято решение ОМС",1,0))</f>
        <v>#REF!</v>
      </c>
      <c r="Q7" t="e">
        <f t="shared" si="5"/>
        <v>#REF!</v>
      </c>
      <c r="R7" t="e">
        <f>IF(P7=1,IF(A7=A6,R6,COUNTIF(Q$2:Q6,"&gt;0")+1),0)</f>
        <v>#REF!</v>
      </c>
      <c r="S7" t="e">
        <f t="shared" si="4"/>
        <v>#N/A</v>
      </c>
    </row>
    <row r="8" spans="1:20">
      <c r="A8" t="e">
        <f>IF(COUNTIF(A$2:A7,A7)=B7,A7+1,A7)</f>
        <v>#N/A</v>
      </c>
      <c r="B8" t="e">
        <f>VLOOKUP(A8,'помощник для списков'!A$2:L$4005,11,FALSE)</f>
        <v>#N/A</v>
      </c>
      <c r="C8" t="e">
        <f>IF(A8=A7,D7,VLOOKUP(E8,#REF!,25,FALSE))</f>
        <v>#N/A</v>
      </c>
      <c r="D8" s="54" t="e">
        <f>IF(VLOOKUP(E8,'помощник для списков'!C$2:E$4005,3,FALSE)=0,'помощник2(строки)'!C8,IF(INDEX(#REF!,C8+1,12)=0,IF(INDEX(#REF!,C8+2,12)=0,IF(INDEX(#REF!,C8+3,12)=0,IF(INDEX(#REF!,C8+4,12)=0,IF(INDEX(#REF!,C8+5,12)=0,IF(INDEX(#REF!,C8+6,12)=0,IF(INDEX(#REF!,C8+7,12)=0,IF(INDEX(#REF!,C8+8,12)=0,IF(INDEX(#REF!,C8+9,12)=0,IF(INDEX(#REF!,C8+10,12)=0,IF(INDEX(#REF!,C8+11,12)=0,INDEX(#REF!,C8+12,12),INDEX(#REF!,C8+11,12)),INDEX(#REF!,C8+10,12)),INDEX(#REF!,C8+9,12)),INDEX(#REF!,C8+8,12)),INDEX(#REF!,C8+7,12)),INDEX(#REF!,C8+6,12)),INDEX(#REF!,C8+5,12)),INDEX(#REF!,C8+4,12)),INDEX(#REF!,C8+3,12)),INDEX(#REF!,C8+2,12)),INDEX(#REF!,C8+1,12)))</f>
        <v>#N/A</v>
      </c>
      <c r="E8" t="e">
        <f>VLOOKUP(A8,'помощник для списков'!A$2:C$4005,3,FALSE)</f>
        <v>#N/A</v>
      </c>
      <c r="F8" t="e">
        <f>VLOOKUP(CONCATENATE("Лимит на доме",E8),#REF!,22,FALSE)</f>
        <v>#N/A</v>
      </c>
      <c r="G8" t="e">
        <f>VLOOKUP(E8,'помощник для списков'!C$2:I$4005,7,FALSE)</f>
        <v>#N/A</v>
      </c>
      <c r="H8" s="68" t="e">
        <f t="shared" si="0"/>
        <v>#N/A</v>
      </c>
      <c r="I8" t="e">
        <f t="shared" si="1"/>
        <v>#N/A</v>
      </c>
      <c r="J8">
        <f>ROW()</f>
        <v>8</v>
      </c>
      <c r="K8" t="e">
        <f>INDEX(#REF!,'помощник2(строки)'!D8,26)</f>
        <v>#REF!</v>
      </c>
      <c r="L8" t="e">
        <f>IF(K8="да",IF(A8=A7,L7,COUNTIF(M$2:M7,"&gt;0")+1),0)</f>
        <v>#REF!</v>
      </c>
      <c r="M8" t="e">
        <f>IF(VLOOKUP(E8,'помощник для списков'!C$2:I$4005,7,FALSE)=0,0,IF(L8=0,0,IF(E8=E7,0,1)))</f>
        <v>#N/A</v>
      </c>
      <c r="N8" t="e">
        <f t="shared" si="2"/>
        <v>#N/A</v>
      </c>
      <c r="O8" t="e">
        <f t="shared" si="3"/>
        <v>#N/A</v>
      </c>
      <c r="P8" t="e">
        <f>IF(INDEX(#REF!,'помощник2(строки)'!D8,27)="согласие",1,IF(INDEX(#REF!,'помощник2(строки)'!D8,27)="принято решение ОМС",1,0))</f>
        <v>#REF!</v>
      </c>
      <c r="Q8" t="e">
        <f t="shared" si="5"/>
        <v>#REF!</v>
      </c>
      <c r="R8" t="e">
        <f>IF(P8=1,IF(A8=A7,R7,COUNTIF(Q$2:Q7,"&gt;0")+1),0)</f>
        <v>#REF!</v>
      </c>
      <c r="S8" t="e">
        <f t="shared" si="4"/>
        <v>#N/A</v>
      </c>
    </row>
    <row r="9" spans="1:20">
      <c r="A9" t="e">
        <f>IF(COUNTIF(A$2:A8,A8)=B8,A8+1,A8)</f>
        <v>#N/A</v>
      </c>
      <c r="B9" t="e">
        <f>VLOOKUP(A9,'помощник для списков'!A$2:L$4005,11,FALSE)</f>
        <v>#N/A</v>
      </c>
      <c r="C9" t="e">
        <f>IF(A9=A8,D8,VLOOKUP(E9,#REF!,25,FALSE))</f>
        <v>#N/A</v>
      </c>
      <c r="D9" s="54" t="e">
        <f>IF(VLOOKUP(E9,'помощник для списков'!C$2:E$4005,3,FALSE)=0,'помощник2(строки)'!C9,IF(INDEX(#REF!,C9+1,12)=0,IF(INDEX(#REF!,C9+2,12)=0,IF(INDEX(#REF!,C9+3,12)=0,IF(INDEX(#REF!,C9+4,12)=0,IF(INDEX(#REF!,C9+5,12)=0,IF(INDEX(#REF!,C9+6,12)=0,IF(INDEX(#REF!,C9+7,12)=0,IF(INDEX(#REF!,C9+8,12)=0,IF(INDEX(#REF!,C9+9,12)=0,IF(INDEX(#REF!,C9+10,12)=0,IF(INDEX(#REF!,C9+11,12)=0,INDEX(#REF!,C9+12,12),INDEX(#REF!,C9+11,12)),INDEX(#REF!,C9+10,12)),INDEX(#REF!,C9+9,12)),INDEX(#REF!,C9+8,12)),INDEX(#REF!,C9+7,12)),INDEX(#REF!,C9+6,12)),INDEX(#REF!,C9+5,12)),INDEX(#REF!,C9+4,12)),INDEX(#REF!,C9+3,12)),INDEX(#REF!,C9+2,12)),INDEX(#REF!,C9+1,12)))</f>
        <v>#N/A</v>
      </c>
      <c r="E9" t="e">
        <f>VLOOKUP(A9,'помощник для списков'!A$2:C$4005,3,FALSE)</f>
        <v>#N/A</v>
      </c>
      <c r="F9" t="e">
        <f>VLOOKUP(CONCATENATE("Лимит на доме",E9),#REF!,22,FALSE)</f>
        <v>#N/A</v>
      </c>
      <c r="G9" t="e">
        <f>VLOOKUP(E9,'помощник для списков'!C$2:I$4005,7,FALSE)</f>
        <v>#N/A</v>
      </c>
      <c r="H9" s="68" t="e">
        <f t="shared" si="0"/>
        <v>#N/A</v>
      </c>
      <c r="I9" t="e">
        <f t="shared" si="1"/>
        <v>#N/A</v>
      </c>
      <c r="J9">
        <f>ROW()</f>
        <v>9</v>
      </c>
      <c r="K9" t="e">
        <f>INDEX(#REF!,'помощник2(строки)'!D9,26)</f>
        <v>#REF!</v>
      </c>
      <c r="L9" t="e">
        <f>IF(K9="да",IF(A9=A8,L8,COUNTIF(M$2:M8,"&gt;0")+1),0)</f>
        <v>#REF!</v>
      </c>
      <c r="M9" t="e">
        <f>IF(VLOOKUP(E9,'помощник для списков'!C$2:I$4005,7,FALSE)=0,0,IF(L9=0,0,IF(E9=E8,0,1)))</f>
        <v>#N/A</v>
      </c>
      <c r="N9" t="e">
        <f t="shared" si="2"/>
        <v>#N/A</v>
      </c>
      <c r="O9" t="e">
        <f t="shared" si="3"/>
        <v>#N/A</v>
      </c>
      <c r="P9" t="e">
        <f>IF(INDEX(#REF!,'помощник2(строки)'!D9,27)="согласие",1,IF(INDEX(#REF!,'помощник2(строки)'!D9,27)="принято решение ОМС",1,0))</f>
        <v>#REF!</v>
      </c>
      <c r="Q9" t="e">
        <f t="shared" si="5"/>
        <v>#REF!</v>
      </c>
      <c r="R9" t="e">
        <f>IF(P9=1,IF(A9=A8,R8,COUNTIF(Q$2:Q8,"&gt;0")+1),0)</f>
        <v>#REF!</v>
      </c>
      <c r="S9" t="e">
        <f t="shared" si="4"/>
        <v>#N/A</v>
      </c>
    </row>
    <row r="10" spans="1:20">
      <c r="A10" t="e">
        <f>IF(COUNTIF(A$2:A9,A9)=B9,A9+1,A9)</f>
        <v>#N/A</v>
      </c>
      <c r="B10" t="e">
        <f>VLOOKUP(A10,'помощник для списков'!A$2:L$4005,11,FALSE)</f>
        <v>#N/A</v>
      </c>
      <c r="C10" t="e">
        <f>IF(A10=A9,D9,VLOOKUP(E10,#REF!,25,FALSE))</f>
        <v>#N/A</v>
      </c>
      <c r="D10" s="54" t="e">
        <f>IF(VLOOKUP(E10,'помощник для списков'!C$2:E$4005,3,FALSE)=0,'помощник2(строки)'!C10,IF(INDEX(#REF!,C10+1,12)=0,IF(INDEX(#REF!,C10+2,12)=0,IF(INDEX(#REF!,C10+3,12)=0,IF(INDEX(#REF!,C10+4,12)=0,IF(INDEX(#REF!,C10+5,12)=0,IF(INDEX(#REF!,C10+6,12)=0,IF(INDEX(#REF!,C10+7,12)=0,IF(INDEX(#REF!,C10+8,12)=0,IF(INDEX(#REF!,C10+9,12)=0,IF(INDEX(#REF!,C10+10,12)=0,IF(INDEX(#REF!,C10+11,12)=0,INDEX(#REF!,C10+12,12),INDEX(#REF!,C10+11,12)),INDEX(#REF!,C10+10,12)),INDEX(#REF!,C10+9,12)),INDEX(#REF!,C10+8,12)),INDEX(#REF!,C10+7,12)),INDEX(#REF!,C10+6,12)),INDEX(#REF!,C10+5,12)),INDEX(#REF!,C10+4,12)),INDEX(#REF!,C10+3,12)),INDEX(#REF!,C10+2,12)),INDEX(#REF!,C10+1,12)))</f>
        <v>#N/A</v>
      </c>
      <c r="E10" t="e">
        <f>VLOOKUP(A10,'помощник для списков'!A$2:C$4005,3,FALSE)</f>
        <v>#N/A</v>
      </c>
      <c r="F10" t="e">
        <f>VLOOKUP(CONCATENATE("Лимит на доме",E10),#REF!,22,FALSE)</f>
        <v>#N/A</v>
      </c>
      <c r="G10" t="e">
        <f>VLOOKUP(E10,'помощник для списков'!C$2:I$4005,7,FALSE)</f>
        <v>#N/A</v>
      </c>
      <c r="H10" s="68" t="e">
        <f t="shared" si="0"/>
        <v>#N/A</v>
      </c>
      <c r="I10" t="e">
        <f t="shared" si="1"/>
        <v>#N/A</v>
      </c>
      <c r="J10">
        <f>ROW()</f>
        <v>10</v>
      </c>
      <c r="K10" t="e">
        <f>INDEX(#REF!,'помощник2(строки)'!D10,26)</f>
        <v>#REF!</v>
      </c>
      <c r="L10" t="e">
        <f>IF(K10="да",IF(A10=A9,L9,COUNTIF(M$2:M9,"&gt;0")+1),0)</f>
        <v>#REF!</v>
      </c>
      <c r="M10" t="e">
        <f>IF(VLOOKUP(E10,'помощник для списков'!C$2:I$4005,7,FALSE)=0,0,IF(L10=0,0,IF(E10=E9,0,1)))</f>
        <v>#N/A</v>
      </c>
      <c r="N10" t="e">
        <f t="shared" si="2"/>
        <v>#N/A</v>
      </c>
      <c r="O10" t="e">
        <f t="shared" si="3"/>
        <v>#N/A</v>
      </c>
      <c r="P10" t="e">
        <f>IF(INDEX(#REF!,'помощник2(строки)'!D10,27)="согласие",1,IF(INDEX(#REF!,'помощник2(строки)'!D10,27)="принято решение ОМС",1,0))</f>
        <v>#REF!</v>
      </c>
      <c r="Q10" t="e">
        <f t="shared" si="5"/>
        <v>#REF!</v>
      </c>
      <c r="R10" t="e">
        <f>IF(P10=1,IF(A10=A9,R9,COUNTIF(Q$2:Q9,"&gt;0")+1),0)</f>
        <v>#REF!</v>
      </c>
      <c r="S10" t="e">
        <f t="shared" si="4"/>
        <v>#N/A</v>
      </c>
    </row>
    <row r="11" spans="1:20">
      <c r="A11" t="e">
        <f>IF(COUNTIF(A$2:A10,A10)=B10,A10+1,A10)</f>
        <v>#N/A</v>
      </c>
      <c r="B11" t="e">
        <f>VLOOKUP(A11,'помощник для списков'!A$2:L$4005,11,FALSE)</f>
        <v>#N/A</v>
      </c>
      <c r="C11" t="e">
        <f>IF(A11=A10,D10,VLOOKUP(E11,#REF!,25,FALSE))</f>
        <v>#N/A</v>
      </c>
      <c r="D11" s="54" t="e">
        <f>IF(VLOOKUP(E11,'помощник для списков'!C$2:E$4005,3,FALSE)=0,'помощник2(строки)'!C11,IF(INDEX(#REF!,C11+1,12)=0,IF(INDEX(#REF!,C11+2,12)=0,IF(INDEX(#REF!,C11+3,12)=0,IF(INDEX(#REF!,C11+4,12)=0,IF(INDEX(#REF!,C11+5,12)=0,IF(INDEX(#REF!,C11+6,12)=0,IF(INDEX(#REF!,C11+7,12)=0,IF(INDEX(#REF!,C11+8,12)=0,IF(INDEX(#REF!,C11+9,12)=0,IF(INDEX(#REF!,C11+10,12)=0,IF(INDEX(#REF!,C11+11,12)=0,INDEX(#REF!,C11+12,12),INDEX(#REF!,C11+11,12)),INDEX(#REF!,C11+10,12)),INDEX(#REF!,C11+9,12)),INDEX(#REF!,C11+8,12)),INDEX(#REF!,C11+7,12)),INDEX(#REF!,C11+6,12)),INDEX(#REF!,C11+5,12)),INDEX(#REF!,C11+4,12)),INDEX(#REF!,C11+3,12)),INDEX(#REF!,C11+2,12)),INDEX(#REF!,C11+1,12)))</f>
        <v>#N/A</v>
      </c>
      <c r="E11" t="e">
        <f>VLOOKUP(A11,'помощник для списков'!A$2:C$4005,3,FALSE)</f>
        <v>#N/A</v>
      </c>
      <c r="F11" t="e">
        <f>VLOOKUP(CONCATENATE("Лимит на доме",E11),#REF!,22,FALSE)</f>
        <v>#N/A</v>
      </c>
      <c r="G11" t="e">
        <f>VLOOKUP(E11,'помощник для списков'!C$2:I$4005,7,FALSE)</f>
        <v>#N/A</v>
      </c>
      <c r="H11" s="68" t="e">
        <f t="shared" si="0"/>
        <v>#N/A</v>
      </c>
      <c r="I11" t="e">
        <f t="shared" si="1"/>
        <v>#N/A</v>
      </c>
      <c r="J11">
        <f>ROW()</f>
        <v>11</v>
      </c>
      <c r="K11" t="e">
        <f>INDEX(#REF!,'помощник2(строки)'!D11,26)</f>
        <v>#REF!</v>
      </c>
      <c r="L11" t="e">
        <f>IF(K11="да",IF(A11=A10,L10,COUNTIF(M$2:M10,"&gt;0")+1),0)</f>
        <v>#REF!</v>
      </c>
      <c r="M11" t="e">
        <f>IF(VLOOKUP(E11,'помощник для списков'!C$2:I$4005,7,FALSE)=0,0,IF(L11=0,0,IF(E11=E10,0,1)))</f>
        <v>#N/A</v>
      </c>
      <c r="N11" t="e">
        <f t="shared" si="2"/>
        <v>#N/A</v>
      </c>
      <c r="O11" t="e">
        <f t="shared" si="3"/>
        <v>#N/A</v>
      </c>
      <c r="P11" t="e">
        <f>IF(INDEX(#REF!,'помощник2(строки)'!D11,27)="согласие",1,IF(INDEX(#REF!,'помощник2(строки)'!D11,27)="принято решение ОМС",1,0))</f>
        <v>#REF!</v>
      </c>
      <c r="Q11" t="e">
        <f t="shared" si="5"/>
        <v>#REF!</v>
      </c>
      <c r="R11" t="e">
        <f>IF(P11=1,IF(A11=A10,R10,COUNTIF(Q$2:Q10,"&gt;0")+1),0)</f>
        <v>#REF!</v>
      </c>
      <c r="S11" t="e">
        <f t="shared" si="4"/>
        <v>#N/A</v>
      </c>
    </row>
    <row r="12" spans="1:20">
      <c r="A12" t="e">
        <f>IF(COUNTIF(A$2:A11,A11)=B11,A11+1,A11)</f>
        <v>#N/A</v>
      </c>
      <c r="B12" t="e">
        <f>VLOOKUP(A12,'помощник для списков'!A$2:L$4005,11,FALSE)</f>
        <v>#N/A</v>
      </c>
      <c r="C12" t="e">
        <f>IF(A12=A11,D11,VLOOKUP(E12,#REF!,25,FALSE))</f>
        <v>#N/A</v>
      </c>
      <c r="D12" s="54" t="e">
        <f>IF(VLOOKUP(E12,'помощник для списков'!C$2:E$4005,3,FALSE)=0,'помощник2(строки)'!C12,IF(INDEX(#REF!,C12+1,12)=0,IF(INDEX(#REF!,C12+2,12)=0,IF(INDEX(#REF!,C12+3,12)=0,IF(INDEX(#REF!,C12+4,12)=0,IF(INDEX(#REF!,C12+5,12)=0,IF(INDEX(#REF!,C12+6,12)=0,IF(INDEX(#REF!,C12+7,12)=0,IF(INDEX(#REF!,C12+8,12)=0,IF(INDEX(#REF!,C12+9,12)=0,IF(INDEX(#REF!,C12+10,12)=0,IF(INDEX(#REF!,C12+11,12)=0,INDEX(#REF!,C12+12,12),INDEX(#REF!,C12+11,12)),INDEX(#REF!,C12+10,12)),INDEX(#REF!,C12+9,12)),INDEX(#REF!,C12+8,12)),INDEX(#REF!,C12+7,12)),INDEX(#REF!,C12+6,12)),INDEX(#REF!,C12+5,12)),INDEX(#REF!,C12+4,12)),INDEX(#REF!,C12+3,12)),INDEX(#REF!,C12+2,12)),INDEX(#REF!,C12+1,12)))</f>
        <v>#N/A</v>
      </c>
      <c r="E12" t="e">
        <f>VLOOKUP(A12,'помощник для списков'!A$2:C$4005,3,FALSE)</f>
        <v>#N/A</v>
      </c>
      <c r="F12" t="e">
        <f>VLOOKUP(CONCATENATE("Лимит на доме",E12),#REF!,22,FALSE)</f>
        <v>#N/A</v>
      </c>
      <c r="G12" t="e">
        <f>VLOOKUP(E12,'помощник для списков'!C$2:I$4005,7,FALSE)</f>
        <v>#N/A</v>
      </c>
      <c r="H12" s="68" t="e">
        <f t="shared" si="0"/>
        <v>#N/A</v>
      </c>
      <c r="I12" t="e">
        <f t="shared" si="1"/>
        <v>#N/A</v>
      </c>
      <c r="J12">
        <f>ROW()</f>
        <v>12</v>
      </c>
      <c r="K12" t="e">
        <f>INDEX(#REF!,'помощник2(строки)'!D12,26)</f>
        <v>#REF!</v>
      </c>
      <c r="L12" t="e">
        <f>IF(K12="да",IF(A12=A11,L11,COUNTIF(M$2:M11,"&gt;0")+1),0)</f>
        <v>#REF!</v>
      </c>
      <c r="M12" t="e">
        <f>IF(VLOOKUP(E12,'помощник для списков'!C$2:I$4005,7,FALSE)=0,0,IF(L12=0,0,IF(E12=E11,0,1)))</f>
        <v>#N/A</v>
      </c>
      <c r="N12" t="e">
        <f t="shared" si="2"/>
        <v>#N/A</v>
      </c>
      <c r="O12" t="e">
        <f t="shared" si="3"/>
        <v>#N/A</v>
      </c>
      <c r="P12" t="e">
        <f>IF(INDEX(#REF!,'помощник2(строки)'!D12,27)="согласие",1,IF(INDEX(#REF!,'помощник2(строки)'!D12,27)="принято решение ОМС",1,0))</f>
        <v>#REF!</v>
      </c>
      <c r="Q12" t="e">
        <f t="shared" si="5"/>
        <v>#REF!</v>
      </c>
      <c r="R12" t="e">
        <f>IF(P12=1,IF(A12=A11,R11,COUNTIF(Q$2:Q11,"&gt;0")+1),0)</f>
        <v>#REF!</v>
      </c>
      <c r="S12" t="e">
        <f t="shared" si="4"/>
        <v>#N/A</v>
      </c>
    </row>
    <row r="13" spans="1:20">
      <c r="A13" t="e">
        <f>IF(COUNTIF(A$2:A12,A12)=B12,A12+1,A12)</f>
        <v>#N/A</v>
      </c>
      <c r="B13" t="e">
        <f>VLOOKUP(A13,'помощник для списков'!A$2:L$4005,11,FALSE)</f>
        <v>#N/A</v>
      </c>
      <c r="C13" t="e">
        <f>IF(A13=A12,D12,VLOOKUP(E13,#REF!,25,FALSE))</f>
        <v>#N/A</v>
      </c>
      <c r="D13" s="54" t="e">
        <f>IF(VLOOKUP(E13,'помощник для списков'!C$2:E$4005,3,FALSE)=0,'помощник2(строки)'!C13,IF(INDEX(#REF!,C13+1,12)=0,IF(INDEX(#REF!,C13+2,12)=0,IF(INDEX(#REF!,C13+3,12)=0,IF(INDEX(#REF!,C13+4,12)=0,IF(INDEX(#REF!,C13+5,12)=0,IF(INDEX(#REF!,C13+6,12)=0,IF(INDEX(#REF!,C13+7,12)=0,IF(INDEX(#REF!,C13+8,12)=0,IF(INDEX(#REF!,C13+9,12)=0,IF(INDEX(#REF!,C13+10,12)=0,IF(INDEX(#REF!,C13+11,12)=0,INDEX(#REF!,C13+12,12),INDEX(#REF!,C13+11,12)),INDEX(#REF!,C13+10,12)),INDEX(#REF!,C13+9,12)),INDEX(#REF!,C13+8,12)),INDEX(#REF!,C13+7,12)),INDEX(#REF!,C13+6,12)),INDEX(#REF!,C13+5,12)),INDEX(#REF!,C13+4,12)),INDEX(#REF!,C13+3,12)),INDEX(#REF!,C13+2,12)),INDEX(#REF!,C13+1,12)))</f>
        <v>#N/A</v>
      </c>
      <c r="E13" t="e">
        <f>VLOOKUP(A13,'помощник для списков'!A$2:C$4005,3,FALSE)</f>
        <v>#N/A</v>
      </c>
      <c r="F13" t="e">
        <f>VLOOKUP(CONCATENATE("Лимит на доме",E13),#REF!,22,FALSE)</f>
        <v>#N/A</v>
      </c>
      <c r="G13" t="e">
        <f>VLOOKUP(E13,'помощник для списков'!C$2:I$4005,7,FALSE)</f>
        <v>#N/A</v>
      </c>
      <c r="H13" s="68" t="e">
        <f t="shared" si="0"/>
        <v>#N/A</v>
      </c>
      <c r="I13" t="e">
        <f t="shared" si="1"/>
        <v>#N/A</v>
      </c>
      <c r="J13">
        <f>ROW()</f>
        <v>13</v>
      </c>
      <c r="K13" t="e">
        <f>INDEX(#REF!,'помощник2(строки)'!D13,26)</f>
        <v>#REF!</v>
      </c>
      <c r="L13" t="e">
        <f>IF(K13="да",IF(A13=A12,L12,COUNTIF(M$2:M12,"&gt;0")+1),0)</f>
        <v>#REF!</v>
      </c>
      <c r="M13" t="e">
        <f>IF(VLOOKUP(E13,'помощник для списков'!C$2:I$4005,7,FALSE)=0,0,IF(L13=0,0,IF(E13=E12,0,1)))</f>
        <v>#N/A</v>
      </c>
      <c r="N13" t="e">
        <f t="shared" si="2"/>
        <v>#N/A</v>
      </c>
      <c r="O13" t="e">
        <f t="shared" si="3"/>
        <v>#N/A</v>
      </c>
      <c r="P13" t="e">
        <f>IF(INDEX(#REF!,'помощник2(строки)'!D13,27)="согласие",1,IF(INDEX(#REF!,'помощник2(строки)'!D13,27)="принято решение ОМС",1,0))</f>
        <v>#REF!</v>
      </c>
      <c r="Q13" t="e">
        <f t="shared" si="5"/>
        <v>#REF!</v>
      </c>
      <c r="R13" t="e">
        <f>IF(P13=1,IF(A13=A12,R12,COUNTIF(Q$2:Q12,"&gt;0")+1),0)</f>
        <v>#REF!</v>
      </c>
      <c r="S13" t="e">
        <f t="shared" si="4"/>
        <v>#N/A</v>
      </c>
    </row>
    <row r="14" spans="1:20">
      <c r="A14" t="e">
        <f>IF(COUNTIF(A$2:A13,A13)=B13,A13+1,A13)</f>
        <v>#N/A</v>
      </c>
      <c r="B14" t="e">
        <f>VLOOKUP(A14,'помощник для списков'!A$2:L$4005,11,FALSE)</f>
        <v>#N/A</v>
      </c>
      <c r="C14" t="e">
        <f>IF(A14=A13,D13,VLOOKUP(E14,#REF!,25,FALSE))</f>
        <v>#N/A</v>
      </c>
      <c r="D14" s="54" t="e">
        <f>IF(VLOOKUP(E14,'помощник для списков'!C$2:E$4005,3,FALSE)=0,'помощник2(строки)'!C14,IF(INDEX(#REF!,C14+1,12)=0,IF(INDEX(#REF!,C14+2,12)=0,IF(INDEX(#REF!,C14+3,12)=0,IF(INDEX(#REF!,C14+4,12)=0,IF(INDEX(#REF!,C14+5,12)=0,IF(INDEX(#REF!,C14+6,12)=0,IF(INDEX(#REF!,C14+7,12)=0,IF(INDEX(#REF!,C14+8,12)=0,IF(INDEX(#REF!,C14+9,12)=0,IF(INDEX(#REF!,C14+10,12)=0,IF(INDEX(#REF!,C14+11,12)=0,INDEX(#REF!,C14+12,12),INDEX(#REF!,C14+11,12)),INDEX(#REF!,C14+10,12)),INDEX(#REF!,C14+9,12)),INDEX(#REF!,C14+8,12)),INDEX(#REF!,C14+7,12)),INDEX(#REF!,C14+6,12)),INDEX(#REF!,C14+5,12)),INDEX(#REF!,C14+4,12)),INDEX(#REF!,C14+3,12)),INDEX(#REF!,C14+2,12)),INDEX(#REF!,C14+1,12)))</f>
        <v>#N/A</v>
      </c>
      <c r="E14" t="e">
        <f>VLOOKUP(A14,'помощник для списков'!A$2:C$4005,3,FALSE)</f>
        <v>#N/A</v>
      </c>
      <c r="F14" t="e">
        <f>VLOOKUP(CONCATENATE("Лимит на доме",E14),#REF!,22,FALSE)</f>
        <v>#N/A</v>
      </c>
      <c r="G14" t="e">
        <f>VLOOKUP(E14,'помощник для списков'!C$2:I$4005,7,FALSE)</f>
        <v>#N/A</v>
      </c>
      <c r="H14" s="68" t="e">
        <f t="shared" si="0"/>
        <v>#N/A</v>
      </c>
      <c r="I14" t="e">
        <f t="shared" si="1"/>
        <v>#N/A</v>
      </c>
      <c r="J14">
        <f>ROW()</f>
        <v>14</v>
      </c>
      <c r="K14" t="e">
        <f>INDEX(#REF!,'помощник2(строки)'!D14,26)</f>
        <v>#REF!</v>
      </c>
      <c r="L14" t="e">
        <f>IF(K14="да",IF(A14=A13,L13,COUNTIF(M$2:M13,"&gt;0")+1),0)</f>
        <v>#REF!</v>
      </c>
      <c r="M14" t="e">
        <f>IF(VLOOKUP(E14,'помощник для списков'!C$2:I$4005,7,FALSE)=0,0,IF(L14=0,0,IF(E14=E13,0,1)))</f>
        <v>#N/A</v>
      </c>
      <c r="N14" t="e">
        <f t="shared" si="2"/>
        <v>#N/A</v>
      </c>
      <c r="O14" t="e">
        <f t="shared" si="3"/>
        <v>#N/A</v>
      </c>
      <c r="P14" t="e">
        <f>IF(INDEX(#REF!,'помощник2(строки)'!D14,27)="согласие",1,IF(INDEX(#REF!,'помощник2(строки)'!D14,27)="принято решение ОМС",1,0))</f>
        <v>#REF!</v>
      </c>
      <c r="Q14" t="e">
        <f t="shared" si="5"/>
        <v>#REF!</v>
      </c>
      <c r="R14" t="e">
        <f>IF(P14=1,IF(A14=A13,R13,COUNTIF(Q$2:Q13,"&gt;0")+1),0)</f>
        <v>#REF!</v>
      </c>
      <c r="S14" t="e">
        <f t="shared" si="4"/>
        <v>#N/A</v>
      </c>
    </row>
    <row r="15" spans="1:20">
      <c r="A15" t="e">
        <f>IF(COUNTIF(A$2:A14,A14)=B14,A14+1,A14)</f>
        <v>#N/A</v>
      </c>
      <c r="B15" t="e">
        <f>VLOOKUP(A15,'помощник для списков'!A$2:L$4005,11,FALSE)</f>
        <v>#N/A</v>
      </c>
      <c r="C15" t="e">
        <f>IF(A15=A14,D14,VLOOKUP(E15,#REF!,25,FALSE))</f>
        <v>#N/A</v>
      </c>
      <c r="D15" s="54" t="e">
        <f>IF(VLOOKUP(E15,'помощник для списков'!C$2:E$4005,3,FALSE)=0,'помощник2(строки)'!C15,IF(INDEX(#REF!,C15+1,12)=0,IF(INDEX(#REF!,C15+2,12)=0,IF(INDEX(#REF!,C15+3,12)=0,IF(INDEX(#REF!,C15+4,12)=0,IF(INDEX(#REF!,C15+5,12)=0,IF(INDEX(#REF!,C15+6,12)=0,IF(INDEX(#REF!,C15+7,12)=0,IF(INDEX(#REF!,C15+8,12)=0,IF(INDEX(#REF!,C15+9,12)=0,IF(INDEX(#REF!,C15+10,12)=0,IF(INDEX(#REF!,C15+11,12)=0,INDEX(#REF!,C15+12,12),INDEX(#REF!,C15+11,12)),INDEX(#REF!,C15+10,12)),INDEX(#REF!,C15+9,12)),INDEX(#REF!,C15+8,12)),INDEX(#REF!,C15+7,12)),INDEX(#REF!,C15+6,12)),INDEX(#REF!,C15+5,12)),INDEX(#REF!,C15+4,12)),INDEX(#REF!,C15+3,12)),INDEX(#REF!,C15+2,12)),INDEX(#REF!,C15+1,12)))</f>
        <v>#N/A</v>
      </c>
      <c r="E15" t="e">
        <f>VLOOKUP(A15,'помощник для списков'!A$2:C$4005,3,FALSE)</f>
        <v>#N/A</v>
      </c>
      <c r="F15" t="e">
        <f>VLOOKUP(CONCATENATE("Лимит на доме",E15),#REF!,22,FALSE)</f>
        <v>#N/A</v>
      </c>
      <c r="G15" t="e">
        <f>VLOOKUP(E15,'помощник для списков'!C$2:I$4005,7,FALSE)</f>
        <v>#N/A</v>
      </c>
      <c r="H15" s="68" t="e">
        <f t="shared" si="0"/>
        <v>#N/A</v>
      </c>
      <c r="I15" t="e">
        <f t="shared" si="1"/>
        <v>#N/A</v>
      </c>
      <c r="J15">
        <f>ROW()</f>
        <v>15</v>
      </c>
      <c r="K15" t="e">
        <f>INDEX(#REF!,'помощник2(строки)'!D15,26)</f>
        <v>#REF!</v>
      </c>
      <c r="L15" t="e">
        <f>IF(K15="да",IF(A15=A14,L14,COUNTIF(M$2:M14,"&gt;0")+1),0)</f>
        <v>#REF!</v>
      </c>
      <c r="M15" t="e">
        <f>IF(VLOOKUP(E15,'помощник для списков'!C$2:I$4005,7,FALSE)=0,0,IF(L15=0,0,IF(E15=E14,0,1)))</f>
        <v>#N/A</v>
      </c>
      <c r="N15" t="e">
        <f t="shared" si="2"/>
        <v>#N/A</v>
      </c>
      <c r="O15" t="e">
        <f t="shared" si="3"/>
        <v>#N/A</v>
      </c>
      <c r="P15" t="e">
        <f>IF(INDEX(#REF!,'помощник2(строки)'!D15,27)="согласие",1,IF(INDEX(#REF!,'помощник2(строки)'!D15,27)="принято решение ОМС",1,0))</f>
        <v>#REF!</v>
      </c>
      <c r="Q15" t="e">
        <f t="shared" si="5"/>
        <v>#REF!</v>
      </c>
      <c r="R15" t="e">
        <f>IF(P15=1,IF(A15=A14,R14,COUNTIF(Q$2:Q14,"&gt;0")+1),0)</f>
        <v>#REF!</v>
      </c>
      <c r="S15" t="e">
        <f t="shared" si="4"/>
        <v>#N/A</v>
      </c>
    </row>
    <row r="16" spans="1:20">
      <c r="A16" t="e">
        <f>IF(COUNTIF(A$2:A15,A15)=B15,A15+1,A15)</f>
        <v>#N/A</v>
      </c>
      <c r="B16" t="e">
        <f>VLOOKUP(A16,'помощник для списков'!A$2:L$4005,11,FALSE)</f>
        <v>#N/A</v>
      </c>
      <c r="C16" t="e">
        <f>IF(A16=A15,D15,VLOOKUP(E16,#REF!,25,FALSE))</f>
        <v>#N/A</v>
      </c>
      <c r="D16" s="54" t="e">
        <f>IF(VLOOKUP(E16,'помощник для списков'!C$2:E$4005,3,FALSE)=0,'помощник2(строки)'!C16,IF(INDEX(#REF!,C16+1,12)=0,IF(INDEX(#REF!,C16+2,12)=0,IF(INDEX(#REF!,C16+3,12)=0,IF(INDEX(#REF!,C16+4,12)=0,IF(INDEX(#REF!,C16+5,12)=0,IF(INDEX(#REF!,C16+6,12)=0,IF(INDEX(#REF!,C16+7,12)=0,IF(INDEX(#REF!,C16+8,12)=0,IF(INDEX(#REF!,C16+9,12)=0,IF(INDEX(#REF!,C16+10,12)=0,IF(INDEX(#REF!,C16+11,12)=0,INDEX(#REF!,C16+12,12),INDEX(#REF!,C16+11,12)),INDEX(#REF!,C16+10,12)),INDEX(#REF!,C16+9,12)),INDEX(#REF!,C16+8,12)),INDEX(#REF!,C16+7,12)),INDEX(#REF!,C16+6,12)),INDEX(#REF!,C16+5,12)),INDEX(#REF!,C16+4,12)),INDEX(#REF!,C16+3,12)),INDEX(#REF!,C16+2,12)),INDEX(#REF!,C16+1,12)))</f>
        <v>#N/A</v>
      </c>
      <c r="E16" t="e">
        <f>VLOOKUP(A16,'помощник для списков'!A$2:C$4005,3,FALSE)</f>
        <v>#N/A</v>
      </c>
      <c r="F16" t="e">
        <f>VLOOKUP(CONCATENATE("Лимит на доме",E16),#REF!,22,FALSE)</f>
        <v>#N/A</v>
      </c>
      <c r="G16" t="e">
        <f>VLOOKUP(E16,'помощник для списков'!C$2:I$4005,7,FALSE)</f>
        <v>#N/A</v>
      </c>
      <c r="H16" s="68" t="e">
        <f t="shared" si="0"/>
        <v>#N/A</v>
      </c>
      <c r="I16" t="e">
        <f t="shared" si="1"/>
        <v>#N/A</v>
      </c>
      <c r="J16">
        <f>ROW()</f>
        <v>16</v>
      </c>
      <c r="K16" t="e">
        <f>INDEX(#REF!,'помощник2(строки)'!D16,26)</f>
        <v>#REF!</v>
      </c>
      <c r="L16" t="e">
        <f>IF(K16="да",IF(A16=A15,L15,COUNTIF(M$2:M15,"&gt;0")+1),0)</f>
        <v>#REF!</v>
      </c>
      <c r="M16" t="e">
        <f>IF(VLOOKUP(E16,'помощник для списков'!C$2:I$4005,7,FALSE)=0,0,IF(L16=0,0,IF(E16=E15,0,1)))</f>
        <v>#N/A</v>
      </c>
      <c r="N16" t="e">
        <f t="shared" si="2"/>
        <v>#N/A</v>
      </c>
      <c r="O16" t="e">
        <f t="shared" si="3"/>
        <v>#N/A</v>
      </c>
      <c r="P16" t="e">
        <f>IF(INDEX(#REF!,'помощник2(строки)'!D16,27)="согласие",1,IF(INDEX(#REF!,'помощник2(строки)'!D16,27)="принято решение ОМС",1,0))</f>
        <v>#REF!</v>
      </c>
      <c r="Q16" t="e">
        <f t="shared" si="5"/>
        <v>#REF!</v>
      </c>
      <c r="R16" t="e">
        <f>IF(P16=1,IF(A16=A15,R15,COUNTIF(Q$2:Q15,"&gt;0")+1),0)</f>
        <v>#REF!</v>
      </c>
      <c r="S16" t="e">
        <f t="shared" si="4"/>
        <v>#N/A</v>
      </c>
    </row>
    <row r="17" spans="1:19">
      <c r="A17" t="e">
        <f>IF(COUNTIF(A$2:A16,A16)=B16,A16+1,A16)</f>
        <v>#N/A</v>
      </c>
      <c r="B17" t="e">
        <f>VLOOKUP(A17,'помощник для списков'!A$2:L$4005,11,FALSE)</f>
        <v>#N/A</v>
      </c>
      <c r="C17" t="e">
        <f>IF(A17=A16,D16,VLOOKUP(E17,#REF!,25,FALSE))</f>
        <v>#N/A</v>
      </c>
      <c r="D17" s="54" t="e">
        <f>IF(VLOOKUP(E17,'помощник для списков'!C$2:E$4005,3,FALSE)=0,'помощник2(строки)'!C17,IF(INDEX(#REF!,C17+1,12)=0,IF(INDEX(#REF!,C17+2,12)=0,IF(INDEX(#REF!,C17+3,12)=0,IF(INDEX(#REF!,C17+4,12)=0,IF(INDEX(#REF!,C17+5,12)=0,IF(INDEX(#REF!,C17+6,12)=0,IF(INDEX(#REF!,C17+7,12)=0,IF(INDEX(#REF!,C17+8,12)=0,IF(INDEX(#REF!,C17+9,12)=0,IF(INDEX(#REF!,C17+10,12)=0,IF(INDEX(#REF!,C17+11,12)=0,INDEX(#REF!,C17+12,12),INDEX(#REF!,C17+11,12)),INDEX(#REF!,C17+10,12)),INDEX(#REF!,C17+9,12)),INDEX(#REF!,C17+8,12)),INDEX(#REF!,C17+7,12)),INDEX(#REF!,C17+6,12)),INDEX(#REF!,C17+5,12)),INDEX(#REF!,C17+4,12)),INDEX(#REF!,C17+3,12)),INDEX(#REF!,C17+2,12)),INDEX(#REF!,C17+1,12)))</f>
        <v>#N/A</v>
      </c>
      <c r="E17" t="e">
        <f>VLOOKUP(A17,'помощник для списков'!A$2:C$4005,3,FALSE)</f>
        <v>#N/A</v>
      </c>
      <c r="F17" t="e">
        <f>VLOOKUP(CONCATENATE("Лимит на доме",E17),#REF!,22,FALSE)</f>
        <v>#N/A</v>
      </c>
      <c r="G17" t="e">
        <f>VLOOKUP(E17,'помощник для списков'!C$2:I$4005,7,FALSE)</f>
        <v>#N/A</v>
      </c>
      <c r="H17" s="68" t="e">
        <f t="shared" si="0"/>
        <v>#N/A</v>
      </c>
      <c r="I17" t="e">
        <f t="shared" si="1"/>
        <v>#N/A</v>
      </c>
      <c r="J17">
        <f>ROW()</f>
        <v>17</v>
      </c>
      <c r="K17" t="e">
        <f>INDEX(#REF!,'помощник2(строки)'!D17,26)</f>
        <v>#REF!</v>
      </c>
      <c r="L17" t="e">
        <f>IF(K17="да",IF(A17=A16,L16,COUNTIF(M$2:M16,"&gt;0")+1),0)</f>
        <v>#REF!</v>
      </c>
      <c r="M17" t="e">
        <f>IF(VLOOKUP(E17,'помощник для списков'!C$2:I$4005,7,FALSE)=0,0,IF(L17=0,0,IF(E17=E16,0,1)))</f>
        <v>#N/A</v>
      </c>
      <c r="N17" t="e">
        <f t="shared" si="2"/>
        <v>#N/A</v>
      </c>
      <c r="O17" t="e">
        <f t="shared" si="3"/>
        <v>#N/A</v>
      </c>
      <c r="P17" t="e">
        <f>IF(INDEX(#REF!,'помощник2(строки)'!D17,27)="согласие",1,IF(INDEX(#REF!,'помощник2(строки)'!D17,27)="принято решение ОМС",1,0))</f>
        <v>#REF!</v>
      </c>
      <c r="Q17" t="e">
        <f t="shared" si="5"/>
        <v>#REF!</v>
      </c>
      <c r="R17" t="e">
        <f>IF(P17=1,IF(A17=A16,R16,COUNTIF(Q$2:Q16,"&gt;0")+1),0)</f>
        <v>#REF!</v>
      </c>
      <c r="S17" t="e">
        <f t="shared" si="4"/>
        <v>#N/A</v>
      </c>
    </row>
    <row r="18" spans="1:19">
      <c r="A18" t="e">
        <f>IF(COUNTIF(A$2:A17,A17)=B17,A17+1,A17)</f>
        <v>#N/A</v>
      </c>
      <c r="B18" t="e">
        <f>VLOOKUP(A18,'помощник для списков'!A$2:L$4005,11,FALSE)</f>
        <v>#N/A</v>
      </c>
      <c r="C18" t="e">
        <f>IF(A18=A17,D17,VLOOKUP(E18,#REF!,25,FALSE))</f>
        <v>#N/A</v>
      </c>
      <c r="D18" s="54" t="e">
        <f>IF(VLOOKUP(E18,'помощник для списков'!C$2:E$4005,3,FALSE)=0,'помощник2(строки)'!C18,IF(INDEX(#REF!,C18+1,12)=0,IF(INDEX(#REF!,C18+2,12)=0,IF(INDEX(#REF!,C18+3,12)=0,IF(INDEX(#REF!,C18+4,12)=0,IF(INDEX(#REF!,C18+5,12)=0,IF(INDEX(#REF!,C18+6,12)=0,IF(INDEX(#REF!,C18+7,12)=0,IF(INDEX(#REF!,C18+8,12)=0,IF(INDEX(#REF!,C18+9,12)=0,IF(INDEX(#REF!,C18+10,12)=0,IF(INDEX(#REF!,C18+11,12)=0,INDEX(#REF!,C18+12,12),INDEX(#REF!,C18+11,12)),INDEX(#REF!,C18+10,12)),INDEX(#REF!,C18+9,12)),INDEX(#REF!,C18+8,12)),INDEX(#REF!,C18+7,12)),INDEX(#REF!,C18+6,12)),INDEX(#REF!,C18+5,12)),INDEX(#REF!,C18+4,12)),INDEX(#REF!,C18+3,12)),INDEX(#REF!,C18+2,12)),INDEX(#REF!,C18+1,12)))</f>
        <v>#N/A</v>
      </c>
      <c r="E18" t="e">
        <f>VLOOKUP(A18,'помощник для списков'!A$2:C$4005,3,FALSE)</f>
        <v>#N/A</v>
      </c>
      <c r="F18" t="e">
        <f>VLOOKUP(CONCATENATE("Лимит на доме",E18),#REF!,22,FALSE)</f>
        <v>#N/A</v>
      </c>
      <c r="G18" t="e">
        <f>VLOOKUP(E18,'помощник для списков'!C$2:I$4005,7,FALSE)</f>
        <v>#N/A</v>
      </c>
      <c r="H18" s="68" t="e">
        <f t="shared" si="0"/>
        <v>#N/A</v>
      </c>
      <c r="I18" t="e">
        <f t="shared" si="1"/>
        <v>#N/A</v>
      </c>
      <c r="J18">
        <f>ROW()</f>
        <v>18</v>
      </c>
      <c r="K18" t="e">
        <f>INDEX(#REF!,'помощник2(строки)'!D18,26)</f>
        <v>#REF!</v>
      </c>
      <c r="L18" t="e">
        <f>IF(K18="да",IF(A18=A17,L17,COUNTIF(M$2:M17,"&gt;0")+1),0)</f>
        <v>#REF!</v>
      </c>
      <c r="M18" t="e">
        <f>IF(VLOOKUP(E18,'помощник для списков'!C$2:I$4005,7,FALSE)=0,0,IF(L18=0,0,IF(E18=E17,0,1)))</f>
        <v>#N/A</v>
      </c>
      <c r="N18" t="e">
        <f t="shared" si="2"/>
        <v>#N/A</v>
      </c>
      <c r="O18" t="e">
        <f t="shared" si="3"/>
        <v>#N/A</v>
      </c>
      <c r="P18" t="e">
        <f>IF(INDEX(#REF!,'помощник2(строки)'!D18,27)="согласие",1,IF(INDEX(#REF!,'помощник2(строки)'!D18,27)="принято решение ОМС",1,0))</f>
        <v>#REF!</v>
      </c>
      <c r="Q18" t="e">
        <f t="shared" si="5"/>
        <v>#REF!</v>
      </c>
      <c r="R18" t="e">
        <f>IF(P18=1,IF(A18=A17,R17,COUNTIF(Q$2:Q17,"&gt;0")+1),0)</f>
        <v>#REF!</v>
      </c>
      <c r="S18" t="e">
        <f t="shared" si="4"/>
        <v>#N/A</v>
      </c>
    </row>
    <row r="19" spans="1:19">
      <c r="A19" t="e">
        <f>IF(COUNTIF(A$2:A18,A18)=B18,A18+1,A18)</f>
        <v>#N/A</v>
      </c>
      <c r="B19" t="e">
        <f>VLOOKUP(A19,'помощник для списков'!A$2:L$4005,11,FALSE)</f>
        <v>#N/A</v>
      </c>
      <c r="C19" t="e">
        <f>IF(A19=A18,D18,VLOOKUP(E19,#REF!,25,FALSE))</f>
        <v>#N/A</v>
      </c>
      <c r="D19" s="54" t="e">
        <f>IF(VLOOKUP(E19,'помощник для списков'!C$2:E$4005,3,FALSE)=0,'помощник2(строки)'!C19,IF(INDEX(#REF!,C19+1,12)=0,IF(INDEX(#REF!,C19+2,12)=0,IF(INDEX(#REF!,C19+3,12)=0,IF(INDEX(#REF!,C19+4,12)=0,IF(INDEX(#REF!,C19+5,12)=0,IF(INDEX(#REF!,C19+6,12)=0,IF(INDEX(#REF!,C19+7,12)=0,IF(INDEX(#REF!,C19+8,12)=0,IF(INDEX(#REF!,C19+9,12)=0,IF(INDEX(#REF!,C19+10,12)=0,IF(INDEX(#REF!,C19+11,12)=0,INDEX(#REF!,C19+12,12),INDEX(#REF!,C19+11,12)),INDEX(#REF!,C19+10,12)),INDEX(#REF!,C19+9,12)),INDEX(#REF!,C19+8,12)),INDEX(#REF!,C19+7,12)),INDEX(#REF!,C19+6,12)),INDEX(#REF!,C19+5,12)),INDEX(#REF!,C19+4,12)),INDEX(#REF!,C19+3,12)),INDEX(#REF!,C19+2,12)),INDEX(#REF!,C19+1,12)))</f>
        <v>#N/A</v>
      </c>
      <c r="E19" t="e">
        <f>VLOOKUP(A19,'помощник для списков'!A$2:C$4005,3,FALSE)</f>
        <v>#N/A</v>
      </c>
      <c r="F19" t="e">
        <f>VLOOKUP(CONCATENATE("Лимит на доме",E19),#REF!,22,FALSE)</f>
        <v>#N/A</v>
      </c>
      <c r="G19" t="e">
        <f>VLOOKUP(E19,'помощник для списков'!C$2:I$4005,7,FALSE)</f>
        <v>#N/A</v>
      </c>
      <c r="H19" s="68" t="e">
        <f t="shared" si="0"/>
        <v>#N/A</v>
      </c>
      <c r="I19" t="e">
        <f t="shared" si="1"/>
        <v>#N/A</v>
      </c>
      <c r="J19">
        <f>ROW()</f>
        <v>19</v>
      </c>
      <c r="K19" t="e">
        <f>INDEX(#REF!,'помощник2(строки)'!D19,26)</f>
        <v>#REF!</v>
      </c>
      <c r="L19" t="e">
        <f>IF(K19="да",IF(A19=A18,L18,COUNTIF(M$2:M18,"&gt;0")+1),0)</f>
        <v>#REF!</v>
      </c>
      <c r="M19" t="e">
        <f>IF(VLOOKUP(E19,'помощник для списков'!C$2:I$4005,7,FALSE)=0,0,IF(L19=0,0,IF(E19=E18,0,1)))</f>
        <v>#N/A</v>
      </c>
      <c r="N19" t="e">
        <f t="shared" si="2"/>
        <v>#N/A</v>
      </c>
      <c r="O19" t="e">
        <f t="shared" si="3"/>
        <v>#N/A</v>
      </c>
      <c r="P19" t="e">
        <f>IF(INDEX(#REF!,'помощник2(строки)'!D19,27)="согласие",1,IF(INDEX(#REF!,'помощник2(строки)'!D19,27)="принято решение ОМС",1,0))</f>
        <v>#REF!</v>
      </c>
      <c r="Q19" t="e">
        <f t="shared" si="5"/>
        <v>#REF!</v>
      </c>
      <c r="R19" t="e">
        <f>IF(P19=1,IF(A19=A18,R18,COUNTIF(Q$2:Q18,"&gt;0")+1),0)</f>
        <v>#REF!</v>
      </c>
      <c r="S19" t="e">
        <f t="shared" si="4"/>
        <v>#N/A</v>
      </c>
    </row>
    <row r="20" spans="1:19">
      <c r="A20" t="e">
        <f>IF(COUNTIF(A$2:A19,A19)=B19,A19+1,A19)</f>
        <v>#N/A</v>
      </c>
      <c r="B20" t="e">
        <f>VLOOKUP(A20,'помощник для списков'!A$2:L$4005,11,FALSE)</f>
        <v>#N/A</v>
      </c>
      <c r="C20" t="e">
        <f>IF(A20=A19,D19,VLOOKUP(E20,#REF!,25,FALSE))</f>
        <v>#N/A</v>
      </c>
      <c r="D20" s="54" t="e">
        <f>IF(VLOOKUP(E20,'помощник для списков'!C$2:E$4005,3,FALSE)=0,'помощник2(строки)'!C20,IF(INDEX(#REF!,C20+1,12)=0,IF(INDEX(#REF!,C20+2,12)=0,IF(INDEX(#REF!,C20+3,12)=0,IF(INDEX(#REF!,C20+4,12)=0,IF(INDEX(#REF!,C20+5,12)=0,IF(INDEX(#REF!,C20+6,12)=0,IF(INDEX(#REF!,C20+7,12)=0,IF(INDEX(#REF!,C20+8,12)=0,IF(INDEX(#REF!,C20+9,12)=0,IF(INDEX(#REF!,C20+10,12)=0,IF(INDEX(#REF!,C20+11,12)=0,INDEX(#REF!,C20+12,12),INDEX(#REF!,C20+11,12)),INDEX(#REF!,C20+10,12)),INDEX(#REF!,C20+9,12)),INDEX(#REF!,C20+8,12)),INDEX(#REF!,C20+7,12)),INDEX(#REF!,C20+6,12)),INDEX(#REF!,C20+5,12)),INDEX(#REF!,C20+4,12)),INDEX(#REF!,C20+3,12)),INDEX(#REF!,C20+2,12)),INDEX(#REF!,C20+1,12)))</f>
        <v>#N/A</v>
      </c>
      <c r="E20" t="e">
        <f>VLOOKUP(A20,'помощник для списков'!A$2:C$4005,3,FALSE)</f>
        <v>#N/A</v>
      </c>
      <c r="F20" t="e">
        <f>VLOOKUP(CONCATENATE("Лимит на доме",E20),#REF!,22,FALSE)</f>
        <v>#N/A</v>
      </c>
      <c r="G20" t="e">
        <f>VLOOKUP(E20,'помощник для списков'!C$2:I$4005,7,FALSE)</f>
        <v>#N/A</v>
      </c>
      <c r="H20" s="68" t="e">
        <f t="shared" si="0"/>
        <v>#N/A</v>
      </c>
      <c r="I20" t="e">
        <f t="shared" si="1"/>
        <v>#N/A</v>
      </c>
      <c r="J20">
        <f>ROW()</f>
        <v>20</v>
      </c>
      <c r="K20" t="e">
        <f>INDEX(#REF!,'помощник2(строки)'!D20,26)</f>
        <v>#REF!</v>
      </c>
      <c r="L20" t="e">
        <f>IF(K20="да",IF(A20=A19,L19,COUNTIF(M$2:M19,"&gt;0")+1),0)</f>
        <v>#REF!</v>
      </c>
      <c r="M20" t="e">
        <f>IF(VLOOKUP(E20,'помощник для списков'!C$2:I$4005,7,FALSE)=0,0,IF(L20=0,0,IF(E20=E19,0,1)))</f>
        <v>#N/A</v>
      </c>
      <c r="N20" t="e">
        <f t="shared" si="2"/>
        <v>#N/A</v>
      </c>
      <c r="O20" t="e">
        <f t="shared" si="3"/>
        <v>#N/A</v>
      </c>
      <c r="P20" t="e">
        <f>IF(INDEX(#REF!,'помощник2(строки)'!D20,27)="согласие",1,IF(INDEX(#REF!,'помощник2(строки)'!D20,27)="принято решение ОМС",1,0))</f>
        <v>#REF!</v>
      </c>
      <c r="Q20" t="e">
        <f t="shared" si="5"/>
        <v>#REF!</v>
      </c>
      <c r="R20" t="e">
        <f>IF(P20=1,IF(A20=A19,R19,COUNTIF(Q$2:Q19,"&gt;0")+1),0)</f>
        <v>#REF!</v>
      </c>
      <c r="S20" t="e">
        <f t="shared" si="4"/>
        <v>#N/A</v>
      </c>
    </row>
    <row r="21" spans="1:19">
      <c r="A21" t="e">
        <f>IF(COUNTIF(A$2:A20,A20)=B20,A20+1,A20)</f>
        <v>#N/A</v>
      </c>
      <c r="B21" t="e">
        <f>VLOOKUP(A21,'помощник для списков'!A$2:L$4005,11,FALSE)</f>
        <v>#N/A</v>
      </c>
      <c r="C21" t="e">
        <f>IF(A21=A20,D20,VLOOKUP(E21,#REF!,25,FALSE))</f>
        <v>#N/A</v>
      </c>
      <c r="D21" s="54" t="e">
        <f>IF(VLOOKUP(E21,'помощник для списков'!C$2:E$4005,3,FALSE)=0,'помощник2(строки)'!C21,IF(INDEX(#REF!,C21+1,12)=0,IF(INDEX(#REF!,C21+2,12)=0,IF(INDEX(#REF!,C21+3,12)=0,IF(INDEX(#REF!,C21+4,12)=0,IF(INDEX(#REF!,C21+5,12)=0,IF(INDEX(#REF!,C21+6,12)=0,IF(INDEX(#REF!,C21+7,12)=0,IF(INDEX(#REF!,C21+8,12)=0,IF(INDEX(#REF!,C21+9,12)=0,IF(INDEX(#REF!,C21+10,12)=0,IF(INDEX(#REF!,C21+11,12)=0,INDEX(#REF!,C21+12,12),INDEX(#REF!,C21+11,12)),INDEX(#REF!,C21+10,12)),INDEX(#REF!,C21+9,12)),INDEX(#REF!,C21+8,12)),INDEX(#REF!,C21+7,12)),INDEX(#REF!,C21+6,12)),INDEX(#REF!,C21+5,12)),INDEX(#REF!,C21+4,12)),INDEX(#REF!,C21+3,12)),INDEX(#REF!,C21+2,12)),INDEX(#REF!,C21+1,12)))</f>
        <v>#N/A</v>
      </c>
      <c r="E21" t="e">
        <f>VLOOKUP(A21,'помощник для списков'!A$2:C$4005,3,FALSE)</f>
        <v>#N/A</v>
      </c>
      <c r="F21" t="e">
        <f>VLOOKUP(CONCATENATE("Лимит на доме",E21),#REF!,22,FALSE)</f>
        <v>#N/A</v>
      </c>
      <c r="G21" t="e">
        <f>VLOOKUP(E21,'помощник для списков'!C$2:I$4005,7,FALSE)</f>
        <v>#N/A</v>
      </c>
      <c r="H21" s="68" t="e">
        <f t="shared" si="0"/>
        <v>#N/A</v>
      </c>
      <c r="I21" t="e">
        <f t="shared" si="1"/>
        <v>#N/A</v>
      </c>
      <c r="J21">
        <f>ROW()</f>
        <v>21</v>
      </c>
      <c r="K21" t="e">
        <f>INDEX(#REF!,'помощник2(строки)'!D21,26)</f>
        <v>#REF!</v>
      </c>
      <c r="L21" t="e">
        <f>IF(K21="да",IF(A21=A20,L20,COUNTIF(M$2:M20,"&gt;0")+1),0)</f>
        <v>#REF!</v>
      </c>
      <c r="M21" t="e">
        <f>IF(VLOOKUP(E21,'помощник для списков'!C$2:I$4005,7,FALSE)=0,0,IF(L21=0,0,IF(E21=E20,0,1)))</f>
        <v>#N/A</v>
      </c>
      <c r="N21" t="e">
        <f t="shared" si="2"/>
        <v>#N/A</v>
      </c>
      <c r="O21" t="e">
        <f t="shared" si="3"/>
        <v>#N/A</v>
      </c>
      <c r="P21" t="e">
        <f>IF(INDEX(#REF!,'помощник2(строки)'!D21,27)="согласие",1,IF(INDEX(#REF!,'помощник2(строки)'!D21,27)="принято решение ОМС",1,0))</f>
        <v>#REF!</v>
      </c>
      <c r="Q21" t="e">
        <f t="shared" si="5"/>
        <v>#REF!</v>
      </c>
      <c r="R21" t="e">
        <f>IF(P21=1,IF(A21=A20,R20,COUNTIF(Q$2:Q20,"&gt;0")+1),0)</f>
        <v>#REF!</v>
      </c>
      <c r="S21" t="e">
        <f t="shared" si="4"/>
        <v>#N/A</v>
      </c>
    </row>
    <row r="22" spans="1:19">
      <c r="A22" t="e">
        <f>IF(COUNTIF(A$2:A21,A21)=B21,A21+1,A21)</f>
        <v>#N/A</v>
      </c>
      <c r="B22" t="e">
        <f>VLOOKUP(A22,'помощник для списков'!A$2:L$4005,11,FALSE)</f>
        <v>#N/A</v>
      </c>
      <c r="C22" t="e">
        <f>IF(A22=A21,D21,VLOOKUP(E22,#REF!,25,FALSE))</f>
        <v>#N/A</v>
      </c>
      <c r="D22" s="54" t="e">
        <f>IF(VLOOKUP(E22,'помощник для списков'!C$2:E$4005,3,FALSE)=0,'помощник2(строки)'!C22,IF(INDEX(#REF!,C22+1,12)=0,IF(INDEX(#REF!,C22+2,12)=0,IF(INDEX(#REF!,C22+3,12)=0,IF(INDEX(#REF!,C22+4,12)=0,IF(INDEX(#REF!,C22+5,12)=0,IF(INDEX(#REF!,C22+6,12)=0,IF(INDEX(#REF!,C22+7,12)=0,IF(INDEX(#REF!,C22+8,12)=0,IF(INDEX(#REF!,C22+9,12)=0,IF(INDEX(#REF!,C22+10,12)=0,IF(INDEX(#REF!,C22+11,12)=0,INDEX(#REF!,C22+12,12),INDEX(#REF!,C22+11,12)),INDEX(#REF!,C22+10,12)),INDEX(#REF!,C22+9,12)),INDEX(#REF!,C22+8,12)),INDEX(#REF!,C22+7,12)),INDEX(#REF!,C22+6,12)),INDEX(#REF!,C22+5,12)),INDEX(#REF!,C22+4,12)),INDEX(#REF!,C22+3,12)),INDEX(#REF!,C22+2,12)),INDEX(#REF!,C22+1,12)))</f>
        <v>#N/A</v>
      </c>
      <c r="E22" t="e">
        <f>VLOOKUP(A22,'помощник для списков'!A$2:C$4005,3,FALSE)</f>
        <v>#N/A</v>
      </c>
      <c r="F22" t="e">
        <f>VLOOKUP(CONCATENATE("Лимит на доме",E22),#REF!,22,FALSE)</f>
        <v>#N/A</v>
      </c>
      <c r="G22" t="e">
        <f>VLOOKUP(E22,'помощник для списков'!C$2:I$4005,7,FALSE)</f>
        <v>#N/A</v>
      </c>
      <c r="H22" s="68" t="e">
        <f t="shared" si="0"/>
        <v>#N/A</v>
      </c>
      <c r="I22" t="e">
        <f t="shared" si="1"/>
        <v>#N/A</v>
      </c>
      <c r="J22">
        <f>ROW()</f>
        <v>22</v>
      </c>
      <c r="K22" t="e">
        <f>INDEX(#REF!,'помощник2(строки)'!D22,26)</f>
        <v>#REF!</v>
      </c>
      <c r="L22" t="e">
        <f>IF(K22="да",IF(A22=A21,L21,COUNTIF(M$2:M21,"&gt;0")+1),0)</f>
        <v>#REF!</v>
      </c>
      <c r="M22" t="e">
        <f>IF(VLOOKUP(E22,'помощник для списков'!C$2:I$4005,7,FALSE)=0,0,IF(L22=0,0,IF(E22=E21,0,1)))</f>
        <v>#N/A</v>
      </c>
      <c r="N22" t="e">
        <f t="shared" si="2"/>
        <v>#N/A</v>
      </c>
      <c r="O22" t="e">
        <f t="shared" si="3"/>
        <v>#N/A</v>
      </c>
      <c r="P22" t="e">
        <f>IF(INDEX(#REF!,'помощник2(строки)'!D22,27)="согласие",1,IF(INDEX(#REF!,'помощник2(строки)'!D22,27)="принято решение ОМС",1,0))</f>
        <v>#REF!</v>
      </c>
      <c r="Q22" t="e">
        <f t="shared" si="5"/>
        <v>#REF!</v>
      </c>
      <c r="R22" t="e">
        <f>IF(P22=1,IF(A22=A21,R21,COUNTIF(Q$2:Q21,"&gt;0")+1),0)</f>
        <v>#REF!</v>
      </c>
      <c r="S22" t="e">
        <f t="shared" si="4"/>
        <v>#N/A</v>
      </c>
    </row>
    <row r="23" spans="1:19">
      <c r="A23" t="e">
        <f>IF(COUNTIF(A$2:A22,A22)=B22,A22+1,A22)</f>
        <v>#N/A</v>
      </c>
      <c r="B23" t="e">
        <f>VLOOKUP(A23,'помощник для списков'!A$2:L$4005,11,FALSE)</f>
        <v>#N/A</v>
      </c>
      <c r="C23" t="e">
        <f>IF(A23=A22,D22,VLOOKUP(E23,#REF!,25,FALSE))</f>
        <v>#N/A</v>
      </c>
      <c r="D23" s="54" t="e">
        <f>IF(VLOOKUP(E23,'помощник для списков'!C$2:E$4005,3,FALSE)=0,'помощник2(строки)'!C23,IF(INDEX(#REF!,C23+1,12)=0,IF(INDEX(#REF!,C23+2,12)=0,IF(INDEX(#REF!,C23+3,12)=0,IF(INDEX(#REF!,C23+4,12)=0,IF(INDEX(#REF!,C23+5,12)=0,IF(INDEX(#REF!,C23+6,12)=0,IF(INDEX(#REF!,C23+7,12)=0,IF(INDEX(#REF!,C23+8,12)=0,IF(INDEX(#REF!,C23+9,12)=0,IF(INDEX(#REF!,C23+10,12)=0,IF(INDEX(#REF!,C23+11,12)=0,INDEX(#REF!,C23+12,12),INDEX(#REF!,C23+11,12)),INDEX(#REF!,C23+10,12)),INDEX(#REF!,C23+9,12)),INDEX(#REF!,C23+8,12)),INDEX(#REF!,C23+7,12)),INDEX(#REF!,C23+6,12)),INDEX(#REF!,C23+5,12)),INDEX(#REF!,C23+4,12)),INDEX(#REF!,C23+3,12)),INDEX(#REF!,C23+2,12)),INDEX(#REF!,C23+1,12)))</f>
        <v>#N/A</v>
      </c>
      <c r="E23" t="e">
        <f>VLOOKUP(A23,'помощник для списков'!A$2:C$4005,3,FALSE)</f>
        <v>#N/A</v>
      </c>
      <c r="F23" t="e">
        <f>VLOOKUP(CONCATENATE("Лимит на доме",E23),#REF!,22,FALSE)</f>
        <v>#N/A</v>
      </c>
      <c r="G23" t="e">
        <f>VLOOKUP(E23,'помощник для списков'!C$2:I$4005,7,FALSE)</f>
        <v>#N/A</v>
      </c>
      <c r="H23" s="68" t="e">
        <f t="shared" si="0"/>
        <v>#N/A</v>
      </c>
      <c r="I23" t="e">
        <f t="shared" si="1"/>
        <v>#N/A</v>
      </c>
      <c r="J23">
        <f>ROW()</f>
        <v>23</v>
      </c>
      <c r="K23" t="e">
        <f>INDEX(#REF!,'помощник2(строки)'!D23,26)</f>
        <v>#REF!</v>
      </c>
      <c r="L23" t="e">
        <f>IF(K23="да",IF(A23=A22,L22,COUNTIF(M$2:M22,"&gt;0")+1),0)</f>
        <v>#REF!</v>
      </c>
      <c r="M23" t="e">
        <f>IF(VLOOKUP(E23,'помощник для списков'!C$2:I$4005,7,FALSE)=0,0,IF(L23=0,0,IF(E23=E22,0,1)))</f>
        <v>#N/A</v>
      </c>
      <c r="N23" t="e">
        <f t="shared" si="2"/>
        <v>#N/A</v>
      </c>
      <c r="O23" t="e">
        <f t="shared" si="3"/>
        <v>#N/A</v>
      </c>
      <c r="P23" t="e">
        <f>IF(INDEX(#REF!,'помощник2(строки)'!D23,27)="согласие",1,IF(INDEX(#REF!,'помощник2(строки)'!D23,27)="принято решение ОМС",1,0))</f>
        <v>#REF!</v>
      </c>
      <c r="Q23" t="e">
        <f t="shared" si="5"/>
        <v>#REF!</v>
      </c>
      <c r="R23" t="e">
        <f>IF(P23=1,IF(A23=A22,R22,COUNTIF(Q$2:Q22,"&gt;0")+1),0)</f>
        <v>#REF!</v>
      </c>
      <c r="S23" t="e">
        <f t="shared" si="4"/>
        <v>#N/A</v>
      </c>
    </row>
    <row r="24" spans="1:19">
      <c r="A24" t="e">
        <f>IF(COUNTIF(A$2:A23,A23)=B23,A23+1,A23)</f>
        <v>#N/A</v>
      </c>
      <c r="B24" t="e">
        <f>VLOOKUP(A24,'помощник для списков'!A$2:L$4005,11,FALSE)</f>
        <v>#N/A</v>
      </c>
      <c r="C24" t="e">
        <f>IF(A24=A23,D23,VLOOKUP(E24,#REF!,25,FALSE))</f>
        <v>#N/A</v>
      </c>
      <c r="D24" s="54" t="e">
        <f>IF(VLOOKUP(E24,'помощник для списков'!C$2:E$4005,3,FALSE)=0,'помощник2(строки)'!C24,IF(INDEX(#REF!,C24+1,12)=0,IF(INDEX(#REF!,C24+2,12)=0,IF(INDEX(#REF!,C24+3,12)=0,IF(INDEX(#REF!,C24+4,12)=0,IF(INDEX(#REF!,C24+5,12)=0,IF(INDEX(#REF!,C24+6,12)=0,IF(INDEX(#REF!,C24+7,12)=0,IF(INDEX(#REF!,C24+8,12)=0,IF(INDEX(#REF!,C24+9,12)=0,IF(INDEX(#REF!,C24+10,12)=0,IF(INDEX(#REF!,C24+11,12)=0,INDEX(#REF!,C24+12,12),INDEX(#REF!,C24+11,12)),INDEX(#REF!,C24+10,12)),INDEX(#REF!,C24+9,12)),INDEX(#REF!,C24+8,12)),INDEX(#REF!,C24+7,12)),INDEX(#REF!,C24+6,12)),INDEX(#REF!,C24+5,12)),INDEX(#REF!,C24+4,12)),INDEX(#REF!,C24+3,12)),INDEX(#REF!,C24+2,12)),INDEX(#REF!,C24+1,12)))</f>
        <v>#N/A</v>
      </c>
      <c r="E24" t="e">
        <f>VLOOKUP(A24,'помощник для списков'!A$2:C$4005,3,FALSE)</f>
        <v>#N/A</v>
      </c>
      <c r="F24" t="e">
        <f>VLOOKUP(CONCATENATE("Лимит на доме",E24),#REF!,22,FALSE)</f>
        <v>#N/A</v>
      </c>
      <c r="G24" t="e">
        <f>VLOOKUP(E24,'помощник для списков'!C$2:I$4005,7,FALSE)</f>
        <v>#N/A</v>
      </c>
      <c r="H24" s="68" t="e">
        <f t="shared" si="0"/>
        <v>#N/A</v>
      </c>
      <c r="I24" t="e">
        <f t="shared" si="1"/>
        <v>#N/A</v>
      </c>
      <c r="J24">
        <f>ROW()</f>
        <v>24</v>
      </c>
      <c r="K24" t="e">
        <f>INDEX(#REF!,'помощник2(строки)'!D24,26)</f>
        <v>#REF!</v>
      </c>
      <c r="L24" t="e">
        <f>IF(K24="да",IF(A24=A23,L23,COUNTIF(M$2:M23,"&gt;0")+1),0)</f>
        <v>#REF!</v>
      </c>
      <c r="M24" t="e">
        <f>IF(VLOOKUP(E24,'помощник для списков'!C$2:I$4005,7,FALSE)=0,0,IF(L24=0,0,IF(E24=E23,0,1)))</f>
        <v>#N/A</v>
      </c>
      <c r="N24" t="e">
        <f t="shared" si="2"/>
        <v>#N/A</v>
      </c>
      <c r="O24" t="e">
        <f t="shared" si="3"/>
        <v>#N/A</v>
      </c>
      <c r="P24" t="e">
        <f>IF(INDEX(#REF!,'помощник2(строки)'!D24,27)="согласие",1,IF(INDEX(#REF!,'помощник2(строки)'!D24,27)="принято решение ОМС",1,0))</f>
        <v>#REF!</v>
      </c>
      <c r="Q24" t="e">
        <f t="shared" si="5"/>
        <v>#REF!</v>
      </c>
      <c r="R24" t="e">
        <f>IF(P24=1,IF(A24=A23,R23,COUNTIF(Q$2:Q23,"&gt;0")+1),0)</f>
        <v>#REF!</v>
      </c>
      <c r="S24" t="e">
        <f t="shared" si="4"/>
        <v>#N/A</v>
      </c>
    </row>
    <row r="25" spans="1:19">
      <c r="A25" t="e">
        <f>IF(COUNTIF(A$2:A24,A24)=B24,A24+1,A24)</f>
        <v>#N/A</v>
      </c>
      <c r="B25" t="e">
        <f>VLOOKUP(A25,'помощник для списков'!A$2:L$4005,11,FALSE)</f>
        <v>#N/A</v>
      </c>
      <c r="C25" t="e">
        <f>IF(A25=A24,D24,VLOOKUP(E25,#REF!,25,FALSE))</f>
        <v>#N/A</v>
      </c>
      <c r="D25" s="54" t="e">
        <f>IF(VLOOKUP(E25,'помощник для списков'!C$2:E$4005,3,FALSE)=0,'помощник2(строки)'!C25,IF(INDEX(#REF!,C25+1,12)=0,IF(INDEX(#REF!,C25+2,12)=0,IF(INDEX(#REF!,C25+3,12)=0,IF(INDEX(#REF!,C25+4,12)=0,IF(INDEX(#REF!,C25+5,12)=0,IF(INDEX(#REF!,C25+6,12)=0,IF(INDEX(#REF!,C25+7,12)=0,IF(INDEX(#REF!,C25+8,12)=0,IF(INDEX(#REF!,C25+9,12)=0,IF(INDEX(#REF!,C25+10,12)=0,IF(INDEX(#REF!,C25+11,12)=0,INDEX(#REF!,C25+12,12),INDEX(#REF!,C25+11,12)),INDEX(#REF!,C25+10,12)),INDEX(#REF!,C25+9,12)),INDEX(#REF!,C25+8,12)),INDEX(#REF!,C25+7,12)),INDEX(#REF!,C25+6,12)),INDEX(#REF!,C25+5,12)),INDEX(#REF!,C25+4,12)),INDEX(#REF!,C25+3,12)),INDEX(#REF!,C25+2,12)),INDEX(#REF!,C25+1,12)))</f>
        <v>#N/A</v>
      </c>
      <c r="E25" t="e">
        <f>VLOOKUP(A25,'помощник для списков'!A$2:C$4005,3,FALSE)</f>
        <v>#N/A</v>
      </c>
      <c r="F25" t="e">
        <f>VLOOKUP(CONCATENATE("Лимит на доме",E25),#REF!,22,FALSE)</f>
        <v>#N/A</v>
      </c>
      <c r="G25" t="e">
        <f>VLOOKUP(E25,'помощник для списков'!C$2:I$4005,7,FALSE)</f>
        <v>#N/A</v>
      </c>
      <c r="H25" s="68" t="e">
        <f t="shared" si="0"/>
        <v>#N/A</v>
      </c>
      <c r="I25" t="e">
        <f t="shared" si="1"/>
        <v>#N/A</v>
      </c>
      <c r="J25">
        <f>ROW()</f>
        <v>25</v>
      </c>
      <c r="K25" t="e">
        <f>INDEX(#REF!,'помощник2(строки)'!D25,26)</f>
        <v>#REF!</v>
      </c>
      <c r="L25" t="e">
        <f>IF(K25="да",IF(A25=A24,L24,COUNTIF(M$2:M24,"&gt;0")+1),0)</f>
        <v>#REF!</v>
      </c>
      <c r="M25" t="e">
        <f>IF(VLOOKUP(E25,'помощник для списков'!C$2:I$4005,7,FALSE)=0,0,IF(L25=0,0,IF(E25=E24,0,1)))</f>
        <v>#N/A</v>
      </c>
      <c r="N25" t="e">
        <f t="shared" si="2"/>
        <v>#N/A</v>
      </c>
      <c r="O25" t="e">
        <f t="shared" si="3"/>
        <v>#N/A</v>
      </c>
      <c r="P25" t="e">
        <f>IF(INDEX(#REF!,'помощник2(строки)'!D25,27)="согласие",1,IF(INDEX(#REF!,'помощник2(строки)'!D25,27)="принято решение ОМС",1,0))</f>
        <v>#REF!</v>
      </c>
      <c r="Q25" t="e">
        <f t="shared" si="5"/>
        <v>#REF!</v>
      </c>
      <c r="R25" t="e">
        <f>IF(P25=1,IF(A25=A24,R24,COUNTIF(Q$2:Q24,"&gt;0")+1),0)</f>
        <v>#REF!</v>
      </c>
      <c r="S25" t="e">
        <f t="shared" si="4"/>
        <v>#N/A</v>
      </c>
    </row>
    <row r="26" spans="1:19">
      <c r="A26" t="e">
        <f>IF(COUNTIF(A$2:A25,A25)=B25,A25+1,A25)</f>
        <v>#N/A</v>
      </c>
      <c r="B26" t="e">
        <f>VLOOKUP(A26,'помощник для списков'!A$2:L$4005,11,FALSE)</f>
        <v>#N/A</v>
      </c>
      <c r="C26" t="e">
        <f>IF(A26=A25,D25,VLOOKUP(E26,#REF!,25,FALSE))</f>
        <v>#N/A</v>
      </c>
      <c r="D26" s="54" t="e">
        <f>IF(VLOOKUP(E26,'помощник для списков'!C$2:E$4005,3,FALSE)=0,'помощник2(строки)'!C26,IF(INDEX(#REF!,C26+1,12)=0,IF(INDEX(#REF!,C26+2,12)=0,IF(INDEX(#REF!,C26+3,12)=0,IF(INDEX(#REF!,C26+4,12)=0,IF(INDEX(#REF!,C26+5,12)=0,IF(INDEX(#REF!,C26+6,12)=0,IF(INDEX(#REF!,C26+7,12)=0,IF(INDEX(#REF!,C26+8,12)=0,IF(INDEX(#REF!,C26+9,12)=0,IF(INDEX(#REF!,C26+10,12)=0,IF(INDEX(#REF!,C26+11,12)=0,INDEX(#REF!,C26+12,12),INDEX(#REF!,C26+11,12)),INDEX(#REF!,C26+10,12)),INDEX(#REF!,C26+9,12)),INDEX(#REF!,C26+8,12)),INDEX(#REF!,C26+7,12)),INDEX(#REF!,C26+6,12)),INDEX(#REF!,C26+5,12)),INDEX(#REF!,C26+4,12)),INDEX(#REF!,C26+3,12)),INDEX(#REF!,C26+2,12)),INDEX(#REF!,C26+1,12)))</f>
        <v>#N/A</v>
      </c>
      <c r="E26" t="e">
        <f>VLOOKUP(A26,'помощник для списков'!A$2:C$4005,3,FALSE)</f>
        <v>#N/A</v>
      </c>
      <c r="F26" t="e">
        <f>VLOOKUP(CONCATENATE("Лимит на доме",E26),#REF!,22,FALSE)</f>
        <v>#N/A</v>
      </c>
      <c r="G26" t="e">
        <f>VLOOKUP(E26,'помощник для списков'!C$2:I$4005,7,FALSE)</f>
        <v>#N/A</v>
      </c>
      <c r="H26" s="68" t="e">
        <f t="shared" si="0"/>
        <v>#N/A</v>
      </c>
      <c r="I26" t="e">
        <f t="shared" si="1"/>
        <v>#N/A</v>
      </c>
      <c r="J26">
        <f>ROW()</f>
        <v>26</v>
      </c>
      <c r="K26" t="e">
        <f>INDEX(#REF!,'помощник2(строки)'!D26,26)</f>
        <v>#REF!</v>
      </c>
      <c r="L26" t="e">
        <f>IF(K26="да",IF(A26=A25,L25,COUNTIF(M$2:M25,"&gt;0")+1),0)</f>
        <v>#REF!</v>
      </c>
      <c r="M26" t="e">
        <f>IF(VLOOKUP(E26,'помощник для списков'!C$2:I$4005,7,FALSE)=0,0,IF(L26=0,0,IF(E26=E25,0,1)))</f>
        <v>#N/A</v>
      </c>
      <c r="N26" t="e">
        <f t="shared" si="2"/>
        <v>#N/A</v>
      </c>
      <c r="O26" t="e">
        <f t="shared" si="3"/>
        <v>#N/A</v>
      </c>
      <c r="P26" t="e">
        <f>IF(INDEX(#REF!,'помощник2(строки)'!D26,27)="согласие",1,IF(INDEX(#REF!,'помощник2(строки)'!D26,27)="принято решение ОМС",1,0))</f>
        <v>#REF!</v>
      </c>
      <c r="Q26" t="e">
        <f t="shared" si="5"/>
        <v>#REF!</v>
      </c>
      <c r="R26" t="e">
        <f>IF(P26=1,IF(A26=A25,R25,COUNTIF(Q$2:Q25,"&gt;0")+1),0)</f>
        <v>#REF!</v>
      </c>
      <c r="S26" t="e">
        <f t="shared" si="4"/>
        <v>#N/A</v>
      </c>
    </row>
    <row r="27" spans="1:19">
      <c r="A27" t="e">
        <f>IF(COUNTIF(A$2:A26,A26)=B26,A26+1,A26)</f>
        <v>#N/A</v>
      </c>
      <c r="B27" t="e">
        <f>VLOOKUP(A27,'помощник для списков'!A$2:L$4005,11,FALSE)</f>
        <v>#N/A</v>
      </c>
      <c r="C27" t="e">
        <f>IF(A27=A26,D26,VLOOKUP(E27,#REF!,25,FALSE))</f>
        <v>#N/A</v>
      </c>
      <c r="D27" s="54" t="e">
        <f>IF(VLOOKUP(E27,'помощник для списков'!C$2:E$4005,3,FALSE)=0,'помощник2(строки)'!C27,IF(INDEX(#REF!,C27+1,12)=0,IF(INDEX(#REF!,C27+2,12)=0,IF(INDEX(#REF!,C27+3,12)=0,IF(INDEX(#REF!,C27+4,12)=0,IF(INDEX(#REF!,C27+5,12)=0,IF(INDEX(#REF!,C27+6,12)=0,IF(INDEX(#REF!,C27+7,12)=0,IF(INDEX(#REF!,C27+8,12)=0,IF(INDEX(#REF!,C27+9,12)=0,IF(INDEX(#REF!,C27+10,12)=0,IF(INDEX(#REF!,C27+11,12)=0,INDEX(#REF!,C27+12,12),INDEX(#REF!,C27+11,12)),INDEX(#REF!,C27+10,12)),INDEX(#REF!,C27+9,12)),INDEX(#REF!,C27+8,12)),INDEX(#REF!,C27+7,12)),INDEX(#REF!,C27+6,12)),INDEX(#REF!,C27+5,12)),INDEX(#REF!,C27+4,12)),INDEX(#REF!,C27+3,12)),INDEX(#REF!,C27+2,12)),INDEX(#REF!,C27+1,12)))</f>
        <v>#N/A</v>
      </c>
      <c r="E27" t="e">
        <f>VLOOKUP(A27,'помощник для списков'!A$2:C$4005,3,FALSE)</f>
        <v>#N/A</v>
      </c>
      <c r="F27" t="e">
        <f>VLOOKUP(CONCATENATE("Лимит на доме",E27),#REF!,22,FALSE)</f>
        <v>#N/A</v>
      </c>
      <c r="G27" t="e">
        <f>VLOOKUP(E27,'помощник для списков'!C$2:I$4005,7,FALSE)</f>
        <v>#N/A</v>
      </c>
      <c r="H27" s="68" t="e">
        <f t="shared" si="0"/>
        <v>#N/A</v>
      </c>
      <c r="I27" t="e">
        <f t="shared" si="1"/>
        <v>#N/A</v>
      </c>
      <c r="J27">
        <f>ROW()</f>
        <v>27</v>
      </c>
      <c r="K27" t="e">
        <f>INDEX(#REF!,'помощник2(строки)'!D27,26)</f>
        <v>#REF!</v>
      </c>
      <c r="L27" t="e">
        <f>IF(K27="да",IF(A27=A26,L26,COUNTIF(M$2:M26,"&gt;0")+1),0)</f>
        <v>#REF!</v>
      </c>
      <c r="M27" t="e">
        <f>IF(VLOOKUP(E27,'помощник для списков'!C$2:I$4005,7,FALSE)=0,0,IF(L27=0,0,IF(E27=E26,0,1)))</f>
        <v>#N/A</v>
      </c>
      <c r="N27" t="e">
        <f t="shared" si="2"/>
        <v>#N/A</v>
      </c>
      <c r="O27" t="e">
        <f t="shared" si="3"/>
        <v>#N/A</v>
      </c>
      <c r="P27" t="e">
        <f>IF(INDEX(#REF!,'помощник2(строки)'!D27,27)="согласие",1,IF(INDEX(#REF!,'помощник2(строки)'!D27,27)="принято решение ОМС",1,0))</f>
        <v>#REF!</v>
      </c>
      <c r="Q27" t="e">
        <f t="shared" si="5"/>
        <v>#REF!</v>
      </c>
      <c r="R27" t="e">
        <f>IF(P27=1,IF(A27=A26,R26,COUNTIF(Q$2:Q26,"&gt;0")+1),0)</f>
        <v>#REF!</v>
      </c>
      <c r="S27" t="e">
        <f t="shared" si="4"/>
        <v>#N/A</v>
      </c>
    </row>
    <row r="28" spans="1:19">
      <c r="A28" t="e">
        <f>IF(COUNTIF(A$2:A27,A27)=B27,A27+1,A27)</f>
        <v>#N/A</v>
      </c>
      <c r="B28" t="e">
        <f>VLOOKUP(A28,'помощник для списков'!A$2:L$4005,11,FALSE)</f>
        <v>#N/A</v>
      </c>
      <c r="C28" t="e">
        <f>IF(A28=A27,D27,VLOOKUP(E28,#REF!,25,FALSE))</f>
        <v>#N/A</v>
      </c>
      <c r="D28" s="54" t="e">
        <f>IF(VLOOKUP(E28,'помощник для списков'!C$2:E$4005,3,FALSE)=0,'помощник2(строки)'!C28,IF(INDEX(#REF!,C28+1,12)=0,IF(INDEX(#REF!,C28+2,12)=0,IF(INDEX(#REF!,C28+3,12)=0,IF(INDEX(#REF!,C28+4,12)=0,IF(INDEX(#REF!,C28+5,12)=0,IF(INDEX(#REF!,C28+6,12)=0,IF(INDEX(#REF!,C28+7,12)=0,IF(INDEX(#REF!,C28+8,12)=0,IF(INDEX(#REF!,C28+9,12)=0,IF(INDEX(#REF!,C28+10,12)=0,IF(INDEX(#REF!,C28+11,12)=0,INDEX(#REF!,C28+12,12),INDEX(#REF!,C28+11,12)),INDEX(#REF!,C28+10,12)),INDEX(#REF!,C28+9,12)),INDEX(#REF!,C28+8,12)),INDEX(#REF!,C28+7,12)),INDEX(#REF!,C28+6,12)),INDEX(#REF!,C28+5,12)),INDEX(#REF!,C28+4,12)),INDEX(#REF!,C28+3,12)),INDEX(#REF!,C28+2,12)),INDEX(#REF!,C28+1,12)))</f>
        <v>#N/A</v>
      </c>
      <c r="E28" t="e">
        <f>VLOOKUP(A28,'помощник для списков'!A$2:C$4005,3,FALSE)</f>
        <v>#N/A</v>
      </c>
      <c r="F28" t="e">
        <f>VLOOKUP(CONCATENATE("Лимит на доме",E28),#REF!,22,FALSE)</f>
        <v>#N/A</v>
      </c>
      <c r="G28" t="e">
        <f>VLOOKUP(E28,'помощник для списков'!C$2:I$4005,7,FALSE)</f>
        <v>#N/A</v>
      </c>
      <c r="H28" s="68" t="e">
        <f t="shared" ref="H28:H91" si="6">D28</f>
        <v>#N/A</v>
      </c>
      <c r="I28" t="e">
        <f t="shared" ref="I28:I91" si="7">D28</f>
        <v>#N/A</v>
      </c>
      <c r="J28">
        <f>ROW()</f>
        <v>28</v>
      </c>
      <c r="K28" t="e">
        <f>INDEX(#REF!,'помощник2(строки)'!D28,26)</f>
        <v>#REF!</v>
      </c>
      <c r="L28" t="e">
        <f>IF(K28="да",IF(A28=A27,L27,COUNTIF(M$2:M27,"&gt;0")+1),0)</f>
        <v>#REF!</v>
      </c>
      <c r="M28" t="e">
        <f>IF(VLOOKUP(E28,'помощник для списков'!C$2:I$4005,7,FALSE)=0,0,IF(L28=0,0,IF(E28=E27,0,1)))</f>
        <v>#N/A</v>
      </c>
      <c r="N28" t="e">
        <f t="shared" ref="N28:N91" si="8">E28</f>
        <v>#N/A</v>
      </c>
      <c r="O28" t="e">
        <f t="shared" ref="O28:O91" si="9">B28</f>
        <v>#N/A</v>
      </c>
      <c r="P28" t="e">
        <f>IF(INDEX(#REF!,'помощник2(строки)'!D28,27)="согласие",1,IF(INDEX(#REF!,'помощник2(строки)'!D28,27)="принято решение ОМС",1,0))</f>
        <v>#REF!</v>
      </c>
      <c r="Q28" t="e">
        <f t="shared" ref="Q28:Q91" si="10">IF(P28=1,IF(A28=A27,0,1),0)</f>
        <v>#REF!</v>
      </c>
      <c r="R28" t="e">
        <f>IF(P28=1,IF(A28=A27,R27,COUNTIF(Q$2:Q27,"&gt;0")+1),0)</f>
        <v>#REF!</v>
      </c>
      <c r="S28" t="e">
        <f t="shared" ref="S28:S91" si="11">H28</f>
        <v>#N/A</v>
      </c>
    </row>
    <row r="29" spans="1:19">
      <c r="A29" t="e">
        <f>IF(COUNTIF(A$2:A28,A28)=B28,A28+1,A28)</f>
        <v>#N/A</v>
      </c>
      <c r="B29" t="e">
        <f>VLOOKUP(A29,'помощник для списков'!A$2:L$4005,11,FALSE)</f>
        <v>#N/A</v>
      </c>
      <c r="C29" t="e">
        <f>IF(A29=A28,D28,VLOOKUP(E29,#REF!,25,FALSE))</f>
        <v>#N/A</v>
      </c>
      <c r="D29" s="54" t="e">
        <f>IF(VLOOKUP(E29,'помощник для списков'!C$2:E$4005,3,FALSE)=0,'помощник2(строки)'!C29,IF(INDEX(#REF!,C29+1,12)=0,IF(INDEX(#REF!,C29+2,12)=0,IF(INDEX(#REF!,C29+3,12)=0,IF(INDEX(#REF!,C29+4,12)=0,IF(INDEX(#REF!,C29+5,12)=0,IF(INDEX(#REF!,C29+6,12)=0,IF(INDEX(#REF!,C29+7,12)=0,IF(INDEX(#REF!,C29+8,12)=0,IF(INDEX(#REF!,C29+9,12)=0,IF(INDEX(#REF!,C29+10,12)=0,IF(INDEX(#REF!,C29+11,12)=0,INDEX(#REF!,C29+12,12),INDEX(#REF!,C29+11,12)),INDEX(#REF!,C29+10,12)),INDEX(#REF!,C29+9,12)),INDEX(#REF!,C29+8,12)),INDEX(#REF!,C29+7,12)),INDEX(#REF!,C29+6,12)),INDEX(#REF!,C29+5,12)),INDEX(#REF!,C29+4,12)),INDEX(#REF!,C29+3,12)),INDEX(#REF!,C29+2,12)),INDEX(#REF!,C29+1,12)))</f>
        <v>#N/A</v>
      </c>
      <c r="E29" t="e">
        <f>VLOOKUP(A29,'помощник для списков'!A$2:C$4005,3,FALSE)</f>
        <v>#N/A</v>
      </c>
      <c r="F29" t="e">
        <f>VLOOKUP(CONCATENATE("Лимит на доме",E29),#REF!,22,FALSE)</f>
        <v>#N/A</v>
      </c>
      <c r="G29" t="e">
        <f>VLOOKUP(E29,'помощник для списков'!C$2:I$4005,7,FALSE)</f>
        <v>#N/A</v>
      </c>
      <c r="H29" s="68" t="e">
        <f t="shared" si="6"/>
        <v>#N/A</v>
      </c>
      <c r="I29" t="e">
        <f t="shared" si="7"/>
        <v>#N/A</v>
      </c>
      <c r="J29">
        <f>ROW()</f>
        <v>29</v>
      </c>
      <c r="K29" t="e">
        <f>INDEX(#REF!,'помощник2(строки)'!D29,26)</f>
        <v>#REF!</v>
      </c>
      <c r="L29" t="e">
        <f>IF(K29="да",IF(A29=A28,L28,COUNTIF(M$2:M28,"&gt;0")+1),0)</f>
        <v>#REF!</v>
      </c>
      <c r="M29" t="e">
        <f>IF(VLOOKUP(E29,'помощник для списков'!C$2:I$4005,7,FALSE)=0,0,IF(L29=0,0,IF(E29=E28,0,1)))</f>
        <v>#N/A</v>
      </c>
      <c r="N29" t="e">
        <f t="shared" si="8"/>
        <v>#N/A</v>
      </c>
      <c r="O29" t="e">
        <f t="shared" si="9"/>
        <v>#N/A</v>
      </c>
      <c r="P29" t="e">
        <f>IF(INDEX(#REF!,'помощник2(строки)'!D29,27)="согласие",1,IF(INDEX(#REF!,'помощник2(строки)'!D29,27)="принято решение ОМС",1,0))</f>
        <v>#REF!</v>
      </c>
      <c r="Q29" t="e">
        <f t="shared" si="10"/>
        <v>#REF!</v>
      </c>
      <c r="R29" t="e">
        <f>IF(P29=1,IF(A29=A28,R28,COUNTIF(Q$2:Q28,"&gt;0")+1),0)</f>
        <v>#REF!</v>
      </c>
      <c r="S29" t="e">
        <f t="shared" si="11"/>
        <v>#N/A</v>
      </c>
    </row>
    <row r="30" spans="1:19">
      <c r="A30" t="e">
        <f>IF(COUNTIF(A$2:A29,A29)=B29,A29+1,A29)</f>
        <v>#N/A</v>
      </c>
      <c r="B30" t="e">
        <f>VLOOKUP(A30,'помощник для списков'!A$2:L$4005,11,FALSE)</f>
        <v>#N/A</v>
      </c>
      <c r="C30" t="e">
        <f>IF(A30=A29,D29,VLOOKUP(E30,#REF!,25,FALSE))</f>
        <v>#N/A</v>
      </c>
      <c r="D30" s="54" t="e">
        <f>IF(VLOOKUP(E30,'помощник для списков'!C$2:E$4005,3,FALSE)=0,'помощник2(строки)'!C30,IF(INDEX(#REF!,C30+1,12)=0,IF(INDEX(#REF!,C30+2,12)=0,IF(INDEX(#REF!,C30+3,12)=0,IF(INDEX(#REF!,C30+4,12)=0,IF(INDEX(#REF!,C30+5,12)=0,IF(INDEX(#REF!,C30+6,12)=0,IF(INDEX(#REF!,C30+7,12)=0,IF(INDEX(#REF!,C30+8,12)=0,IF(INDEX(#REF!,C30+9,12)=0,IF(INDEX(#REF!,C30+10,12)=0,IF(INDEX(#REF!,C30+11,12)=0,INDEX(#REF!,C30+12,12),INDEX(#REF!,C30+11,12)),INDEX(#REF!,C30+10,12)),INDEX(#REF!,C30+9,12)),INDEX(#REF!,C30+8,12)),INDEX(#REF!,C30+7,12)),INDEX(#REF!,C30+6,12)),INDEX(#REF!,C30+5,12)),INDEX(#REF!,C30+4,12)),INDEX(#REF!,C30+3,12)),INDEX(#REF!,C30+2,12)),INDEX(#REF!,C30+1,12)))</f>
        <v>#N/A</v>
      </c>
      <c r="E30" t="e">
        <f>VLOOKUP(A30,'помощник для списков'!A$2:C$4005,3,FALSE)</f>
        <v>#N/A</v>
      </c>
      <c r="F30" t="e">
        <f>VLOOKUP(CONCATENATE("Лимит на доме",E30),#REF!,22,FALSE)</f>
        <v>#N/A</v>
      </c>
      <c r="G30" t="e">
        <f>VLOOKUP(E30,'помощник для списков'!C$2:I$4005,7,FALSE)</f>
        <v>#N/A</v>
      </c>
      <c r="H30" s="68" t="e">
        <f t="shared" si="6"/>
        <v>#N/A</v>
      </c>
      <c r="I30" t="e">
        <f t="shared" si="7"/>
        <v>#N/A</v>
      </c>
      <c r="J30">
        <f>ROW()</f>
        <v>30</v>
      </c>
      <c r="K30" t="e">
        <f>INDEX(#REF!,'помощник2(строки)'!D30,26)</f>
        <v>#REF!</v>
      </c>
      <c r="L30" t="e">
        <f>IF(K30="да",IF(A30=A29,L29,COUNTIF(M$2:M29,"&gt;0")+1),0)</f>
        <v>#REF!</v>
      </c>
      <c r="M30" t="e">
        <f>IF(VLOOKUP(E30,'помощник для списков'!C$2:I$4005,7,FALSE)=0,0,IF(L30=0,0,IF(E30=E29,0,1)))</f>
        <v>#N/A</v>
      </c>
      <c r="N30" t="e">
        <f t="shared" si="8"/>
        <v>#N/A</v>
      </c>
      <c r="O30" t="e">
        <f t="shared" si="9"/>
        <v>#N/A</v>
      </c>
      <c r="P30" t="e">
        <f>IF(INDEX(#REF!,'помощник2(строки)'!D30,27)="согласие",1,IF(INDEX(#REF!,'помощник2(строки)'!D30,27)="принято решение ОМС",1,0))</f>
        <v>#REF!</v>
      </c>
      <c r="Q30" t="e">
        <f t="shared" si="10"/>
        <v>#REF!</v>
      </c>
      <c r="R30" t="e">
        <f>IF(P30=1,IF(A30=A29,R29,COUNTIF(Q$2:Q29,"&gt;0")+1),0)</f>
        <v>#REF!</v>
      </c>
      <c r="S30" t="e">
        <f t="shared" si="11"/>
        <v>#N/A</v>
      </c>
    </row>
    <row r="31" spans="1:19">
      <c r="A31" t="e">
        <f>IF(COUNTIF(A$2:A30,A30)=B30,A30+1,A30)</f>
        <v>#N/A</v>
      </c>
      <c r="B31" t="e">
        <f>VLOOKUP(A31,'помощник для списков'!A$2:L$4005,11,FALSE)</f>
        <v>#N/A</v>
      </c>
      <c r="C31" t="e">
        <f>IF(A31=A30,D30,VLOOKUP(E31,#REF!,25,FALSE))</f>
        <v>#N/A</v>
      </c>
      <c r="D31" s="54" t="e">
        <f>IF(VLOOKUP(E31,'помощник для списков'!C$2:E$4005,3,FALSE)=0,'помощник2(строки)'!C31,IF(INDEX(#REF!,C31+1,12)=0,IF(INDEX(#REF!,C31+2,12)=0,IF(INDEX(#REF!,C31+3,12)=0,IF(INDEX(#REF!,C31+4,12)=0,IF(INDEX(#REF!,C31+5,12)=0,IF(INDEX(#REF!,C31+6,12)=0,IF(INDEX(#REF!,C31+7,12)=0,IF(INDEX(#REF!,C31+8,12)=0,IF(INDEX(#REF!,C31+9,12)=0,IF(INDEX(#REF!,C31+10,12)=0,IF(INDEX(#REF!,C31+11,12)=0,INDEX(#REF!,C31+12,12),INDEX(#REF!,C31+11,12)),INDEX(#REF!,C31+10,12)),INDEX(#REF!,C31+9,12)),INDEX(#REF!,C31+8,12)),INDEX(#REF!,C31+7,12)),INDEX(#REF!,C31+6,12)),INDEX(#REF!,C31+5,12)),INDEX(#REF!,C31+4,12)),INDEX(#REF!,C31+3,12)),INDEX(#REF!,C31+2,12)),INDEX(#REF!,C31+1,12)))</f>
        <v>#N/A</v>
      </c>
      <c r="E31" t="e">
        <f>VLOOKUP(A31,'помощник для списков'!A$2:C$4005,3,FALSE)</f>
        <v>#N/A</v>
      </c>
      <c r="F31" t="e">
        <f>VLOOKUP(CONCATENATE("Лимит на доме",E31),#REF!,22,FALSE)</f>
        <v>#N/A</v>
      </c>
      <c r="G31" t="e">
        <f>VLOOKUP(E31,'помощник для списков'!C$2:I$4005,7,FALSE)</f>
        <v>#N/A</v>
      </c>
      <c r="H31" s="68" t="e">
        <f t="shared" si="6"/>
        <v>#N/A</v>
      </c>
      <c r="I31" t="e">
        <f t="shared" si="7"/>
        <v>#N/A</v>
      </c>
      <c r="J31">
        <f>ROW()</f>
        <v>31</v>
      </c>
      <c r="K31" t="e">
        <f>INDEX(#REF!,'помощник2(строки)'!D31,26)</f>
        <v>#REF!</v>
      </c>
      <c r="L31" t="e">
        <f>IF(K31="да",IF(A31=A30,L30,COUNTIF(M$2:M30,"&gt;0")+1),0)</f>
        <v>#REF!</v>
      </c>
      <c r="M31" t="e">
        <f>IF(VLOOKUP(E31,'помощник для списков'!C$2:I$4005,7,FALSE)=0,0,IF(L31=0,0,IF(E31=E30,0,1)))</f>
        <v>#N/A</v>
      </c>
      <c r="N31" t="e">
        <f t="shared" si="8"/>
        <v>#N/A</v>
      </c>
      <c r="O31" t="e">
        <f t="shared" si="9"/>
        <v>#N/A</v>
      </c>
      <c r="P31" t="e">
        <f>IF(INDEX(#REF!,'помощник2(строки)'!D31,27)="согласие",1,IF(INDEX(#REF!,'помощник2(строки)'!D31,27)="принято решение ОМС",1,0))</f>
        <v>#REF!</v>
      </c>
      <c r="Q31" t="e">
        <f t="shared" si="10"/>
        <v>#REF!</v>
      </c>
      <c r="R31" t="e">
        <f>IF(P31=1,IF(A31=A30,R30,COUNTIF(Q$2:Q30,"&gt;0")+1),0)</f>
        <v>#REF!</v>
      </c>
      <c r="S31" t="e">
        <f t="shared" si="11"/>
        <v>#N/A</v>
      </c>
    </row>
    <row r="32" spans="1:19">
      <c r="A32" t="e">
        <f>IF(COUNTIF(A$2:A31,A31)=B31,A31+1,A31)</f>
        <v>#N/A</v>
      </c>
      <c r="B32" t="e">
        <f>VLOOKUP(A32,'помощник для списков'!A$2:L$4005,11,FALSE)</f>
        <v>#N/A</v>
      </c>
      <c r="C32" t="e">
        <f>IF(A32=A31,D31,VLOOKUP(E32,#REF!,25,FALSE))</f>
        <v>#N/A</v>
      </c>
      <c r="D32" s="54" t="e">
        <f>IF(VLOOKUP(E32,'помощник для списков'!C$2:E$4005,3,FALSE)=0,'помощник2(строки)'!C32,IF(INDEX(#REF!,C32+1,12)=0,IF(INDEX(#REF!,C32+2,12)=0,IF(INDEX(#REF!,C32+3,12)=0,IF(INDEX(#REF!,C32+4,12)=0,IF(INDEX(#REF!,C32+5,12)=0,IF(INDEX(#REF!,C32+6,12)=0,IF(INDEX(#REF!,C32+7,12)=0,IF(INDEX(#REF!,C32+8,12)=0,IF(INDEX(#REF!,C32+9,12)=0,IF(INDEX(#REF!,C32+10,12)=0,IF(INDEX(#REF!,C32+11,12)=0,INDEX(#REF!,C32+12,12),INDEX(#REF!,C32+11,12)),INDEX(#REF!,C32+10,12)),INDEX(#REF!,C32+9,12)),INDEX(#REF!,C32+8,12)),INDEX(#REF!,C32+7,12)),INDEX(#REF!,C32+6,12)),INDEX(#REF!,C32+5,12)),INDEX(#REF!,C32+4,12)),INDEX(#REF!,C32+3,12)),INDEX(#REF!,C32+2,12)),INDEX(#REF!,C32+1,12)))</f>
        <v>#N/A</v>
      </c>
      <c r="E32" t="e">
        <f>VLOOKUP(A32,'помощник для списков'!A$2:C$4005,3,FALSE)</f>
        <v>#N/A</v>
      </c>
      <c r="F32" t="e">
        <f>VLOOKUP(CONCATENATE("Лимит на доме",E32),#REF!,22,FALSE)</f>
        <v>#N/A</v>
      </c>
      <c r="G32" t="e">
        <f>VLOOKUP(E32,'помощник для списков'!C$2:I$4005,7,FALSE)</f>
        <v>#N/A</v>
      </c>
      <c r="H32" s="68" t="e">
        <f t="shared" si="6"/>
        <v>#N/A</v>
      </c>
      <c r="I32" t="e">
        <f t="shared" si="7"/>
        <v>#N/A</v>
      </c>
      <c r="J32">
        <f>ROW()</f>
        <v>32</v>
      </c>
      <c r="K32" t="e">
        <f>INDEX(#REF!,'помощник2(строки)'!D32,26)</f>
        <v>#REF!</v>
      </c>
      <c r="L32" t="e">
        <f>IF(K32="да",IF(A32=A31,L31,COUNTIF(M$2:M31,"&gt;0")+1),0)</f>
        <v>#REF!</v>
      </c>
      <c r="M32" t="e">
        <f>IF(VLOOKUP(E32,'помощник для списков'!C$2:I$4005,7,FALSE)=0,0,IF(L32=0,0,IF(E32=E31,0,1)))</f>
        <v>#N/A</v>
      </c>
      <c r="N32" t="e">
        <f t="shared" si="8"/>
        <v>#N/A</v>
      </c>
      <c r="O32" t="e">
        <f t="shared" si="9"/>
        <v>#N/A</v>
      </c>
      <c r="P32" t="e">
        <f>IF(INDEX(#REF!,'помощник2(строки)'!D32,27)="согласие",1,IF(INDEX(#REF!,'помощник2(строки)'!D32,27)="принято решение ОМС",1,0))</f>
        <v>#REF!</v>
      </c>
      <c r="Q32" t="e">
        <f t="shared" si="10"/>
        <v>#REF!</v>
      </c>
      <c r="R32" t="e">
        <f>IF(P32=1,IF(A32=A31,R31,COUNTIF(Q$2:Q31,"&gt;0")+1),0)</f>
        <v>#REF!</v>
      </c>
      <c r="S32" t="e">
        <f t="shared" si="11"/>
        <v>#N/A</v>
      </c>
    </row>
    <row r="33" spans="1:19">
      <c r="A33" t="e">
        <f>IF(COUNTIF(A$2:A32,A32)=B32,A32+1,A32)</f>
        <v>#N/A</v>
      </c>
      <c r="B33" t="e">
        <f>VLOOKUP(A33,'помощник для списков'!A$2:L$4005,11,FALSE)</f>
        <v>#N/A</v>
      </c>
      <c r="C33" t="e">
        <f>IF(A33=A32,D32,VLOOKUP(E33,#REF!,25,FALSE))</f>
        <v>#N/A</v>
      </c>
      <c r="D33" s="54" t="e">
        <f>IF(VLOOKUP(E33,'помощник для списков'!C$2:E$4005,3,FALSE)=0,'помощник2(строки)'!C33,IF(INDEX(#REF!,C33+1,12)=0,IF(INDEX(#REF!,C33+2,12)=0,IF(INDEX(#REF!,C33+3,12)=0,IF(INDEX(#REF!,C33+4,12)=0,IF(INDEX(#REF!,C33+5,12)=0,IF(INDEX(#REF!,C33+6,12)=0,IF(INDEX(#REF!,C33+7,12)=0,IF(INDEX(#REF!,C33+8,12)=0,IF(INDEX(#REF!,C33+9,12)=0,IF(INDEX(#REF!,C33+10,12)=0,IF(INDEX(#REF!,C33+11,12)=0,INDEX(#REF!,C33+12,12),INDEX(#REF!,C33+11,12)),INDEX(#REF!,C33+10,12)),INDEX(#REF!,C33+9,12)),INDEX(#REF!,C33+8,12)),INDEX(#REF!,C33+7,12)),INDEX(#REF!,C33+6,12)),INDEX(#REF!,C33+5,12)),INDEX(#REF!,C33+4,12)),INDEX(#REF!,C33+3,12)),INDEX(#REF!,C33+2,12)),INDEX(#REF!,C33+1,12)))</f>
        <v>#N/A</v>
      </c>
      <c r="E33" t="e">
        <f>VLOOKUP(A33,'помощник для списков'!A$2:C$4005,3,FALSE)</f>
        <v>#N/A</v>
      </c>
      <c r="F33" t="e">
        <f>VLOOKUP(CONCATENATE("Лимит на доме",E33),#REF!,22,FALSE)</f>
        <v>#N/A</v>
      </c>
      <c r="G33" t="e">
        <f>VLOOKUP(E33,'помощник для списков'!C$2:I$4005,7,FALSE)</f>
        <v>#N/A</v>
      </c>
      <c r="H33" s="68" t="e">
        <f t="shared" si="6"/>
        <v>#N/A</v>
      </c>
      <c r="I33" t="e">
        <f t="shared" si="7"/>
        <v>#N/A</v>
      </c>
      <c r="J33">
        <f>ROW()</f>
        <v>33</v>
      </c>
      <c r="K33" t="e">
        <f>INDEX(#REF!,'помощник2(строки)'!D33,26)</f>
        <v>#REF!</v>
      </c>
      <c r="L33" t="e">
        <f>IF(K33="да",IF(A33=A32,L32,COUNTIF(M$2:M32,"&gt;0")+1),0)</f>
        <v>#REF!</v>
      </c>
      <c r="M33" t="e">
        <f>IF(VLOOKUP(E33,'помощник для списков'!C$2:I$4005,7,FALSE)=0,0,IF(L33=0,0,IF(E33=E32,0,1)))</f>
        <v>#N/A</v>
      </c>
      <c r="N33" t="e">
        <f t="shared" si="8"/>
        <v>#N/A</v>
      </c>
      <c r="O33" t="e">
        <f t="shared" si="9"/>
        <v>#N/A</v>
      </c>
      <c r="P33" t="e">
        <f>IF(INDEX(#REF!,'помощник2(строки)'!D33,27)="согласие",1,IF(INDEX(#REF!,'помощник2(строки)'!D33,27)="принято решение ОМС",1,0))</f>
        <v>#REF!</v>
      </c>
      <c r="Q33" t="e">
        <f t="shared" si="10"/>
        <v>#REF!</v>
      </c>
      <c r="R33" t="e">
        <f>IF(P33=1,IF(A33=A32,R32,COUNTIF(Q$2:Q32,"&gt;0")+1),0)</f>
        <v>#REF!</v>
      </c>
      <c r="S33" t="e">
        <f t="shared" si="11"/>
        <v>#N/A</v>
      </c>
    </row>
    <row r="34" spans="1:19">
      <c r="A34" t="e">
        <f>IF(COUNTIF(A$2:A33,A33)=B33,A33+1,A33)</f>
        <v>#N/A</v>
      </c>
      <c r="B34" t="e">
        <f>VLOOKUP(A34,'помощник для списков'!A$2:L$4005,11,FALSE)</f>
        <v>#N/A</v>
      </c>
      <c r="C34" t="e">
        <f>IF(A34=A33,D33,VLOOKUP(E34,#REF!,25,FALSE))</f>
        <v>#N/A</v>
      </c>
      <c r="D34" s="54" t="e">
        <f>IF(VLOOKUP(E34,'помощник для списков'!C$2:E$4005,3,FALSE)=0,'помощник2(строки)'!C34,IF(INDEX(#REF!,C34+1,12)=0,IF(INDEX(#REF!,C34+2,12)=0,IF(INDEX(#REF!,C34+3,12)=0,IF(INDEX(#REF!,C34+4,12)=0,IF(INDEX(#REF!,C34+5,12)=0,IF(INDEX(#REF!,C34+6,12)=0,IF(INDEX(#REF!,C34+7,12)=0,IF(INDEX(#REF!,C34+8,12)=0,IF(INDEX(#REF!,C34+9,12)=0,IF(INDEX(#REF!,C34+10,12)=0,IF(INDEX(#REF!,C34+11,12)=0,INDEX(#REF!,C34+12,12),INDEX(#REF!,C34+11,12)),INDEX(#REF!,C34+10,12)),INDEX(#REF!,C34+9,12)),INDEX(#REF!,C34+8,12)),INDEX(#REF!,C34+7,12)),INDEX(#REF!,C34+6,12)),INDEX(#REF!,C34+5,12)),INDEX(#REF!,C34+4,12)),INDEX(#REF!,C34+3,12)),INDEX(#REF!,C34+2,12)),INDEX(#REF!,C34+1,12)))</f>
        <v>#N/A</v>
      </c>
      <c r="E34" t="e">
        <f>VLOOKUP(A34,'помощник для списков'!A$2:C$4005,3,FALSE)</f>
        <v>#N/A</v>
      </c>
      <c r="F34" t="e">
        <f>VLOOKUP(CONCATENATE("Лимит на доме",E34),#REF!,22,FALSE)</f>
        <v>#N/A</v>
      </c>
      <c r="G34" t="e">
        <f>VLOOKUP(E34,'помощник для списков'!C$2:I$4005,7,FALSE)</f>
        <v>#N/A</v>
      </c>
      <c r="H34" s="68" t="e">
        <f t="shared" si="6"/>
        <v>#N/A</v>
      </c>
      <c r="I34" t="e">
        <f t="shared" si="7"/>
        <v>#N/A</v>
      </c>
      <c r="J34">
        <f>ROW()</f>
        <v>34</v>
      </c>
      <c r="K34" t="e">
        <f>INDEX(#REF!,'помощник2(строки)'!D34,26)</f>
        <v>#REF!</v>
      </c>
      <c r="L34" t="e">
        <f>IF(K34="да",IF(A34=A33,L33,COUNTIF(M$2:M33,"&gt;0")+1),0)</f>
        <v>#REF!</v>
      </c>
      <c r="M34" t="e">
        <f>IF(VLOOKUP(E34,'помощник для списков'!C$2:I$4005,7,FALSE)=0,0,IF(L34=0,0,IF(E34=E33,0,1)))</f>
        <v>#N/A</v>
      </c>
      <c r="N34" t="e">
        <f t="shared" si="8"/>
        <v>#N/A</v>
      </c>
      <c r="O34" t="e">
        <f t="shared" si="9"/>
        <v>#N/A</v>
      </c>
      <c r="P34" t="e">
        <f>IF(INDEX(#REF!,'помощник2(строки)'!D34,27)="согласие",1,IF(INDEX(#REF!,'помощник2(строки)'!D34,27)="принято решение ОМС",1,0))</f>
        <v>#REF!</v>
      </c>
      <c r="Q34" t="e">
        <f t="shared" si="10"/>
        <v>#REF!</v>
      </c>
      <c r="R34" t="e">
        <f>IF(P34=1,IF(A34=A33,R33,COUNTIF(Q$2:Q33,"&gt;0")+1),0)</f>
        <v>#REF!</v>
      </c>
      <c r="S34" t="e">
        <f t="shared" si="11"/>
        <v>#N/A</v>
      </c>
    </row>
    <row r="35" spans="1:19">
      <c r="A35" t="e">
        <f>IF(COUNTIF(A$2:A34,A34)=B34,A34+1,A34)</f>
        <v>#N/A</v>
      </c>
      <c r="B35" t="e">
        <f>VLOOKUP(A35,'помощник для списков'!A$2:L$4005,11,FALSE)</f>
        <v>#N/A</v>
      </c>
      <c r="C35" t="e">
        <f>IF(A35=A34,D34,VLOOKUP(E35,#REF!,25,FALSE))</f>
        <v>#N/A</v>
      </c>
      <c r="D35" s="54" t="e">
        <f>IF(VLOOKUP(E35,'помощник для списков'!C$2:E$4005,3,FALSE)=0,'помощник2(строки)'!C35,IF(INDEX(#REF!,C35+1,12)=0,IF(INDEX(#REF!,C35+2,12)=0,IF(INDEX(#REF!,C35+3,12)=0,IF(INDEX(#REF!,C35+4,12)=0,IF(INDEX(#REF!,C35+5,12)=0,IF(INDEX(#REF!,C35+6,12)=0,IF(INDEX(#REF!,C35+7,12)=0,IF(INDEX(#REF!,C35+8,12)=0,IF(INDEX(#REF!,C35+9,12)=0,IF(INDEX(#REF!,C35+10,12)=0,IF(INDEX(#REF!,C35+11,12)=0,INDEX(#REF!,C35+12,12),INDEX(#REF!,C35+11,12)),INDEX(#REF!,C35+10,12)),INDEX(#REF!,C35+9,12)),INDEX(#REF!,C35+8,12)),INDEX(#REF!,C35+7,12)),INDEX(#REF!,C35+6,12)),INDEX(#REF!,C35+5,12)),INDEX(#REF!,C35+4,12)),INDEX(#REF!,C35+3,12)),INDEX(#REF!,C35+2,12)),INDEX(#REF!,C35+1,12)))</f>
        <v>#N/A</v>
      </c>
      <c r="E35" t="e">
        <f>VLOOKUP(A35,'помощник для списков'!A$2:C$4005,3,FALSE)</f>
        <v>#N/A</v>
      </c>
      <c r="F35" t="e">
        <f>VLOOKUP(CONCATENATE("Лимит на доме",E35),#REF!,22,FALSE)</f>
        <v>#N/A</v>
      </c>
      <c r="G35" t="e">
        <f>VLOOKUP(E35,'помощник для списков'!C$2:I$4005,7,FALSE)</f>
        <v>#N/A</v>
      </c>
      <c r="H35" s="68" t="e">
        <f t="shared" si="6"/>
        <v>#N/A</v>
      </c>
      <c r="I35" t="e">
        <f t="shared" si="7"/>
        <v>#N/A</v>
      </c>
      <c r="J35">
        <f>ROW()</f>
        <v>35</v>
      </c>
      <c r="K35" t="e">
        <f>INDEX(#REF!,'помощник2(строки)'!D35,26)</f>
        <v>#REF!</v>
      </c>
      <c r="L35" t="e">
        <f>IF(K35="да",IF(A35=A34,L34,COUNTIF(M$2:M34,"&gt;0")+1),0)</f>
        <v>#REF!</v>
      </c>
      <c r="M35" t="e">
        <f>IF(VLOOKUP(E35,'помощник для списков'!C$2:I$4005,7,FALSE)=0,0,IF(L35=0,0,IF(E35=E34,0,1)))</f>
        <v>#N/A</v>
      </c>
      <c r="N35" t="e">
        <f t="shared" si="8"/>
        <v>#N/A</v>
      </c>
      <c r="O35" t="e">
        <f t="shared" si="9"/>
        <v>#N/A</v>
      </c>
      <c r="P35" t="e">
        <f>IF(INDEX(#REF!,'помощник2(строки)'!D35,27)="согласие",1,IF(INDEX(#REF!,'помощник2(строки)'!D35,27)="принято решение ОМС",1,0))</f>
        <v>#REF!</v>
      </c>
      <c r="Q35" t="e">
        <f t="shared" si="10"/>
        <v>#REF!</v>
      </c>
      <c r="R35" t="e">
        <f>IF(P35=1,IF(A35=A34,R34,COUNTIF(Q$2:Q34,"&gt;0")+1),0)</f>
        <v>#REF!</v>
      </c>
      <c r="S35" t="e">
        <f t="shared" si="11"/>
        <v>#N/A</v>
      </c>
    </row>
    <row r="36" spans="1:19">
      <c r="A36" t="e">
        <f>IF(COUNTIF(A$2:A35,A35)=B35,A35+1,A35)</f>
        <v>#N/A</v>
      </c>
      <c r="B36" t="e">
        <f>VLOOKUP(A36,'помощник для списков'!A$2:L$4005,11,FALSE)</f>
        <v>#N/A</v>
      </c>
      <c r="C36" t="e">
        <f>IF(A36=A35,D35,VLOOKUP(E36,#REF!,25,FALSE))</f>
        <v>#N/A</v>
      </c>
      <c r="D36" s="54" t="e">
        <f>IF(VLOOKUP(E36,'помощник для списков'!C$2:E$4005,3,FALSE)=0,'помощник2(строки)'!C36,IF(INDEX(#REF!,C36+1,12)=0,IF(INDEX(#REF!,C36+2,12)=0,IF(INDEX(#REF!,C36+3,12)=0,IF(INDEX(#REF!,C36+4,12)=0,IF(INDEX(#REF!,C36+5,12)=0,IF(INDEX(#REF!,C36+6,12)=0,IF(INDEX(#REF!,C36+7,12)=0,IF(INDEX(#REF!,C36+8,12)=0,IF(INDEX(#REF!,C36+9,12)=0,IF(INDEX(#REF!,C36+10,12)=0,IF(INDEX(#REF!,C36+11,12)=0,INDEX(#REF!,C36+12,12),INDEX(#REF!,C36+11,12)),INDEX(#REF!,C36+10,12)),INDEX(#REF!,C36+9,12)),INDEX(#REF!,C36+8,12)),INDEX(#REF!,C36+7,12)),INDEX(#REF!,C36+6,12)),INDEX(#REF!,C36+5,12)),INDEX(#REF!,C36+4,12)),INDEX(#REF!,C36+3,12)),INDEX(#REF!,C36+2,12)),INDEX(#REF!,C36+1,12)))</f>
        <v>#N/A</v>
      </c>
      <c r="E36" t="e">
        <f>VLOOKUP(A36,'помощник для списков'!A$2:C$4005,3,FALSE)</f>
        <v>#N/A</v>
      </c>
      <c r="F36" t="e">
        <f>VLOOKUP(CONCATENATE("Лимит на доме",E36),#REF!,22,FALSE)</f>
        <v>#N/A</v>
      </c>
      <c r="G36" t="e">
        <f>VLOOKUP(E36,'помощник для списков'!C$2:I$4005,7,FALSE)</f>
        <v>#N/A</v>
      </c>
      <c r="H36" s="68" t="e">
        <f t="shared" si="6"/>
        <v>#N/A</v>
      </c>
      <c r="I36" t="e">
        <f t="shared" si="7"/>
        <v>#N/A</v>
      </c>
      <c r="J36">
        <f>ROW()</f>
        <v>36</v>
      </c>
      <c r="K36" t="e">
        <f>INDEX(#REF!,'помощник2(строки)'!D36,26)</f>
        <v>#REF!</v>
      </c>
      <c r="L36" t="e">
        <f>IF(K36="да",IF(A36=A35,L35,COUNTIF(M$2:M35,"&gt;0")+1),0)</f>
        <v>#REF!</v>
      </c>
      <c r="M36" t="e">
        <f>IF(VLOOKUP(E36,'помощник для списков'!C$2:I$4005,7,FALSE)=0,0,IF(L36=0,0,IF(E36=E35,0,1)))</f>
        <v>#N/A</v>
      </c>
      <c r="N36" t="e">
        <f t="shared" si="8"/>
        <v>#N/A</v>
      </c>
      <c r="O36" t="e">
        <f t="shared" si="9"/>
        <v>#N/A</v>
      </c>
      <c r="P36" t="e">
        <f>IF(INDEX(#REF!,'помощник2(строки)'!D36,27)="согласие",1,IF(INDEX(#REF!,'помощник2(строки)'!D36,27)="принято решение ОМС",1,0))</f>
        <v>#REF!</v>
      </c>
      <c r="Q36" t="e">
        <f t="shared" si="10"/>
        <v>#REF!</v>
      </c>
      <c r="R36" t="e">
        <f>IF(P36=1,IF(A36=A35,R35,COUNTIF(Q$2:Q35,"&gt;0")+1),0)</f>
        <v>#REF!</v>
      </c>
      <c r="S36" t="e">
        <f t="shared" si="11"/>
        <v>#N/A</v>
      </c>
    </row>
    <row r="37" spans="1:19">
      <c r="A37" t="e">
        <f>IF(COUNTIF(A$2:A36,A36)=B36,A36+1,A36)</f>
        <v>#N/A</v>
      </c>
      <c r="B37" t="e">
        <f>VLOOKUP(A37,'помощник для списков'!A$2:L$4005,11,FALSE)</f>
        <v>#N/A</v>
      </c>
      <c r="C37" t="e">
        <f>IF(A37=A36,D36,VLOOKUP(E37,#REF!,25,FALSE))</f>
        <v>#N/A</v>
      </c>
      <c r="D37" s="54" t="e">
        <f>IF(VLOOKUP(E37,'помощник для списков'!C$2:E$4005,3,FALSE)=0,'помощник2(строки)'!C37,IF(INDEX(#REF!,C37+1,12)=0,IF(INDEX(#REF!,C37+2,12)=0,IF(INDEX(#REF!,C37+3,12)=0,IF(INDEX(#REF!,C37+4,12)=0,IF(INDEX(#REF!,C37+5,12)=0,IF(INDEX(#REF!,C37+6,12)=0,IF(INDEX(#REF!,C37+7,12)=0,IF(INDEX(#REF!,C37+8,12)=0,IF(INDEX(#REF!,C37+9,12)=0,IF(INDEX(#REF!,C37+10,12)=0,IF(INDEX(#REF!,C37+11,12)=0,INDEX(#REF!,C37+12,12),INDEX(#REF!,C37+11,12)),INDEX(#REF!,C37+10,12)),INDEX(#REF!,C37+9,12)),INDEX(#REF!,C37+8,12)),INDEX(#REF!,C37+7,12)),INDEX(#REF!,C37+6,12)),INDEX(#REF!,C37+5,12)),INDEX(#REF!,C37+4,12)),INDEX(#REF!,C37+3,12)),INDEX(#REF!,C37+2,12)),INDEX(#REF!,C37+1,12)))</f>
        <v>#N/A</v>
      </c>
      <c r="E37" t="e">
        <f>VLOOKUP(A37,'помощник для списков'!A$2:C$4005,3,FALSE)</f>
        <v>#N/A</v>
      </c>
      <c r="F37" t="e">
        <f>VLOOKUP(CONCATENATE("Лимит на доме",E37),#REF!,22,FALSE)</f>
        <v>#N/A</v>
      </c>
      <c r="G37" t="e">
        <f>VLOOKUP(E37,'помощник для списков'!C$2:I$4005,7,FALSE)</f>
        <v>#N/A</v>
      </c>
      <c r="H37" s="68" t="e">
        <f t="shared" si="6"/>
        <v>#N/A</v>
      </c>
      <c r="I37" t="e">
        <f t="shared" si="7"/>
        <v>#N/A</v>
      </c>
      <c r="J37">
        <f>ROW()</f>
        <v>37</v>
      </c>
      <c r="K37" t="e">
        <f>INDEX(#REF!,'помощник2(строки)'!D37,26)</f>
        <v>#REF!</v>
      </c>
      <c r="L37" t="e">
        <f>IF(K37="да",IF(A37=A36,L36,COUNTIF(M$2:M36,"&gt;0")+1),0)</f>
        <v>#REF!</v>
      </c>
      <c r="M37" t="e">
        <f>IF(VLOOKUP(E37,'помощник для списков'!C$2:I$4005,7,FALSE)=0,0,IF(L37=0,0,IF(E37=E36,0,1)))</f>
        <v>#N/A</v>
      </c>
      <c r="N37" t="e">
        <f t="shared" si="8"/>
        <v>#N/A</v>
      </c>
      <c r="O37" t="e">
        <f t="shared" si="9"/>
        <v>#N/A</v>
      </c>
      <c r="P37" t="e">
        <f>IF(INDEX(#REF!,'помощник2(строки)'!D37,27)="согласие",1,IF(INDEX(#REF!,'помощник2(строки)'!D37,27)="принято решение ОМС",1,0))</f>
        <v>#REF!</v>
      </c>
      <c r="Q37" t="e">
        <f t="shared" si="10"/>
        <v>#REF!</v>
      </c>
      <c r="R37" t="e">
        <f>IF(P37=1,IF(A37=A36,R36,COUNTIF(Q$2:Q36,"&gt;0")+1),0)</f>
        <v>#REF!</v>
      </c>
      <c r="S37" t="e">
        <f t="shared" si="11"/>
        <v>#N/A</v>
      </c>
    </row>
    <row r="38" spans="1:19">
      <c r="A38" t="e">
        <f>IF(COUNTIF(A$2:A37,A37)=B37,A37+1,A37)</f>
        <v>#N/A</v>
      </c>
      <c r="B38" t="e">
        <f>VLOOKUP(A38,'помощник для списков'!A$2:L$4005,11,FALSE)</f>
        <v>#N/A</v>
      </c>
      <c r="C38" t="e">
        <f>IF(A38=A37,D37,VLOOKUP(E38,#REF!,25,FALSE))</f>
        <v>#N/A</v>
      </c>
      <c r="D38" s="54" t="e">
        <f>IF(VLOOKUP(E38,'помощник для списков'!C$2:E$4005,3,FALSE)=0,'помощник2(строки)'!C38,IF(INDEX(#REF!,C38+1,12)=0,IF(INDEX(#REF!,C38+2,12)=0,IF(INDEX(#REF!,C38+3,12)=0,IF(INDEX(#REF!,C38+4,12)=0,IF(INDEX(#REF!,C38+5,12)=0,IF(INDEX(#REF!,C38+6,12)=0,IF(INDEX(#REF!,C38+7,12)=0,IF(INDEX(#REF!,C38+8,12)=0,IF(INDEX(#REF!,C38+9,12)=0,IF(INDEX(#REF!,C38+10,12)=0,IF(INDEX(#REF!,C38+11,12)=0,INDEX(#REF!,C38+12,12),INDEX(#REF!,C38+11,12)),INDEX(#REF!,C38+10,12)),INDEX(#REF!,C38+9,12)),INDEX(#REF!,C38+8,12)),INDEX(#REF!,C38+7,12)),INDEX(#REF!,C38+6,12)),INDEX(#REF!,C38+5,12)),INDEX(#REF!,C38+4,12)),INDEX(#REF!,C38+3,12)),INDEX(#REF!,C38+2,12)),INDEX(#REF!,C38+1,12)))</f>
        <v>#N/A</v>
      </c>
      <c r="E38" t="e">
        <f>VLOOKUP(A38,'помощник для списков'!A$2:C$4005,3,FALSE)</f>
        <v>#N/A</v>
      </c>
      <c r="F38" t="e">
        <f>VLOOKUP(CONCATENATE("Лимит на доме",E38),#REF!,22,FALSE)</f>
        <v>#N/A</v>
      </c>
      <c r="G38" t="e">
        <f>VLOOKUP(E38,'помощник для списков'!C$2:I$4005,7,FALSE)</f>
        <v>#N/A</v>
      </c>
      <c r="H38" s="68" t="e">
        <f t="shared" si="6"/>
        <v>#N/A</v>
      </c>
      <c r="I38" t="e">
        <f t="shared" si="7"/>
        <v>#N/A</v>
      </c>
      <c r="J38">
        <f>ROW()</f>
        <v>38</v>
      </c>
      <c r="K38" t="e">
        <f>INDEX(#REF!,'помощник2(строки)'!D38,26)</f>
        <v>#REF!</v>
      </c>
      <c r="L38" t="e">
        <f>IF(K38="да",IF(A38=A37,L37,COUNTIF(M$2:M37,"&gt;0")+1),0)</f>
        <v>#REF!</v>
      </c>
      <c r="M38" t="e">
        <f>IF(VLOOKUP(E38,'помощник для списков'!C$2:I$4005,7,FALSE)=0,0,IF(L38=0,0,IF(E38=E37,0,1)))</f>
        <v>#N/A</v>
      </c>
      <c r="N38" t="e">
        <f t="shared" si="8"/>
        <v>#N/A</v>
      </c>
      <c r="O38" t="e">
        <f t="shared" si="9"/>
        <v>#N/A</v>
      </c>
      <c r="P38" t="e">
        <f>IF(INDEX(#REF!,'помощник2(строки)'!D38,27)="согласие",1,IF(INDEX(#REF!,'помощник2(строки)'!D38,27)="принято решение ОМС",1,0))</f>
        <v>#REF!</v>
      </c>
      <c r="Q38" t="e">
        <f t="shared" si="10"/>
        <v>#REF!</v>
      </c>
      <c r="R38" t="e">
        <f>IF(P38=1,IF(A38=A37,R37,COUNTIF(Q$2:Q37,"&gt;0")+1),0)</f>
        <v>#REF!</v>
      </c>
      <c r="S38" t="e">
        <f t="shared" si="11"/>
        <v>#N/A</v>
      </c>
    </row>
    <row r="39" spans="1:19">
      <c r="A39" t="e">
        <f>IF(COUNTIF(A$2:A38,A38)=B38,A38+1,A38)</f>
        <v>#N/A</v>
      </c>
      <c r="B39" t="e">
        <f>VLOOKUP(A39,'помощник для списков'!A$2:L$4005,11,FALSE)</f>
        <v>#N/A</v>
      </c>
      <c r="C39" t="e">
        <f>IF(A39=A38,D38,VLOOKUP(E39,#REF!,25,FALSE))</f>
        <v>#N/A</v>
      </c>
      <c r="D39" s="54" t="e">
        <f>IF(VLOOKUP(E39,'помощник для списков'!C$2:E$4005,3,FALSE)=0,'помощник2(строки)'!C39,IF(INDEX(#REF!,C39+1,12)=0,IF(INDEX(#REF!,C39+2,12)=0,IF(INDEX(#REF!,C39+3,12)=0,IF(INDEX(#REF!,C39+4,12)=0,IF(INDEX(#REF!,C39+5,12)=0,IF(INDEX(#REF!,C39+6,12)=0,IF(INDEX(#REF!,C39+7,12)=0,IF(INDEX(#REF!,C39+8,12)=0,IF(INDEX(#REF!,C39+9,12)=0,IF(INDEX(#REF!,C39+10,12)=0,IF(INDEX(#REF!,C39+11,12)=0,INDEX(#REF!,C39+12,12),INDEX(#REF!,C39+11,12)),INDEX(#REF!,C39+10,12)),INDEX(#REF!,C39+9,12)),INDEX(#REF!,C39+8,12)),INDEX(#REF!,C39+7,12)),INDEX(#REF!,C39+6,12)),INDEX(#REF!,C39+5,12)),INDEX(#REF!,C39+4,12)),INDEX(#REF!,C39+3,12)),INDEX(#REF!,C39+2,12)),INDEX(#REF!,C39+1,12)))</f>
        <v>#N/A</v>
      </c>
      <c r="E39" t="e">
        <f>VLOOKUP(A39,'помощник для списков'!A$2:C$4005,3,FALSE)</f>
        <v>#N/A</v>
      </c>
      <c r="F39" t="e">
        <f>VLOOKUP(CONCATENATE("Лимит на доме",E39),#REF!,22,FALSE)</f>
        <v>#N/A</v>
      </c>
      <c r="G39" t="e">
        <f>VLOOKUP(E39,'помощник для списков'!C$2:I$4005,7,FALSE)</f>
        <v>#N/A</v>
      </c>
      <c r="H39" s="68" t="e">
        <f t="shared" si="6"/>
        <v>#N/A</v>
      </c>
      <c r="I39" t="e">
        <f t="shared" si="7"/>
        <v>#N/A</v>
      </c>
      <c r="J39">
        <f>ROW()</f>
        <v>39</v>
      </c>
      <c r="K39" t="e">
        <f>INDEX(#REF!,'помощник2(строки)'!D39,26)</f>
        <v>#REF!</v>
      </c>
      <c r="L39" t="e">
        <f>IF(K39="да",IF(A39=A38,L38,COUNTIF(M$2:M38,"&gt;0")+1),0)</f>
        <v>#REF!</v>
      </c>
      <c r="M39" t="e">
        <f>IF(VLOOKUP(E39,'помощник для списков'!C$2:I$4005,7,FALSE)=0,0,IF(L39=0,0,IF(E39=E38,0,1)))</f>
        <v>#N/A</v>
      </c>
      <c r="N39" t="e">
        <f t="shared" si="8"/>
        <v>#N/A</v>
      </c>
      <c r="O39" t="e">
        <f t="shared" si="9"/>
        <v>#N/A</v>
      </c>
      <c r="P39" t="e">
        <f>IF(INDEX(#REF!,'помощник2(строки)'!D39,27)="согласие",1,IF(INDEX(#REF!,'помощник2(строки)'!D39,27)="принято решение ОМС",1,0))</f>
        <v>#REF!</v>
      </c>
      <c r="Q39" t="e">
        <f t="shared" si="10"/>
        <v>#REF!</v>
      </c>
      <c r="R39" t="e">
        <f>IF(P39=1,IF(A39=A38,R38,COUNTIF(Q$2:Q38,"&gt;0")+1),0)</f>
        <v>#REF!</v>
      </c>
      <c r="S39" t="e">
        <f t="shared" si="11"/>
        <v>#N/A</v>
      </c>
    </row>
    <row r="40" spans="1:19">
      <c r="A40" t="e">
        <f>IF(COUNTIF(A$2:A39,A39)=B39,A39+1,A39)</f>
        <v>#N/A</v>
      </c>
      <c r="B40" t="e">
        <f>VLOOKUP(A40,'помощник для списков'!A$2:L$4005,11,FALSE)</f>
        <v>#N/A</v>
      </c>
      <c r="C40" t="e">
        <f>IF(A40=A39,D39,VLOOKUP(E40,#REF!,25,FALSE))</f>
        <v>#N/A</v>
      </c>
      <c r="D40" s="54" t="e">
        <f>IF(VLOOKUP(E40,'помощник для списков'!C$2:E$4005,3,FALSE)=0,'помощник2(строки)'!C40,IF(INDEX(#REF!,C40+1,12)=0,IF(INDEX(#REF!,C40+2,12)=0,IF(INDEX(#REF!,C40+3,12)=0,IF(INDEX(#REF!,C40+4,12)=0,IF(INDEX(#REF!,C40+5,12)=0,IF(INDEX(#REF!,C40+6,12)=0,IF(INDEX(#REF!,C40+7,12)=0,IF(INDEX(#REF!,C40+8,12)=0,IF(INDEX(#REF!,C40+9,12)=0,IF(INDEX(#REF!,C40+10,12)=0,IF(INDEX(#REF!,C40+11,12)=0,INDEX(#REF!,C40+12,12),INDEX(#REF!,C40+11,12)),INDEX(#REF!,C40+10,12)),INDEX(#REF!,C40+9,12)),INDEX(#REF!,C40+8,12)),INDEX(#REF!,C40+7,12)),INDEX(#REF!,C40+6,12)),INDEX(#REF!,C40+5,12)),INDEX(#REF!,C40+4,12)),INDEX(#REF!,C40+3,12)),INDEX(#REF!,C40+2,12)),INDEX(#REF!,C40+1,12)))</f>
        <v>#N/A</v>
      </c>
      <c r="E40" t="e">
        <f>VLOOKUP(A40,'помощник для списков'!A$2:C$4005,3,FALSE)</f>
        <v>#N/A</v>
      </c>
      <c r="F40" t="e">
        <f>VLOOKUP(CONCATENATE("Лимит на доме",E40),#REF!,22,FALSE)</f>
        <v>#N/A</v>
      </c>
      <c r="G40" t="e">
        <f>VLOOKUP(E40,'помощник для списков'!C$2:I$4005,7,FALSE)</f>
        <v>#N/A</v>
      </c>
      <c r="H40" s="68" t="e">
        <f t="shared" si="6"/>
        <v>#N/A</v>
      </c>
      <c r="I40" t="e">
        <f t="shared" si="7"/>
        <v>#N/A</v>
      </c>
      <c r="J40">
        <f>ROW()</f>
        <v>40</v>
      </c>
      <c r="K40" t="e">
        <f>INDEX(#REF!,'помощник2(строки)'!D40,26)</f>
        <v>#REF!</v>
      </c>
      <c r="L40" t="e">
        <f>IF(K40="да",IF(A40=A39,L39,COUNTIF(M$2:M39,"&gt;0")+1),0)</f>
        <v>#REF!</v>
      </c>
      <c r="M40" t="e">
        <f>IF(VLOOKUP(E40,'помощник для списков'!C$2:I$4005,7,FALSE)=0,0,IF(L40=0,0,IF(E40=E39,0,1)))</f>
        <v>#N/A</v>
      </c>
      <c r="N40" t="e">
        <f t="shared" si="8"/>
        <v>#N/A</v>
      </c>
      <c r="O40" t="e">
        <f t="shared" si="9"/>
        <v>#N/A</v>
      </c>
      <c r="P40" t="e">
        <f>IF(INDEX(#REF!,'помощник2(строки)'!D40,27)="согласие",1,IF(INDEX(#REF!,'помощник2(строки)'!D40,27)="принято решение ОМС",1,0))</f>
        <v>#REF!</v>
      </c>
      <c r="Q40" t="e">
        <f t="shared" si="10"/>
        <v>#REF!</v>
      </c>
      <c r="R40" t="e">
        <f>IF(P40=1,IF(A40=A39,R39,COUNTIF(Q$2:Q39,"&gt;0")+1),0)</f>
        <v>#REF!</v>
      </c>
      <c r="S40" t="e">
        <f t="shared" si="11"/>
        <v>#N/A</v>
      </c>
    </row>
    <row r="41" spans="1:19">
      <c r="A41" t="e">
        <f>IF(COUNTIF(A$2:A40,A40)=B40,A40+1,A40)</f>
        <v>#N/A</v>
      </c>
      <c r="B41" t="e">
        <f>VLOOKUP(A41,'помощник для списков'!A$2:L$4005,11,FALSE)</f>
        <v>#N/A</v>
      </c>
      <c r="C41" t="e">
        <f>IF(A41=A40,D40,VLOOKUP(E41,#REF!,25,FALSE))</f>
        <v>#N/A</v>
      </c>
      <c r="D41" s="54" t="e">
        <f>IF(VLOOKUP(E41,'помощник для списков'!C$2:E$4005,3,FALSE)=0,'помощник2(строки)'!C41,IF(INDEX(#REF!,C41+1,12)=0,IF(INDEX(#REF!,C41+2,12)=0,IF(INDEX(#REF!,C41+3,12)=0,IF(INDEX(#REF!,C41+4,12)=0,IF(INDEX(#REF!,C41+5,12)=0,IF(INDEX(#REF!,C41+6,12)=0,IF(INDEX(#REF!,C41+7,12)=0,IF(INDEX(#REF!,C41+8,12)=0,IF(INDEX(#REF!,C41+9,12)=0,IF(INDEX(#REF!,C41+10,12)=0,IF(INDEX(#REF!,C41+11,12)=0,INDEX(#REF!,C41+12,12),INDEX(#REF!,C41+11,12)),INDEX(#REF!,C41+10,12)),INDEX(#REF!,C41+9,12)),INDEX(#REF!,C41+8,12)),INDEX(#REF!,C41+7,12)),INDEX(#REF!,C41+6,12)),INDEX(#REF!,C41+5,12)),INDEX(#REF!,C41+4,12)),INDEX(#REF!,C41+3,12)),INDEX(#REF!,C41+2,12)),INDEX(#REF!,C41+1,12)))</f>
        <v>#N/A</v>
      </c>
      <c r="E41" t="e">
        <f>VLOOKUP(A41,'помощник для списков'!A$2:C$4005,3,FALSE)</f>
        <v>#N/A</v>
      </c>
      <c r="F41" t="e">
        <f>VLOOKUP(CONCATENATE("Лимит на доме",E41),#REF!,22,FALSE)</f>
        <v>#N/A</v>
      </c>
      <c r="G41" t="e">
        <f>VLOOKUP(E41,'помощник для списков'!C$2:I$4005,7,FALSE)</f>
        <v>#N/A</v>
      </c>
      <c r="H41" s="68" t="e">
        <f t="shared" si="6"/>
        <v>#N/A</v>
      </c>
      <c r="I41" t="e">
        <f t="shared" si="7"/>
        <v>#N/A</v>
      </c>
      <c r="J41">
        <f>ROW()</f>
        <v>41</v>
      </c>
      <c r="K41" t="e">
        <f>INDEX(#REF!,'помощник2(строки)'!D41,26)</f>
        <v>#REF!</v>
      </c>
      <c r="L41" t="e">
        <f>IF(K41="да",IF(A41=A40,L40,COUNTIF(M$2:M40,"&gt;0")+1),0)</f>
        <v>#REF!</v>
      </c>
      <c r="M41" t="e">
        <f>IF(VLOOKUP(E41,'помощник для списков'!C$2:I$4005,7,FALSE)=0,0,IF(L41=0,0,IF(E41=E40,0,1)))</f>
        <v>#N/A</v>
      </c>
      <c r="N41" t="e">
        <f t="shared" si="8"/>
        <v>#N/A</v>
      </c>
      <c r="O41" t="e">
        <f t="shared" si="9"/>
        <v>#N/A</v>
      </c>
      <c r="P41" t="e">
        <f>IF(INDEX(#REF!,'помощник2(строки)'!D41,27)="согласие",1,IF(INDEX(#REF!,'помощник2(строки)'!D41,27)="принято решение ОМС",1,0))</f>
        <v>#REF!</v>
      </c>
      <c r="Q41" t="e">
        <f t="shared" si="10"/>
        <v>#REF!</v>
      </c>
      <c r="R41" t="e">
        <f>IF(P41=1,IF(A41=A40,R40,COUNTIF(Q$2:Q40,"&gt;0")+1),0)</f>
        <v>#REF!</v>
      </c>
      <c r="S41" t="e">
        <f t="shared" si="11"/>
        <v>#N/A</v>
      </c>
    </row>
    <row r="42" spans="1:19">
      <c r="A42" t="e">
        <f>IF(COUNTIF(A$2:A41,A41)=B41,A41+1,A41)</f>
        <v>#N/A</v>
      </c>
      <c r="B42" t="e">
        <f>VLOOKUP(A42,'помощник для списков'!A$2:L$4005,11,FALSE)</f>
        <v>#N/A</v>
      </c>
      <c r="C42" t="e">
        <f>IF(A42=A41,D41,VLOOKUP(E42,#REF!,25,FALSE))</f>
        <v>#N/A</v>
      </c>
      <c r="D42" s="54" t="e">
        <f>IF(VLOOKUP(E42,'помощник для списков'!C$2:E$4005,3,FALSE)=0,'помощник2(строки)'!C42,IF(INDEX(#REF!,C42+1,12)=0,IF(INDEX(#REF!,C42+2,12)=0,IF(INDEX(#REF!,C42+3,12)=0,IF(INDEX(#REF!,C42+4,12)=0,IF(INDEX(#REF!,C42+5,12)=0,IF(INDEX(#REF!,C42+6,12)=0,IF(INDEX(#REF!,C42+7,12)=0,IF(INDEX(#REF!,C42+8,12)=0,IF(INDEX(#REF!,C42+9,12)=0,IF(INDEX(#REF!,C42+10,12)=0,IF(INDEX(#REF!,C42+11,12)=0,INDEX(#REF!,C42+12,12),INDEX(#REF!,C42+11,12)),INDEX(#REF!,C42+10,12)),INDEX(#REF!,C42+9,12)),INDEX(#REF!,C42+8,12)),INDEX(#REF!,C42+7,12)),INDEX(#REF!,C42+6,12)),INDEX(#REF!,C42+5,12)),INDEX(#REF!,C42+4,12)),INDEX(#REF!,C42+3,12)),INDEX(#REF!,C42+2,12)),INDEX(#REF!,C42+1,12)))</f>
        <v>#N/A</v>
      </c>
      <c r="E42" t="e">
        <f>VLOOKUP(A42,'помощник для списков'!A$2:C$4005,3,FALSE)</f>
        <v>#N/A</v>
      </c>
      <c r="F42" t="e">
        <f>VLOOKUP(CONCATENATE("Лимит на доме",E42),#REF!,22,FALSE)</f>
        <v>#N/A</v>
      </c>
      <c r="G42" t="e">
        <f>VLOOKUP(E42,'помощник для списков'!C$2:I$4005,7,FALSE)</f>
        <v>#N/A</v>
      </c>
      <c r="H42" s="68" t="e">
        <f t="shared" si="6"/>
        <v>#N/A</v>
      </c>
      <c r="I42" t="e">
        <f t="shared" si="7"/>
        <v>#N/A</v>
      </c>
      <c r="J42">
        <f>ROW()</f>
        <v>42</v>
      </c>
      <c r="K42" t="e">
        <f>INDEX(#REF!,'помощник2(строки)'!D42,26)</f>
        <v>#REF!</v>
      </c>
      <c r="L42" t="e">
        <f>IF(K42="да",IF(A42=A41,L41,COUNTIF(M$2:M41,"&gt;0")+1),0)</f>
        <v>#REF!</v>
      </c>
      <c r="M42" t="e">
        <f>IF(VLOOKUP(E42,'помощник для списков'!C$2:I$4005,7,FALSE)=0,0,IF(L42=0,0,IF(E42=E41,0,1)))</f>
        <v>#N/A</v>
      </c>
      <c r="N42" t="e">
        <f t="shared" si="8"/>
        <v>#N/A</v>
      </c>
      <c r="O42" t="e">
        <f t="shared" si="9"/>
        <v>#N/A</v>
      </c>
      <c r="P42" t="e">
        <f>IF(INDEX(#REF!,'помощник2(строки)'!D42,27)="согласие",1,IF(INDEX(#REF!,'помощник2(строки)'!D42,27)="принято решение ОМС",1,0))</f>
        <v>#REF!</v>
      </c>
      <c r="Q42" t="e">
        <f t="shared" si="10"/>
        <v>#REF!</v>
      </c>
      <c r="R42" t="e">
        <f>IF(P42=1,IF(A42=A41,R41,COUNTIF(Q$2:Q41,"&gt;0")+1),0)</f>
        <v>#REF!</v>
      </c>
      <c r="S42" t="e">
        <f t="shared" si="11"/>
        <v>#N/A</v>
      </c>
    </row>
    <row r="43" spans="1:19">
      <c r="A43" t="e">
        <f>IF(COUNTIF(A$2:A42,A42)=B42,A42+1,A42)</f>
        <v>#N/A</v>
      </c>
      <c r="B43" t="e">
        <f>VLOOKUP(A43,'помощник для списков'!A$2:L$4005,11,FALSE)</f>
        <v>#N/A</v>
      </c>
      <c r="C43" t="e">
        <f>IF(A43=A42,D42,VLOOKUP(E43,#REF!,25,FALSE))</f>
        <v>#N/A</v>
      </c>
      <c r="D43" s="54" t="e">
        <f>IF(VLOOKUP(E43,'помощник для списков'!C$2:E$4005,3,FALSE)=0,'помощник2(строки)'!C43,IF(INDEX(#REF!,C43+1,12)=0,IF(INDEX(#REF!,C43+2,12)=0,IF(INDEX(#REF!,C43+3,12)=0,IF(INDEX(#REF!,C43+4,12)=0,IF(INDEX(#REF!,C43+5,12)=0,IF(INDEX(#REF!,C43+6,12)=0,IF(INDEX(#REF!,C43+7,12)=0,IF(INDEX(#REF!,C43+8,12)=0,IF(INDEX(#REF!,C43+9,12)=0,IF(INDEX(#REF!,C43+10,12)=0,IF(INDEX(#REF!,C43+11,12)=0,INDEX(#REF!,C43+12,12),INDEX(#REF!,C43+11,12)),INDEX(#REF!,C43+10,12)),INDEX(#REF!,C43+9,12)),INDEX(#REF!,C43+8,12)),INDEX(#REF!,C43+7,12)),INDEX(#REF!,C43+6,12)),INDEX(#REF!,C43+5,12)),INDEX(#REF!,C43+4,12)),INDEX(#REF!,C43+3,12)),INDEX(#REF!,C43+2,12)),INDEX(#REF!,C43+1,12)))</f>
        <v>#N/A</v>
      </c>
      <c r="E43" t="e">
        <f>VLOOKUP(A43,'помощник для списков'!A$2:C$4005,3,FALSE)</f>
        <v>#N/A</v>
      </c>
      <c r="F43" t="e">
        <f>VLOOKUP(CONCATENATE("Лимит на доме",E43),#REF!,22,FALSE)</f>
        <v>#N/A</v>
      </c>
      <c r="G43" t="e">
        <f>VLOOKUP(E43,'помощник для списков'!C$2:I$4005,7,FALSE)</f>
        <v>#N/A</v>
      </c>
      <c r="H43" s="68" t="e">
        <f t="shared" si="6"/>
        <v>#N/A</v>
      </c>
      <c r="I43" t="e">
        <f t="shared" si="7"/>
        <v>#N/A</v>
      </c>
      <c r="J43">
        <f>ROW()</f>
        <v>43</v>
      </c>
      <c r="K43" t="e">
        <f>INDEX(#REF!,'помощник2(строки)'!D43,26)</f>
        <v>#REF!</v>
      </c>
      <c r="L43" t="e">
        <f>IF(K43="да",IF(A43=A42,L42,COUNTIF(M$2:M42,"&gt;0")+1),0)</f>
        <v>#REF!</v>
      </c>
      <c r="M43" t="e">
        <f>IF(VLOOKUP(E43,'помощник для списков'!C$2:I$4005,7,FALSE)=0,0,IF(L43=0,0,IF(E43=E42,0,1)))</f>
        <v>#N/A</v>
      </c>
      <c r="N43" t="e">
        <f t="shared" si="8"/>
        <v>#N/A</v>
      </c>
      <c r="O43" t="e">
        <f t="shared" si="9"/>
        <v>#N/A</v>
      </c>
      <c r="P43" t="e">
        <f>IF(INDEX(#REF!,'помощник2(строки)'!D43,27)="согласие",1,IF(INDEX(#REF!,'помощник2(строки)'!D43,27)="принято решение ОМС",1,0))</f>
        <v>#REF!</v>
      </c>
      <c r="Q43" t="e">
        <f t="shared" si="10"/>
        <v>#REF!</v>
      </c>
      <c r="R43" t="e">
        <f>IF(P43=1,IF(A43=A42,R42,COUNTIF(Q$2:Q42,"&gt;0")+1),0)</f>
        <v>#REF!</v>
      </c>
      <c r="S43" t="e">
        <f t="shared" si="11"/>
        <v>#N/A</v>
      </c>
    </row>
    <row r="44" spans="1:19">
      <c r="A44" t="e">
        <f>IF(COUNTIF(A$2:A43,A43)=B43,A43+1,A43)</f>
        <v>#N/A</v>
      </c>
      <c r="B44" t="e">
        <f>VLOOKUP(A44,'помощник для списков'!A$2:L$4005,11,FALSE)</f>
        <v>#N/A</v>
      </c>
      <c r="C44" t="e">
        <f>IF(A44=A43,D43,VLOOKUP(E44,#REF!,25,FALSE))</f>
        <v>#N/A</v>
      </c>
      <c r="D44" s="54" t="e">
        <f>IF(VLOOKUP(E44,'помощник для списков'!C$2:E$4005,3,FALSE)=0,'помощник2(строки)'!C44,IF(INDEX(#REF!,C44+1,12)=0,IF(INDEX(#REF!,C44+2,12)=0,IF(INDEX(#REF!,C44+3,12)=0,IF(INDEX(#REF!,C44+4,12)=0,IF(INDEX(#REF!,C44+5,12)=0,IF(INDEX(#REF!,C44+6,12)=0,IF(INDEX(#REF!,C44+7,12)=0,IF(INDEX(#REF!,C44+8,12)=0,IF(INDEX(#REF!,C44+9,12)=0,IF(INDEX(#REF!,C44+10,12)=0,IF(INDEX(#REF!,C44+11,12)=0,INDEX(#REF!,C44+12,12),INDEX(#REF!,C44+11,12)),INDEX(#REF!,C44+10,12)),INDEX(#REF!,C44+9,12)),INDEX(#REF!,C44+8,12)),INDEX(#REF!,C44+7,12)),INDEX(#REF!,C44+6,12)),INDEX(#REF!,C44+5,12)),INDEX(#REF!,C44+4,12)),INDEX(#REF!,C44+3,12)),INDEX(#REF!,C44+2,12)),INDEX(#REF!,C44+1,12)))</f>
        <v>#N/A</v>
      </c>
      <c r="E44" t="e">
        <f>VLOOKUP(A44,'помощник для списков'!A$2:C$4005,3,FALSE)</f>
        <v>#N/A</v>
      </c>
      <c r="F44" t="e">
        <f>VLOOKUP(CONCATENATE("Лимит на доме",E44),#REF!,22,FALSE)</f>
        <v>#N/A</v>
      </c>
      <c r="G44" t="e">
        <f>VLOOKUP(E44,'помощник для списков'!C$2:I$4005,7,FALSE)</f>
        <v>#N/A</v>
      </c>
      <c r="H44" s="68" t="e">
        <f t="shared" si="6"/>
        <v>#N/A</v>
      </c>
      <c r="I44" t="e">
        <f t="shared" si="7"/>
        <v>#N/A</v>
      </c>
      <c r="J44">
        <f>ROW()</f>
        <v>44</v>
      </c>
      <c r="K44" t="e">
        <f>INDEX(#REF!,'помощник2(строки)'!D44,26)</f>
        <v>#REF!</v>
      </c>
      <c r="L44" t="e">
        <f>IF(K44="да",IF(A44=A43,L43,COUNTIF(M$2:M43,"&gt;0")+1),0)</f>
        <v>#REF!</v>
      </c>
      <c r="M44" t="e">
        <f>IF(VLOOKUP(E44,'помощник для списков'!C$2:I$4005,7,FALSE)=0,0,IF(L44=0,0,IF(E44=E43,0,1)))</f>
        <v>#N/A</v>
      </c>
      <c r="N44" t="e">
        <f t="shared" si="8"/>
        <v>#N/A</v>
      </c>
      <c r="O44" t="e">
        <f t="shared" si="9"/>
        <v>#N/A</v>
      </c>
      <c r="P44" t="e">
        <f>IF(INDEX(#REF!,'помощник2(строки)'!D44,27)="согласие",1,IF(INDEX(#REF!,'помощник2(строки)'!D44,27)="принято решение ОМС",1,0))</f>
        <v>#REF!</v>
      </c>
      <c r="Q44" t="e">
        <f t="shared" si="10"/>
        <v>#REF!</v>
      </c>
      <c r="R44" t="e">
        <f>IF(P44=1,IF(A44=A43,R43,COUNTIF(Q$2:Q43,"&gt;0")+1),0)</f>
        <v>#REF!</v>
      </c>
      <c r="S44" t="e">
        <f t="shared" si="11"/>
        <v>#N/A</v>
      </c>
    </row>
    <row r="45" spans="1:19">
      <c r="A45" t="e">
        <f>IF(COUNTIF(A$2:A44,A44)=B44,A44+1,A44)</f>
        <v>#N/A</v>
      </c>
      <c r="B45" t="e">
        <f>VLOOKUP(A45,'помощник для списков'!A$2:L$4005,11,FALSE)</f>
        <v>#N/A</v>
      </c>
      <c r="C45" t="e">
        <f>IF(A45=A44,D44,VLOOKUP(E45,#REF!,25,FALSE))</f>
        <v>#N/A</v>
      </c>
      <c r="D45" s="54" t="e">
        <f>IF(VLOOKUP(E45,'помощник для списков'!C$2:E$4005,3,FALSE)=0,'помощник2(строки)'!C45,IF(INDEX(#REF!,C45+1,12)=0,IF(INDEX(#REF!,C45+2,12)=0,IF(INDEX(#REF!,C45+3,12)=0,IF(INDEX(#REF!,C45+4,12)=0,IF(INDEX(#REF!,C45+5,12)=0,IF(INDEX(#REF!,C45+6,12)=0,IF(INDEX(#REF!,C45+7,12)=0,IF(INDEX(#REF!,C45+8,12)=0,IF(INDEX(#REF!,C45+9,12)=0,IF(INDEX(#REF!,C45+10,12)=0,IF(INDEX(#REF!,C45+11,12)=0,INDEX(#REF!,C45+12,12),INDEX(#REF!,C45+11,12)),INDEX(#REF!,C45+10,12)),INDEX(#REF!,C45+9,12)),INDEX(#REF!,C45+8,12)),INDEX(#REF!,C45+7,12)),INDEX(#REF!,C45+6,12)),INDEX(#REF!,C45+5,12)),INDEX(#REF!,C45+4,12)),INDEX(#REF!,C45+3,12)),INDEX(#REF!,C45+2,12)),INDEX(#REF!,C45+1,12)))</f>
        <v>#N/A</v>
      </c>
      <c r="E45" t="e">
        <f>VLOOKUP(A45,'помощник для списков'!A$2:C$4005,3,FALSE)</f>
        <v>#N/A</v>
      </c>
      <c r="F45" t="e">
        <f>VLOOKUP(CONCATENATE("Лимит на доме",E45),#REF!,22,FALSE)</f>
        <v>#N/A</v>
      </c>
      <c r="G45" t="e">
        <f>VLOOKUP(E45,'помощник для списков'!C$2:I$4005,7,FALSE)</f>
        <v>#N/A</v>
      </c>
      <c r="H45" s="68" t="e">
        <f t="shared" si="6"/>
        <v>#N/A</v>
      </c>
      <c r="I45" t="e">
        <f t="shared" si="7"/>
        <v>#N/A</v>
      </c>
      <c r="J45">
        <f>ROW()</f>
        <v>45</v>
      </c>
      <c r="K45" t="e">
        <f>INDEX(#REF!,'помощник2(строки)'!D45,26)</f>
        <v>#REF!</v>
      </c>
      <c r="L45" t="e">
        <f>IF(K45="да",IF(A45=A44,L44,COUNTIF(M$2:M44,"&gt;0")+1),0)</f>
        <v>#REF!</v>
      </c>
      <c r="M45" t="e">
        <f>IF(VLOOKUP(E45,'помощник для списков'!C$2:I$4005,7,FALSE)=0,0,IF(L45=0,0,IF(E45=E44,0,1)))</f>
        <v>#N/A</v>
      </c>
      <c r="N45" t="e">
        <f t="shared" si="8"/>
        <v>#N/A</v>
      </c>
      <c r="O45" t="e">
        <f t="shared" si="9"/>
        <v>#N/A</v>
      </c>
      <c r="P45" t="e">
        <f>IF(INDEX(#REF!,'помощник2(строки)'!D45,27)="согласие",1,IF(INDEX(#REF!,'помощник2(строки)'!D45,27)="принято решение ОМС",1,0))</f>
        <v>#REF!</v>
      </c>
      <c r="Q45" t="e">
        <f t="shared" si="10"/>
        <v>#REF!</v>
      </c>
      <c r="R45" t="e">
        <f>IF(P45=1,IF(A45=A44,R44,COUNTIF(Q$2:Q44,"&gt;0")+1),0)</f>
        <v>#REF!</v>
      </c>
      <c r="S45" t="e">
        <f t="shared" si="11"/>
        <v>#N/A</v>
      </c>
    </row>
    <row r="46" spans="1:19">
      <c r="A46" t="e">
        <f>IF(COUNTIF(A$2:A45,A45)=B45,A45+1,A45)</f>
        <v>#N/A</v>
      </c>
      <c r="B46" t="e">
        <f>VLOOKUP(A46,'помощник для списков'!A$2:L$4005,11,FALSE)</f>
        <v>#N/A</v>
      </c>
      <c r="C46" t="e">
        <f>IF(A46=A45,D45,VLOOKUP(E46,#REF!,25,FALSE))</f>
        <v>#N/A</v>
      </c>
      <c r="D46" s="54" t="e">
        <f>IF(VLOOKUP(E46,'помощник для списков'!C$2:E$4005,3,FALSE)=0,'помощник2(строки)'!C46,IF(INDEX(#REF!,C46+1,12)=0,IF(INDEX(#REF!,C46+2,12)=0,IF(INDEX(#REF!,C46+3,12)=0,IF(INDEX(#REF!,C46+4,12)=0,IF(INDEX(#REF!,C46+5,12)=0,IF(INDEX(#REF!,C46+6,12)=0,IF(INDEX(#REF!,C46+7,12)=0,IF(INDEX(#REF!,C46+8,12)=0,IF(INDEX(#REF!,C46+9,12)=0,IF(INDEX(#REF!,C46+10,12)=0,IF(INDEX(#REF!,C46+11,12)=0,INDEX(#REF!,C46+12,12),INDEX(#REF!,C46+11,12)),INDEX(#REF!,C46+10,12)),INDEX(#REF!,C46+9,12)),INDEX(#REF!,C46+8,12)),INDEX(#REF!,C46+7,12)),INDEX(#REF!,C46+6,12)),INDEX(#REF!,C46+5,12)),INDEX(#REF!,C46+4,12)),INDEX(#REF!,C46+3,12)),INDEX(#REF!,C46+2,12)),INDEX(#REF!,C46+1,12)))</f>
        <v>#N/A</v>
      </c>
      <c r="E46" t="e">
        <f>VLOOKUP(A46,'помощник для списков'!A$2:C$4005,3,FALSE)</f>
        <v>#N/A</v>
      </c>
      <c r="F46" t="e">
        <f>VLOOKUP(CONCATENATE("Лимит на доме",E46),#REF!,22,FALSE)</f>
        <v>#N/A</v>
      </c>
      <c r="G46" t="e">
        <f>VLOOKUP(E46,'помощник для списков'!C$2:I$4005,7,FALSE)</f>
        <v>#N/A</v>
      </c>
      <c r="H46" s="68" t="e">
        <f t="shared" si="6"/>
        <v>#N/A</v>
      </c>
      <c r="I46" t="e">
        <f t="shared" si="7"/>
        <v>#N/A</v>
      </c>
      <c r="J46">
        <f>ROW()</f>
        <v>46</v>
      </c>
      <c r="K46" t="e">
        <f>INDEX(#REF!,'помощник2(строки)'!D46,26)</f>
        <v>#REF!</v>
      </c>
      <c r="L46" t="e">
        <f>IF(K46="да",IF(A46=A45,L45,COUNTIF(M$2:M45,"&gt;0")+1),0)</f>
        <v>#REF!</v>
      </c>
      <c r="M46" t="e">
        <f>IF(VLOOKUP(E46,'помощник для списков'!C$2:I$4005,7,FALSE)=0,0,IF(L46=0,0,IF(E46=E45,0,1)))</f>
        <v>#N/A</v>
      </c>
      <c r="N46" t="e">
        <f t="shared" si="8"/>
        <v>#N/A</v>
      </c>
      <c r="O46" t="e">
        <f t="shared" si="9"/>
        <v>#N/A</v>
      </c>
      <c r="P46" t="e">
        <f>IF(INDEX(#REF!,'помощник2(строки)'!D46,27)="согласие",1,IF(INDEX(#REF!,'помощник2(строки)'!D46,27)="принято решение ОМС",1,0))</f>
        <v>#REF!</v>
      </c>
      <c r="Q46" t="e">
        <f t="shared" si="10"/>
        <v>#REF!</v>
      </c>
      <c r="R46" t="e">
        <f>IF(P46=1,IF(A46=A45,R45,COUNTIF(Q$2:Q45,"&gt;0")+1),0)</f>
        <v>#REF!</v>
      </c>
      <c r="S46" t="e">
        <f t="shared" si="11"/>
        <v>#N/A</v>
      </c>
    </row>
    <row r="47" spans="1:19">
      <c r="A47" t="e">
        <f>IF(COUNTIF(A$2:A46,A46)=B46,A46+1,A46)</f>
        <v>#N/A</v>
      </c>
      <c r="B47" t="e">
        <f>VLOOKUP(A47,'помощник для списков'!A$2:L$4005,11,FALSE)</f>
        <v>#N/A</v>
      </c>
      <c r="C47" t="e">
        <f>IF(A47=A46,D46,VLOOKUP(E47,#REF!,25,FALSE))</f>
        <v>#N/A</v>
      </c>
      <c r="D47" s="54" t="e">
        <f>IF(VLOOKUP(E47,'помощник для списков'!C$2:E$4005,3,FALSE)=0,'помощник2(строки)'!C47,IF(INDEX(#REF!,C47+1,12)=0,IF(INDEX(#REF!,C47+2,12)=0,IF(INDEX(#REF!,C47+3,12)=0,IF(INDEX(#REF!,C47+4,12)=0,IF(INDEX(#REF!,C47+5,12)=0,IF(INDEX(#REF!,C47+6,12)=0,IF(INDEX(#REF!,C47+7,12)=0,IF(INDEX(#REF!,C47+8,12)=0,IF(INDEX(#REF!,C47+9,12)=0,IF(INDEX(#REF!,C47+10,12)=0,IF(INDEX(#REF!,C47+11,12)=0,INDEX(#REF!,C47+12,12),INDEX(#REF!,C47+11,12)),INDEX(#REF!,C47+10,12)),INDEX(#REF!,C47+9,12)),INDEX(#REF!,C47+8,12)),INDEX(#REF!,C47+7,12)),INDEX(#REF!,C47+6,12)),INDEX(#REF!,C47+5,12)),INDEX(#REF!,C47+4,12)),INDEX(#REF!,C47+3,12)),INDEX(#REF!,C47+2,12)),INDEX(#REF!,C47+1,12)))</f>
        <v>#N/A</v>
      </c>
      <c r="E47" t="e">
        <f>VLOOKUP(A47,'помощник для списков'!A$2:C$4005,3,FALSE)</f>
        <v>#N/A</v>
      </c>
      <c r="F47" t="e">
        <f>VLOOKUP(CONCATENATE("Лимит на доме",E47),#REF!,22,FALSE)</f>
        <v>#N/A</v>
      </c>
      <c r="G47" t="e">
        <f>VLOOKUP(E47,'помощник для списков'!C$2:I$4005,7,FALSE)</f>
        <v>#N/A</v>
      </c>
      <c r="H47" s="68" t="e">
        <f t="shared" si="6"/>
        <v>#N/A</v>
      </c>
      <c r="I47" t="e">
        <f t="shared" si="7"/>
        <v>#N/A</v>
      </c>
      <c r="J47">
        <f>ROW()</f>
        <v>47</v>
      </c>
      <c r="K47" t="e">
        <f>INDEX(#REF!,'помощник2(строки)'!D47,26)</f>
        <v>#REF!</v>
      </c>
      <c r="L47" t="e">
        <f>IF(K47="да",IF(A47=A46,L46,COUNTIF(M$2:M46,"&gt;0")+1),0)</f>
        <v>#REF!</v>
      </c>
      <c r="M47" t="e">
        <f>IF(VLOOKUP(E47,'помощник для списков'!C$2:I$4005,7,FALSE)=0,0,IF(L47=0,0,IF(E47=E46,0,1)))</f>
        <v>#N/A</v>
      </c>
      <c r="N47" t="e">
        <f t="shared" si="8"/>
        <v>#N/A</v>
      </c>
      <c r="O47" t="e">
        <f t="shared" si="9"/>
        <v>#N/A</v>
      </c>
      <c r="P47" t="e">
        <f>IF(INDEX(#REF!,'помощник2(строки)'!D47,27)="согласие",1,IF(INDEX(#REF!,'помощник2(строки)'!D47,27)="принято решение ОМС",1,0))</f>
        <v>#REF!</v>
      </c>
      <c r="Q47" t="e">
        <f t="shared" si="10"/>
        <v>#REF!</v>
      </c>
      <c r="R47" t="e">
        <f>IF(P47=1,IF(A47=A46,R46,COUNTIF(Q$2:Q46,"&gt;0")+1),0)</f>
        <v>#REF!</v>
      </c>
      <c r="S47" t="e">
        <f t="shared" si="11"/>
        <v>#N/A</v>
      </c>
    </row>
    <row r="48" spans="1:19">
      <c r="A48" t="e">
        <f>IF(COUNTIF(A$2:A47,A47)=B47,A47+1,A47)</f>
        <v>#N/A</v>
      </c>
      <c r="B48" t="e">
        <f>VLOOKUP(A48,'помощник для списков'!A$2:L$4005,11,FALSE)</f>
        <v>#N/A</v>
      </c>
      <c r="C48" t="e">
        <f>IF(A48=A47,D47,VLOOKUP(E48,#REF!,25,FALSE))</f>
        <v>#N/A</v>
      </c>
      <c r="D48" s="54" t="e">
        <f>IF(VLOOKUP(E48,'помощник для списков'!C$2:E$4005,3,FALSE)=0,'помощник2(строки)'!C48,IF(INDEX(#REF!,C48+1,12)=0,IF(INDEX(#REF!,C48+2,12)=0,IF(INDEX(#REF!,C48+3,12)=0,IF(INDEX(#REF!,C48+4,12)=0,IF(INDEX(#REF!,C48+5,12)=0,IF(INDEX(#REF!,C48+6,12)=0,IF(INDEX(#REF!,C48+7,12)=0,IF(INDEX(#REF!,C48+8,12)=0,IF(INDEX(#REF!,C48+9,12)=0,IF(INDEX(#REF!,C48+10,12)=0,IF(INDEX(#REF!,C48+11,12)=0,INDEX(#REF!,C48+12,12),INDEX(#REF!,C48+11,12)),INDEX(#REF!,C48+10,12)),INDEX(#REF!,C48+9,12)),INDEX(#REF!,C48+8,12)),INDEX(#REF!,C48+7,12)),INDEX(#REF!,C48+6,12)),INDEX(#REF!,C48+5,12)),INDEX(#REF!,C48+4,12)),INDEX(#REF!,C48+3,12)),INDEX(#REF!,C48+2,12)),INDEX(#REF!,C48+1,12)))</f>
        <v>#N/A</v>
      </c>
      <c r="E48" t="e">
        <f>VLOOKUP(A48,'помощник для списков'!A$2:C$4005,3,FALSE)</f>
        <v>#N/A</v>
      </c>
      <c r="F48" t="e">
        <f>VLOOKUP(CONCATENATE("Лимит на доме",E48),#REF!,22,FALSE)</f>
        <v>#N/A</v>
      </c>
      <c r="G48" t="e">
        <f>VLOOKUP(E48,'помощник для списков'!C$2:I$4005,7,FALSE)</f>
        <v>#N/A</v>
      </c>
      <c r="H48" s="68" t="e">
        <f t="shared" si="6"/>
        <v>#N/A</v>
      </c>
      <c r="I48" t="e">
        <f t="shared" si="7"/>
        <v>#N/A</v>
      </c>
      <c r="J48">
        <f>ROW()</f>
        <v>48</v>
      </c>
      <c r="K48" t="e">
        <f>INDEX(#REF!,'помощник2(строки)'!D48,26)</f>
        <v>#REF!</v>
      </c>
      <c r="L48" t="e">
        <f>IF(K48="да",IF(A48=A47,L47,COUNTIF(M$2:M47,"&gt;0")+1),0)</f>
        <v>#REF!</v>
      </c>
      <c r="M48" t="e">
        <f>IF(VLOOKUP(E48,'помощник для списков'!C$2:I$4005,7,FALSE)=0,0,IF(L48=0,0,IF(E48=E47,0,1)))</f>
        <v>#N/A</v>
      </c>
      <c r="N48" t="e">
        <f t="shared" si="8"/>
        <v>#N/A</v>
      </c>
      <c r="O48" t="e">
        <f t="shared" si="9"/>
        <v>#N/A</v>
      </c>
      <c r="P48" t="e">
        <f>IF(INDEX(#REF!,'помощник2(строки)'!D48,27)="согласие",1,IF(INDEX(#REF!,'помощник2(строки)'!D48,27)="принято решение ОМС",1,0))</f>
        <v>#REF!</v>
      </c>
      <c r="Q48" t="e">
        <f t="shared" si="10"/>
        <v>#REF!</v>
      </c>
      <c r="R48" t="e">
        <f>IF(P48=1,IF(A48=A47,R47,COUNTIF(Q$2:Q47,"&gt;0")+1),0)</f>
        <v>#REF!</v>
      </c>
      <c r="S48" t="e">
        <f t="shared" si="11"/>
        <v>#N/A</v>
      </c>
    </row>
    <row r="49" spans="1:19">
      <c r="A49" t="e">
        <f>IF(COUNTIF(A$2:A48,A48)=B48,A48+1,A48)</f>
        <v>#N/A</v>
      </c>
      <c r="B49" t="e">
        <f>VLOOKUP(A49,'помощник для списков'!A$2:L$4005,11,FALSE)</f>
        <v>#N/A</v>
      </c>
      <c r="C49" t="e">
        <f>IF(A49=A48,D48,VLOOKUP(E49,#REF!,25,FALSE))</f>
        <v>#N/A</v>
      </c>
      <c r="D49" s="54" t="e">
        <f>IF(VLOOKUP(E49,'помощник для списков'!C$2:E$4005,3,FALSE)=0,'помощник2(строки)'!C49,IF(INDEX(#REF!,C49+1,12)=0,IF(INDEX(#REF!,C49+2,12)=0,IF(INDEX(#REF!,C49+3,12)=0,IF(INDEX(#REF!,C49+4,12)=0,IF(INDEX(#REF!,C49+5,12)=0,IF(INDEX(#REF!,C49+6,12)=0,IF(INDEX(#REF!,C49+7,12)=0,IF(INDEX(#REF!,C49+8,12)=0,IF(INDEX(#REF!,C49+9,12)=0,IF(INDEX(#REF!,C49+10,12)=0,IF(INDEX(#REF!,C49+11,12)=0,INDEX(#REF!,C49+12,12),INDEX(#REF!,C49+11,12)),INDEX(#REF!,C49+10,12)),INDEX(#REF!,C49+9,12)),INDEX(#REF!,C49+8,12)),INDEX(#REF!,C49+7,12)),INDEX(#REF!,C49+6,12)),INDEX(#REF!,C49+5,12)),INDEX(#REF!,C49+4,12)),INDEX(#REF!,C49+3,12)),INDEX(#REF!,C49+2,12)),INDEX(#REF!,C49+1,12)))</f>
        <v>#N/A</v>
      </c>
      <c r="E49" t="e">
        <f>VLOOKUP(A49,'помощник для списков'!A$2:C$4005,3,FALSE)</f>
        <v>#N/A</v>
      </c>
      <c r="F49" t="e">
        <f>VLOOKUP(CONCATENATE("Лимит на доме",E49),#REF!,22,FALSE)</f>
        <v>#N/A</v>
      </c>
      <c r="G49" t="e">
        <f>VLOOKUP(E49,'помощник для списков'!C$2:I$4005,7,FALSE)</f>
        <v>#N/A</v>
      </c>
      <c r="H49" s="68" t="e">
        <f t="shared" si="6"/>
        <v>#N/A</v>
      </c>
      <c r="I49" t="e">
        <f t="shared" si="7"/>
        <v>#N/A</v>
      </c>
      <c r="J49">
        <f>ROW()</f>
        <v>49</v>
      </c>
      <c r="K49" t="e">
        <f>INDEX(#REF!,'помощник2(строки)'!D49,26)</f>
        <v>#REF!</v>
      </c>
      <c r="L49" t="e">
        <f>IF(K49="да",IF(A49=A48,L48,COUNTIF(M$2:M48,"&gt;0")+1),0)</f>
        <v>#REF!</v>
      </c>
      <c r="M49" t="e">
        <f>IF(VLOOKUP(E49,'помощник для списков'!C$2:I$4005,7,FALSE)=0,0,IF(L49=0,0,IF(E49=E48,0,1)))</f>
        <v>#N/A</v>
      </c>
      <c r="N49" t="e">
        <f t="shared" si="8"/>
        <v>#N/A</v>
      </c>
      <c r="O49" t="e">
        <f t="shared" si="9"/>
        <v>#N/A</v>
      </c>
      <c r="P49" t="e">
        <f>IF(INDEX(#REF!,'помощник2(строки)'!D49,27)="согласие",1,IF(INDEX(#REF!,'помощник2(строки)'!D49,27)="принято решение ОМС",1,0))</f>
        <v>#REF!</v>
      </c>
      <c r="Q49" t="e">
        <f t="shared" si="10"/>
        <v>#REF!</v>
      </c>
      <c r="R49" t="e">
        <f>IF(P49=1,IF(A49=A48,R48,COUNTIF(Q$2:Q48,"&gt;0")+1),0)</f>
        <v>#REF!</v>
      </c>
      <c r="S49" t="e">
        <f t="shared" si="11"/>
        <v>#N/A</v>
      </c>
    </row>
    <row r="50" spans="1:19">
      <c r="A50" t="e">
        <f>IF(COUNTIF(A$2:A49,A49)=B49,A49+1,A49)</f>
        <v>#N/A</v>
      </c>
      <c r="B50" t="e">
        <f>VLOOKUP(A50,'помощник для списков'!A$2:L$4005,11,FALSE)</f>
        <v>#N/A</v>
      </c>
      <c r="C50" t="e">
        <f>IF(A50=A49,D49,VLOOKUP(E50,#REF!,25,FALSE))</f>
        <v>#N/A</v>
      </c>
      <c r="D50" s="54" t="e">
        <f>IF(VLOOKUP(E50,'помощник для списков'!C$2:E$4005,3,FALSE)=0,'помощник2(строки)'!C50,IF(INDEX(#REF!,C50+1,12)=0,IF(INDEX(#REF!,C50+2,12)=0,IF(INDEX(#REF!,C50+3,12)=0,IF(INDEX(#REF!,C50+4,12)=0,IF(INDEX(#REF!,C50+5,12)=0,IF(INDEX(#REF!,C50+6,12)=0,IF(INDEX(#REF!,C50+7,12)=0,IF(INDEX(#REF!,C50+8,12)=0,IF(INDEX(#REF!,C50+9,12)=0,IF(INDEX(#REF!,C50+10,12)=0,IF(INDEX(#REF!,C50+11,12)=0,INDEX(#REF!,C50+12,12),INDEX(#REF!,C50+11,12)),INDEX(#REF!,C50+10,12)),INDEX(#REF!,C50+9,12)),INDEX(#REF!,C50+8,12)),INDEX(#REF!,C50+7,12)),INDEX(#REF!,C50+6,12)),INDEX(#REF!,C50+5,12)),INDEX(#REF!,C50+4,12)),INDEX(#REF!,C50+3,12)),INDEX(#REF!,C50+2,12)),INDEX(#REF!,C50+1,12)))</f>
        <v>#N/A</v>
      </c>
      <c r="E50" t="e">
        <f>VLOOKUP(A50,'помощник для списков'!A$2:C$4005,3,FALSE)</f>
        <v>#N/A</v>
      </c>
      <c r="F50" t="e">
        <f>VLOOKUP(CONCATENATE("Лимит на доме",E50),#REF!,22,FALSE)</f>
        <v>#N/A</v>
      </c>
      <c r="G50" t="e">
        <f>VLOOKUP(E50,'помощник для списков'!C$2:I$4005,7,FALSE)</f>
        <v>#N/A</v>
      </c>
      <c r="H50" s="68" t="e">
        <f t="shared" si="6"/>
        <v>#N/A</v>
      </c>
      <c r="I50" t="e">
        <f t="shared" si="7"/>
        <v>#N/A</v>
      </c>
      <c r="J50">
        <f>ROW()</f>
        <v>50</v>
      </c>
      <c r="K50" t="e">
        <f>INDEX(#REF!,'помощник2(строки)'!D50,26)</f>
        <v>#REF!</v>
      </c>
      <c r="L50" t="e">
        <f>IF(K50="да",IF(A50=A49,L49,COUNTIF(M$2:M49,"&gt;0")+1),0)</f>
        <v>#REF!</v>
      </c>
      <c r="M50" t="e">
        <f>IF(VLOOKUP(E50,'помощник для списков'!C$2:I$4005,7,FALSE)=0,0,IF(L50=0,0,IF(E50=E49,0,1)))</f>
        <v>#N/A</v>
      </c>
      <c r="N50" t="e">
        <f t="shared" si="8"/>
        <v>#N/A</v>
      </c>
      <c r="O50" t="e">
        <f t="shared" si="9"/>
        <v>#N/A</v>
      </c>
      <c r="P50" t="e">
        <f>IF(INDEX(#REF!,'помощник2(строки)'!D50,27)="согласие",1,IF(INDEX(#REF!,'помощник2(строки)'!D50,27)="принято решение ОМС",1,0))</f>
        <v>#REF!</v>
      </c>
      <c r="Q50" t="e">
        <f t="shared" si="10"/>
        <v>#REF!</v>
      </c>
      <c r="R50" t="e">
        <f>IF(P50=1,IF(A50=A49,R49,COUNTIF(Q$2:Q49,"&gt;0")+1),0)</f>
        <v>#REF!</v>
      </c>
      <c r="S50" t="e">
        <f t="shared" si="11"/>
        <v>#N/A</v>
      </c>
    </row>
    <row r="51" spans="1:19">
      <c r="A51" t="e">
        <f>IF(COUNTIF(A$2:A50,A50)=B50,A50+1,A50)</f>
        <v>#N/A</v>
      </c>
      <c r="B51" t="e">
        <f>VLOOKUP(A51,'помощник для списков'!A$2:L$4005,11,FALSE)</f>
        <v>#N/A</v>
      </c>
      <c r="C51" t="e">
        <f>IF(A51=A50,D50,VLOOKUP(E51,#REF!,25,FALSE))</f>
        <v>#N/A</v>
      </c>
      <c r="D51" s="54" t="e">
        <f>IF(VLOOKUP(E51,'помощник для списков'!C$2:E$4005,3,FALSE)=0,'помощник2(строки)'!C51,IF(INDEX(#REF!,C51+1,12)=0,IF(INDEX(#REF!,C51+2,12)=0,IF(INDEX(#REF!,C51+3,12)=0,IF(INDEX(#REF!,C51+4,12)=0,IF(INDEX(#REF!,C51+5,12)=0,IF(INDEX(#REF!,C51+6,12)=0,IF(INDEX(#REF!,C51+7,12)=0,IF(INDEX(#REF!,C51+8,12)=0,IF(INDEX(#REF!,C51+9,12)=0,IF(INDEX(#REF!,C51+10,12)=0,IF(INDEX(#REF!,C51+11,12)=0,INDEX(#REF!,C51+12,12),INDEX(#REF!,C51+11,12)),INDEX(#REF!,C51+10,12)),INDEX(#REF!,C51+9,12)),INDEX(#REF!,C51+8,12)),INDEX(#REF!,C51+7,12)),INDEX(#REF!,C51+6,12)),INDEX(#REF!,C51+5,12)),INDEX(#REF!,C51+4,12)),INDEX(#REF!,C51+3,12)),INDEX(#REF!,C51+2,12)),INDEX(#REF!,C51+1,12)))</f>
        <v>#N/A</v>
      </c>
      <c r="E51" t="e">
        <f>VLOOKUP(A51,'помощник для списков'!A$2:C$4005,3,FALSE)</f>
        <v>#N/A</v>
      </c>
      <c r="F51" t="e">
        <f>VLOOKUP(CONCATENATE("Лимит на доме",E51),#REF!,22,FALSE)</f>
        <v>#N/A</v>
      </c>
      <c r="G51" t="e">
        <f>VLOOKUP(E51,'помощник для списков'!C$2:I$4005,7,FALSE)</f>
        <v>#N/A</v>
      </c>
      <c r="H51" s="68" t="e">
        <f t="shared" si="6"/>
        <v>#N/A</v>
      </c>
      <c r="I51" t="e">
        <f t="shared" si="7"/>
        <v>#N/A</v>
      </c>
      <c r="J51">
        <f>ROW()</f>
        <v>51</v>
      </c>
      <c r="K51" t="e">
        <f>INDEX(#REF!,'помощник2(строки)'!D51,26)</f>
        <v>#REF!</v>
      </c>
      <c r="L51" t="e">
        <f>IF(K51="да",IF(A51=A50,L50,COUNTIF(M$2:M50,"&gt;0")+1),0)</f>
        <v>#REF!</v>
      </c>
      <c r="M51" t="e">
        <f>IF(VLOOKUP(E51,'помощник для списков'!C$2:I$4005,7,FALSE)=0,0,IF(L51=0,0,IF(E51=E50,0,1)))</f>
        <v>#N/A</v>
      </c>
      <c r="N51" t="e">
        <f t="shared" si="8"/>
        <v>#N/A</v>
      </c>
      <c r="O51" t="e">
        <f t="shared" si="9"/>
        <v>#N/A</v>
      </c>
      <c r="P51" t="e">
        <f>IF(INDEX(#REF!,'помощник2(строки)'!D51,27)="согласие",1,IF(INDEX(#REF!,'помощник2(строки)'!D51,27)="принято решение ОМС",1,0))</f>
        <v>#REF!</v>
      </c>
      <c r="Q51" t="e">
        <f t="shared" si="10"/>
        <v>#REF!</v>
      </c>
      <c r="R51" t="e">
        <f>IF(P51=1,IF(A51=A50,R50,COUNTIF(Q$2:Q50,"&gt;0")+1),0)</f>
        <v>#REF!</v>
      </c>
      <c r="S51" t="e">
        <f t="shared" si="11"/>
        <v>#N/A</v>
      </c>
    </row>
    <row r="52" spans="1:19">
      <c r="A52" t="e">
        <f>IF(COUNTIF(A$2:A51,A51)=B51,A51+1,A51)</f>
        <v>#N/A</v>
      </c>
      <c r="B52" t="e">
        <f>VLOOKUP(A52,'помощник для списков'!A$2:L$4005,11,FALSE)</f>
        <v>#N/A</v>
      </c>
      <c r="C52" t="e">
        <f>IF(A52=A51,D51,VLOOKUP(E52,#REF!,25,FALSE))</f>
        <v>#N/A</v>
      </c>
      <c r="D52" s="54" t="e">
        <f>IF(VLOOKUP(E52,'помощник для списков'!C$2:E$4005,3,FALSE)=0,'помощник2(строки)'!C52,IF(INDEX(#REF!,C52+1,12)=0,IF(INDEX(#REF!,C52+2,12)=0,IF(INDEX(#REF!,C52+3,12)=0,IF(INDEX(#REF!,C52+4,12)=0,IF(INDEX(#REF!,C52+5,12)=0,IF(INDEX(#REF!,C52+6,12)=0,IF(INDEX(#REF!,C52+7,12)=0,IF(INDEX(#REF!,C52+8,12)=0,IF(INDEX(#REF!,C52+9,12)=0,IF(INDEX(#REF!,C52+10,12)=0,IF(INDEX(#REF!,C52+11,12)=0,INDEX(#REF!,C52+12,12),INDEX(#REF!,C52+11,12)),INDEX(#REF!,C52+10,12)),INDEX(#REF!,C52+9,12)),INDEX(#REF!,C52+8,12)),INDEX(#REF!,C52+7,12)),INDEX(#REF!,C52+6,12)),INDEX(#REF!,C52+5,12)),INDEX(#REF!,C52+4,12)),INDEX(#REF!,C52+3,12)),INDEX(#REF!,C52+2,12)),INDEX(#REF!,C52+1,12)))</f>
        <v>#N/A</v>
      </c>
      <c r="E52" t="e">
        <f>VLOOKUP(A52,'помощник для списков'!A$2:C$4005,3,FALSE)</f>
        <v>#N/A</v>
      </c>
      <c r="F52" t="e">
        <f>VLOOKUP(CONCATENATE("Лимит на доме",E52),#REF!,22,FALSE)</f>
        <v>#N/A</v>
      </c>
      <c r="G52" t="e">
        <f>VLOOKUP(E52,'помощник для списков'!C$2:I$4005,7,FALSE)</f>
        <v>#N/A</v>
      </c>
      <c r="H52" s="68" t="e">
        <f t="shared" si="6"/>
        <v>#N/A</v>
      </c>
      <c r="I52" t="e">
        <f t="shared" si="7"/>
        <v>#N/A</v>
      </c>
      <c r="J52">
        <f>ROW()</f>
        <v>52</v>
      </c>
      <c r="K52" t="e">
        <f>INDEX(#REF!,'помощник2(строки)'!D52,26)</f>
        <v>#REF!</v>
      </c>
      <c r="L52" t="e">
        <f>IF(K52="да",IF(A52=A51,L51,COUNTIF(M$2:M51,"&gt;0")+1),0)</f>
        <v>#REF!</v>
      </c>
      <c r="M52" t="e">
        <f>IF(VLOOKUP(E52,'помощник для списков'!C$2:I$4005,7,FALSE)=0,0,IF(L52=0,0,IF(E52=E51,0,1)))</f>
        <v>#N/A</v>
      </c>
      <c r="N52" t="e">
        <f t="shared" si="8"/>
        <v>#N/A</v>
      </c>
      <c r="O52" t="e">
        <f t="shared" si="9"/>
        <v>#N/A</v>
      </c>
      <c r="P52" t="e">
        <f>IF(INDEX(#REF!,'помощник2(строки)'!D52,27)="согласие",1,IF(INDEX(#REF!,'помощник2(строки)'!D52,27)="принято решение ОМС",1,0))</f>
        <v>#REF!</v>
      </c>
      <c r="Q52" t="e">
        <f t="shared" si="10"/>
        <v>#REF!</v>
      </c>
      <c r="R52" t="e">
        <f>IF(P52=1,IF(A52=A51,R51,COUNTIF(Q$2:Q51,"&gt;0")+1),0)</f>
        <v>#REF!</v>
      </c>
      <c r="S52" t="e">
        <f t="shared" si="11"/>
        <v>#N/A</v>
      </c>
    </row>
    <row r="53" spans="1:19">
      <c r="A53" t="e">
        <f>IF(COUNTIF(A$2:A52,A52)=B52,A52+1,A52)</f>
        <v>#N/A</v>
      </c>
      <c r="B53" t="e">
        <f>VLOOKUP(A53,'помощник для списков'!A$2:L$4005,11,FALSE)</f>
        <v>#N/A</v>
      </c>
      <c r="C53" t="e">
        <f>IF(A53=A52,D52,VLOOKUP(E53,#REF!,25,FALSE))</f>
        <v>#N/A</v>
      </c>
      <c r="D53" s="54" t="e">
        <f>IF(VLOOKUP(E53,'помощник для списков'!C$2:E$4005,3,FALSE)=0,'помощник2(строки)'!C53,IF(INDEX(#REF!,C53+1,12)=0,IF(INDEX(#REF!,C53+2,12)=0,IF(INDEX(#REF!,C53+3,12)=0,IF(INDEX(#REF!,C53+4,12)=0,IF(INDEX(#REF!,C53+5,12)=0,IF(INDEX(#REF!,C53+6,12)=0,IF(INDEX(#REF!,C53+7,12)=0,IF(INDEX(#REF!,C53+8,12)=0,IF(INDEX(#REF!,C53+9,12)=0,IF(INDEX(#REF!,C53+10,12)=0,IF(INDEX(#REF!,C53+11,12)=0,INDEX(#REF!,C53+12,12),INDEX(#REF!,C53+11,12)),INDEX(#REF!,C53+10,12)),INDEX(#REF!,C53+9,12)),INDEX(#REF!,C53+8,12)),INDEX(#REF!,C53+7,12)),INDEX(#REF!,C53+6,12)),INDEX(#REF!,C53+5,12)),INDEX(#REF!,C53+4,12)),INDEX(#REF!,C53+3,12)),INDEX(#REF!,C53+2,12)),INDEX(#REF!,C53+1,12)))</f>
        <v>#N/A</v>
      </c>
      <c r="E53" t="e">
        <f>VLOOKUP(A53,'помощник для списков'!A$2:C$4005,3,FALSE)</f>
        <v>#N/A</v>
      </c>
      <c r="F53" t="e">
        <f>VLOOKUP(CONCATENATE("Лимит на доме",E53),#REF!,22,FALSE)</f>
        <v>#N/A</v>
      </c>
      <c r="G53" t="e">
        <f>VLOOKUP(E53,'помощник для списков'!C$2:I$4005,7,FALSE)</f>
        <v>#N/A</v>
      </c>
      <c r="H53" s="68" t="e">
        <f t="shared" si="6"/>
        <v>#N/A</v>
      </c>
      <c r="I53" t="e">
        <f t="shared" si="7"/>
        <v>#N/A</v>
      </c>
      <c r="J53">
        <f>ROW()</f>
        <v>53</v>
      </c>
      <c r="K53" t="e">
        <f>INDEX(#REF!,'помощник2(строки)'!D53,26)</f>
        <v>#REF!</v>
      </c>
      <c r="L53" t="e">
        <f>IF(K53="да",IF(A53=A52,L52,COUNTIF(M$2:M52,"&gt;0")+1),0)</f>
        <v>#REF!</v>
      </c>
      <c r="M53" t="e">
        <f>IF(VLOOKUP(E53,'помощник для списков'!C$2:I$4005,7,FALSE)=0,0,IF(L53=0,0,IF(E53=E52,0,1)))</f>
        <v>#N/A</v>
      </c>
      <c r="N53" t="e">
        <f t="shared" si="8"/>
        <v>#N/A</v>
      </c>
      <c r="O53" t="e">
        <f t="shared" si="9"/>
        <v>#N/A</v>
      </c>
      <c r="P53" t="e">
        <f>IF(INDEX(#REF!,'помощник2(строки)'!D53,27)="согласие",1,IF(INDEX(#REF!,'помощник2(строки)'!D53,27)="принято решение ОМС",1,0))</f>
        <v>#REF!</v>
      </c>
      <c r="Q53" t="e">
        <f t="shared" si="10"/>
        <v>#REF!</v>
      </c>
      <c r="R53" t="e">
        <f>IF(P53=1,IF(A53=A52,R52,COUNTIF(Q$2:Q52,"&gt;0")+1),0)</f>
        <v>#REF!</v>
      </c>
      <c r="S53" t="e">
        <f t="shared" si="11"/>
        <v>#N/A</v>
      </c>
    </row>
    <row r="54" spans="1:19">
      <c r="A54" t="e">
        <f>IF(COUNTIF(A$2:A53,A53)=B53,A53+1,A53)</f>
        <v>#N/A</v>
      </c>
      <c r="B54" t="e">
        <f>VLOOKUP(A54,'помощник для списков'!A$2:L$4005,11,FALSE)</f>
        <v>#N/A</v>
      </c>
      <c r="C54" t="e">
        <f>IF(A54=A53,D53,VLOOKUP(E54,#REF!,25,FALSE))</f>
        <v>#N/A</v>
      </c>
      <c r="D54" s="54" t="e">
        <f>IF(VLOOKUP(E54,'помощник для списков'!C$2:E$4005,3,FALSE)=0,'помощник2(строки)'!C54,IF(INDEX(#REF!,C54+1,12)=0,IF(INDEX(#REF!,C54+2,12)=0,IF(INDEX(#REF!,C54+3,12)=0,IF(INDEX(#REF!,C54+4,12)=0,IF(INDEX(#REF!,C54+5,12)=0,IF(INDEX(#REF!,C54+6,12)=0,IF(INDEX(#REF!,C54+7,12)=0,IF(INDEX(#REF!,C54+8,12)=0,IF(INDEX(#REF!,C54+9,12)=0,IF(INDEX(#REF!,C54+10,12)=0,IF(INDEX(#REF!,C54+11,12)=0,INDEX(#REF!,C54+12,12),INDEX(#REF!,C54+11,12)),INDEX(#REF!,C54+10,12)),INDEX(#REF!,C54+9,12)),INDEX(#REF!,C54+8,12)),INDEX(#REF!,C54+7,12)),INDEX(#REF!,C54+6,12)),INDEX(#REF!,C54+5,12)),INDEX(#REF!,C54+4,12)),INDEX(#REF!,C54+3,12)),INDEX(#REF!,C54+2,12)),INDEX(#REF!,C54+1,12)))</f>
        <v>#N/A</v>
      </c>
      <c r="E54" t="e">
        <f>VLOOKUP(A54,'помощник для списков'!A$2:C$4005,3,FALSE)</f>
        <v>#N/A</v>
      </c>
      <c r="F54" t="e">
        <f>VLOOKUP(CONCATENATE("Лимит на доме",E54),#REF!,22,FALSE)</f>
        <v>#N/A</v>
      </c>
      <c r="G54" t="e">
        <f>VLOOKUP(E54,'помощник для списков'!C$2:I$4005,7,FALSE)</f>
        <v>#N/A</v>
      </c>
      <c r="H54" s="68" t="e">
        <f t="shared" si="6"/>
        <v>#N/A</v>
      </c>
      <c r="I54" t="e">
        <f t="shared" si="7"/>
        <v>#N/A</v>
      </c>
      <c r="J54">
        <f>ROW()</f>
        <v>54</v>
      </c>
      <c r="K54" t="e">
        <f>INDEX(#REF!,'помощник2(строки)'!D54,26)</f>
        <v>#REF!</v>
      </c>
      <c r="L54" t="e">
        <f>IF(K54="да",IF(A54=A53,L53,COUNTIF(M$2:M53,"&gt;0")+1),0)</f>
        <v>#REF!</v>
      </c>
      <c r="M54" t="e">
        <f>IF(VLOOKUP(E54,'помощник для списков'!C$2:I$4005,7,FALSE)=0,0,IF(L54=0,0,IF(E54=E53,0,1)))</f>
        <v>#N/A</v>
      </c>
      <c r="N54" t="e">
        <f t="shared" si="8"/>
        <v>#N/A</v>
      </c>
      <c r="O54" t="e">
        <f t="shared" si="9"/>
        <v>#N/A</v>
      </c>
      <c r="P54" t="e">
        <f>IF(INDEX(#REF!,'помощник2(строки)'!D54,27)="согласие",1,IF(INDEX(#REF!,'помощник2(строки)'!D54,27)="принято решение ОМС",1,0))</f>
        <v>#REF!</v>
      </c>
      <c r="Q54" t="e">
        <f t="shared" si="10"/>
        <v>#REF!</v>
      </c>
      <c r="R54" t="e">
        <f>IF(P54=1,IF(A54=A53,R53,COUNTIF(Q$2:Q53,"&gt;0")+1),0)</f>
        <v>#REF!</v>
      </c>
      <c r="S54" t="e">
        <f t="shared" si="11"/>
        <v>#N/A</v>
      </c>
    </row>
    <row r="55" spans="1:19">
      <c r="A55" t="e">
        <f>IF(COUNTIF(A$2:A54,A54)=B54,A54+1,A54)</f>
        <v>#N/A</v>
      </c>
      <c r="B55" t="e">
        <f>VLOOKUP(A55,'помощник для списков'!A$2:L$4005,11,FALSE)</f>
        <v>#N/A</v>
      </c>
      <c r="C55" t="e">
        <f>IF(A55=A54,D54,VLOOKUP(E55,#REF!,25,FALSE))</f>
        <v>#N/A</v>
      </c>
      <c r="D55" s="54" t="e">
        <f>IF(VLOOKUP(E55,'помощник для списков'!C$2:E$4005,3,FALSE)=0,'помощник2(строки)'!C55,IF(INDEX(#REF!,C55+1,12)=0,IF(INDEX(#REF!,C55+2,12)=0,IF(INDEX(#REF!,C55+3,12)=0,IF(INDEX(#REF!,C55+4,12)=0,IF(INDEX(#REF!,C55+5,12)=0,IF(INDEX(#REF!,C55+6,12)=0,IF(INDEX(#REF!,C55+7,12)=0,IF(INDEX(#REF!,C55+8,12)=0,IF(INDEX(#REF!,C55+9,12)=0,IF(INDEX(#REF!,C55+10,12)=0,IF(INDEX(#REF!,C55+11,12)=0,INDEX(#REF!,C55+12,12),INDEX(#REF!,C55+11,12)),INDEX(#REF!,C55+10,12)),INDEX(#REF!,C55+9,12)),INDEX(#REF!,C55+8,12)),INDEX(#REF!,C55+7,12)),INDEX(#REF!,C55+6,12)),INDEX(#REF!,C55+5,12)),INDEX(#REF!,C55+4,12)),INDEX(#REF!,C55+3,12)),INDEX(#REF!,C55+2,12)),INDEX(#REF!,C55+1,12)))</f>
        <v>#N/A</v>
      </c>
      <c r="E55" t="e">
        <f>VLOOKUP(A55,'помощник для списков'!A$2:C$4005,3,FALSE)</f>
        <v>#N/A</v>
      </c>
      <c r="F55" t="e">
        <f>VLOOKUP(CONCATENATE("Лимит на доме",E55),#REF!,22,FALSE)</f>
        <v>#N/A</v>
      </c>
      <c r="G55" t="e">
        <f>VLOOKUP(E55,'помощник для списков'!C$2:I$4005,7,FALSE)</f>
        <v>#N/A</v>
      </c>
      <c r="H55" s="68" t="e">
        <f t="shared" si="6"/>
        <v>#N/A</v>
      </c>
      <c r="I55" t="e">
        <f t="shared" si="7"/>
        <v>#N/A</v>
      </c>
      <c r="J55">
        <f>ROW()</f>
        <v>55</v>
      </c>
      <c r="K55" t="e">
        <f>INDEX(#REF!,'помощник2(строки)'!D55,26)</f>
        <v>#REF!</v>
      </c>
      <c r="L55" t="e">
        <f>IF(K55="да",IF(A55=A54,L54,COUNTIF(M$2:M54,"&gt;0")+1),0)</f>
        <v>#REF!</v>
      </c>
      <c r="M55" t="e">
        <f>IF(VLOOKUP(E55,'помощник для списков'!C$2:I$4005,7,FALSE)=0,0,IF(L55=0,0,IF(E55=E54,0,1)))</f>
        <v>#N/A</v>
      </c>
      <c r="N55" t="e">
        <f t="shared" si="8"/>
        <v>#N/A</v>
      </c>
      <c r="O55" t="e">
        <f t="shared" si="9"/>
        <v>#N/A</v>
      </c>
      <c r="P55" t="e">
        <f>IF(INDEX(#REF!,'помощник2(строки)'!D55,27)="согласие",1,IF(INDEX(#REF!,'помощник2(строки)'!D55,27)="принято решение ОМС",1,0))</f>
        <v>#REF!</v>
      </c>
      <c r="Q55" t="e">
        <f t="shared" si="10"/>
        <v>#REF!</v>
      </c>
      <c r="R55" t="e">
        <f>IF(P55=1,IF(A55=A54,R54,COUNTIF(Q$2:Q54,"&gt;0")+1),0)</f>
        <v>#REF!</v>
      </c>
      <c r="S55" t="e">
        <f t="shared" si="11"/>
        <v>#N/A</v>
      </c>
    </row>
    <row r="56" spans="1:19">
      <c r="A56" t="e">
        <f>IF(COUNTIF(A$2:A55,A55)=B55,A55+1,A55)</f>
        <v>#N/A</v>
      </c>
      <c r="B56" t="e">
        <f>VLOOKUP(A56,'помощник для списков'!A$2:L$4005,11,FALSE)</f>
        <v>#N/A</v>
      </c>
      <c r="C56" t="e">
        <f>IF(A56=A55,D55,VLOOKUP(E56,#REF!,25,FALSE))</f>
        <v>#N/A</v>
      </c>
      <c r="D56" s="54" t="e">
        <f>IF(VLOOKUP(E56,'помощник для списков'!C$2:E$4005,3,FALSE)=0,'помощник2(строки)'!C56,IF(INDEX(#REF!,C56+1,12)=0,IF(INDEX(#REF!,C56+2,12)=0,IF(INDEX(#REF!,C56+3,12)=0,IF(INDEX(#REF!,C56+4,12)=0,IF(INDEX(#REF!,C56+5,12)=0,IF(INDEX(#REF!,C56+6,12)=0,IF(INDEX(#REF!,C56+7,12)=0,IF(INDEX(#REF!,C56+8,12)=0,IF(INDEX(#REF!,C56+9,12)=0,IF(INDEX(#REF!,C56+10,12)=0,IF(INDEX(#REF!,C56+11,12)=0,INDEX(#REF!,C56+12,12),INDEX(#REF!,C56+11,12)),INDEX(#REF!,C56+10,12)),INDEX(#REF!,C56+9,12)),INDEX(#REF!,C56+8,12)),INDEX(#REF!,C56+7,12)),INDEX(#REF!,C56+6,12)),INDEX(#REF!,C56+5,12)),INDEX(#REF!,C56+4,12)),INDEX(#REF!,C56+3,12)),INDEX(#REF!,C56+2,12)),INDEX(#REF!,C56+1,12)))</f>
        <v>#N/A</v>
      </c>
      <c r="E56" t="e">
        <f>VLOOKUP(A56,'помощник для списков'!A$2:C$4005,3,FALSE)</f>
        <v>#N/A</v>
      </c>
      <c r="F56" t="e">
        <f>VLOOKUP(CONCATENATE("Лимит на доме",E56),#REF!,22,FALSE)</f>
        <v>#N/A</v>
      </c>
      <c r="G56" t="e">
        <f>VLOOKUP(E56,'помощник для списков'!C$2:I$4005,7,FALSE)</f>
        <v>#N/A</v>
      </c>
      <c r="H56" s="68" t="e">
        <f t="shared" si="6"/>
        <v>#N/A</v>
      </c>
      <c r="I56" t="e">
        <f t="shared" si="7"/>
        <v>#N/A</v>
      </c>
      <c r="J56">
        <f>ROW()</f>
        <v>56</v>
      </c>
      <c r="K56" t="e">
        <f>INDEX(#REF!,'помощник2(строки)'!D56,26)</f>
        <v>#REF!</v>
      </c>
      <c r="L56" t="e">
        <f>IF(K56="да",IF(A56=A55,L55,COUNTIF(M$2:M55,"&gt;0")+1),0)</f>
        <v>#REF!</v>
      </c>
      <c r="M56" t="e">
        <f>IF(VLOOKUP(E56,'помощник для списков'!C$2:I$4005,7,FALSE)=0,0,IF(L56=0,0,IF(E56=E55,0,1)))</f>
        <v>#N/A</v>
      </c>
      <c r="N56" t="e">
        <f t="shared" si="8"/>
        <v>#N/A</v>
      </c>
      <c r="O56" t="e">
        <f t="shared" si="9"/>
        <v>#N/A</v>
      </c>
      <c r="P56" t="e">
        <f>IF(INDEX(#REF!,'помощник2(строки)'!D56,27)="согласие",1,IF(INDEX(#REF!,'помощник2(строки)'!D56,27)="принято решение ОМС",1,0))</f>
        <v>#REF!</v>
      </c>
      <c r="Q56" t="e">
        <f t="shared" si="10"/>
        <v>#REF!</v>
      </c>
      <c r="R56" t="e">
        <f>IF(P56=1,IF(A56=A55,R55,COUNTIF(Q$2:Q55,"&gt;0")+1),0)</f>
        <v>#REF!</v>
      </c>
      <c r="S56" t="e">
        <f t="shared" si="11"/>
        <v>#N/A</v>
      </c>
    </row>
    <row r="57" spans="1:19">
      <c r="A57" t="e">
        <f>IF(COUNTIF(A$2:A56,A56)=B56,A56+1,A56)</f>
        <v>#N/A</v>
      </c>
      <c r="B57" t="e">
        <f>VLOOKUP(A57,'помощник для списков'!A$2:L$4005,11,FALSE)</f>
        <v>#N/A</v>
      </c>
      <c r="C57" t="e">
        <f>IF(A57=A56,D56,VLOOKUP(E57,#REF!,25,FALSE))</f>
        <v>#N/A</v>
      </c>
      <c r="D57" s="54" t="e">
        <f>IF(VLOOKUP(E57,'помощник для списков'!C$2:E$4005,3,FALSE)=0,'помощник2(строки)'!C57,IF(INDEX(#REF!,C57+1,12)=0,IF(INDEX(#REF!,C57+2,12)=0,IF(INDEX(#REF!,C57+3,12)=0,IF(INDEX(#REF!,C57+4,12)=0,IF(INDEX(#REF!,C57+5,12)=0,IF(INDEX(#REF!,C57+6,12)=0,IF(INDEX(#REF!,C57+7,12)=0,IF(INDEX(#REF!,C57+8,12)=0,IF(INDEX(#REF!,C57+9,12)=0,IF(INDEX(#REF!,C57+10,12)=0,IF(INDEX(#REF!,C57+11,12)=0,INDEX(#REF!,C57+12,12),INDEX(#REF!,C57+11,12)),INDEX(#REF!,C57+10,12)),INDEX(#REF!,C57+9,12)),INDEX(#REF!,C57+8,12)),INDEX(#REF!,C57+7,12)),INDEX(#REF!,C57+6,12)),INDEX(#REF!,C57+5,12)),INDEX(#REF!,C57+4,12)),INDEX(#REF!,C57+3,12)),INDEX(#REF!,C57+2,12)),INDEX(#REF!,C57+1,12)))</f>
        <v>#N/A</v>
      </c>
      <c r="E57" t="e">
        <f>VLOOKUP(A57,'помощник для списков'!A$2:C$4005,3,FALSE)</f>
        <v>#N/A</v>
      </c>
      <c r="F57" t="e">
        <f>VLOOKUP(CONCATENATE("Лимит на доме",E57),#REF!,22,FALSE)</f>
        <v>#N/A</v>
      </c>
      <c r="G57" t="e">
        <f>VLOOKUP(E57,'помощник для списков'!C$2:I$4005,7,FALSE)</f>
        <v>#N/A</v>
      </c>
      <c r="H57" s="68" t="e">
        <f t="shared" si="6"/>
        <v>#N/A</v>
      </c>
      <c r="I57" t="e">
        <f t="shared" si="7"/>
        <v>#N/A</v>
      </c>
      <c r="J57">
        <f>ROW()</f>
        <v>57</v>
      </c>
      <c r="K57" t="e">
        <f>INDEX(#REF!,'помощник2(строки)'!D57,26)</f>
        <v>#REF!</v>
      </c>
      <c r="L57" t="e">
        <f>IF(K57="да",IF(A57=A56,L56,COUNTIF(M$2:M56,"&gt;0")+1),0)</f>
        <v>#REF!</v>
      </c>
      <c r="M57" t="e">
        <f>IF(VLOOKUP(E57,'помощник для списков'!C$2:I$4005,7,FALSE)=0,0,IF(L57=0,0,IF(E57=E56,0,1)))</f>
        <v>#N/A</v>
      </c>
      <c r="N57" t="e">
        <f t="shared" si="8"/>
        <v>#N/A</v>
      </c>
      <c r="O57" t="e">
        <f t="shared" si="9"/>
        <v>#N/A</v>
      </c>
      <c r="P57" t="e">
        <f>IF(INDEX(#REF!,'помощник2(строки)'!D57,27)="согласие",1,IF(INDEX(#REF!,'помощник2(строки)'!D57,27)="принято решение ОМС",1,0))</f>
        <v>#REF!</v>
      </c>
      <c r="Q57" t="e">
        <f t="shared" si="10"/>
        <v>#REF!</v>
      </c>
      <c r="R57" t="e">
        <f>IF(P57=1,IF(A57=A56,R56,COUNTIF(Q$2:Q56,"&gt;0")+1),0)</f>
        <v>#REF!</v>
      </c>
      <c r="S57" t="e">
        <f t="shared" si="11"/>
        <v>#N/A</v>
      </c>
    </row>
    <row r="58" spans="1:19">
      <c r="A58" t="e">
        <f>IF(COUNTIF(A$2:A57,A57)=B57,A57+1,A57)</f>
        <v>#N/A</v>
      </c>
      <c r="B58" t="e">
        <f>VLOOKUP(A58,'помощник для списков'!A$2:L$4005,11,FALSE)</f>
        <v>#N/A</v>
      </c>
      <c r="C58" t="e">
        <f>IF(A58=A57,D57,VLOOKUP(E58,#REF!,25,FALSE))</f>
        <v>#N/A</v>
      </c>
      <c r="D58" s="54" t="e">
        <f>IF(VLOOKUP(E58,'помощник для списков'!C$2:E$4005,3,FALSE)=0,'помощник2(строки)'!C58,IF(INDEX(#REF!,C58+1,12)=0,IF(INDEX(#REF!,C58+2,12)=0,IF(INDEX(#REF!,C58+3,12)=0,IF(INDEX(#REF!,C58+4,12)=0,IF(INDEX(#REF!,C58+5,12)=0,IF(INDEX(#REF!,C58+6,12)=0,IF(INDEX(#REF!,C58+7,12)=0,IF(INDEX(#REF!,C58+8,12)=0,IF(INDEX(#REF!,C58+9,12)=0,IF(INDEX(#REF!,C58+10,12)=0,IF(INDEX(#REF!,C58+11,12)=0,INDEX(#REF!,C58+12,12),INDEX(#REF!,C58+11,12)),INDEX(#REF!,C58+10,12)),INDEX(#REF!,C58+9,12)),INDEX(#REF!,C58+8,12)),INDEX(#REF!,C58+7,12)),INDEX(#REF!,C58+6,12)),INDEX(#REF!,C58+5,12)),INDEX(#REF!,C58+4,12)),INDEX(#REF!,C58+3,12)),INDEX(#REF!,C58+2,12)),INDEX(#REF!,C58+1,12)))</f>
        <v>#N/A</v>
      </c>
      <c r="E58" t="e">
        <f>VLOOKUP(A58,'помощник для списков'!A$2:C$4005,3,FALSE)</f>
        <v>#N/A</v>
      </c>
      <c r="F58" t="e">
        <f>VLOOKUP(CONCATENATE("Лимит на доме",E58),#REF!,22,FALSE)</f>
        <v>#N/A</v>
      </c>
      <c r="G58" t="e">
        <f>VLOOKUP(E58,'помощник для списков'!C$2:I$4005,7,FALSE)</f>
        <v>#N/A</v>
      </c>
      <c r="H58" s="68" t="e">
        <f t="shared" si="6"/>
        <v>#N/A</v>
      </c>
      <c r="I58" t="e">
        <f t="shared" si="7"/>
        <v>#N/A</v>
      </c>
      <c r="J58">
        <f>ROW()</f>
        <v>58</v>
      </c>
      <c r="K58" t="e">
        <f>INDEX(#REF!,'помощник2(строки)'!D58,26)</f>
        <v>#REF!</v>
      </c>
      <c r="L58" t="e">
        <f>IF(K58="да",IF(A58=A57,L57,COUNTIF(M$2:M57,"&gt;0")+1),0)</f>
        <v>#REF!</v>
      </c>
      <c r="M58" t="e">
        <f>IF(VLOOKUP(E58,'помощник для списков'!C$2:I$4005,7,FALSE)=0,0,IF(L58=0,0,IF(E58=E57,0,1)))</f>
        <v>#N/A</v>
      </c>
      <c r="N58" t="e">
        <f t="shared" si="8"/>
        <v>#N/A</v>
      </c>
      <c r="O58" t="e">
        <f t="shared" si="9"/>
        <v>#N/A</v>
      </c>
      <c r="P58" t="e">
        <f>IF(INDEX(#REF!,'помощник2(строки)'!D58,27)="согласие",1,IF(INDEX(#REF!,'помощник2(строки)'!D58,27)="принято решение ОМС",1,0))</f>
        <v>#REF!</v>
      </c>
      <c r="Q58" t="e">
        <f t="shared" si="10"/>
        <v>#REF!</v>
      </c>
      <c r="R58" t="e">
        <f>IF(P58=1,IF(A58=A57,R57,COUNTIF(Q$2:Q57,"&gt;0")+1),0)</f>
        <v>#REF!</v>
      </c>
      <c r="S58" t="e">
        <f t="shared" si="11"/>
        <v>#N/A</v>
      </c>
    </row>
    <row r="59" spans="1:19">
      <c r="A59" t="e">
        <f>IF(COUNTIF(A$2:A58,A58)=B58,A58+1,A58)</f>
        <v>#N/A</v>
      </c>
      <c r="B59" t="e">
        <f>VLOOKUP(A59,'помощник для списков'!A$2:L$4005,11,FALSE)</f>
        <v>#N/A</v>
      </c>
      <c r="C59" t="e">
        <f>IF(A59=A58,D58,VLOOKUP(E59,#REF!,25,FALSE))</f>
        <v>#N/A</v>
      </c>
      <c r="D59" s="54" t="e">
        <f>IF(VLOOKUP(E59,'помощник для списков'!C$2:E$4005,3,FALSE)=0,'помощник2(строки)'!C59,IF(INDEX(#REF!,C59+1,12)=0,IF(INDEX(#REF!,C59+2,12)=0,IF(INDEX(#REF!,C59+3,12)=0,IF(INDEX(#REF!,C59+4,12)=0,IF(INDEX(#REF!,C59+5,12)=0,IF(INDEX(#REF!,C59+6,12)=0,IF(INDEX(#REF!,C59+7,12)=0,IF(INDEX(#REF!,C59+8,12)=0,IF(INDEX(#REF!,C59+9,12)=0,IF(INDEX(#REF!,C59+10,12)=0,IF(INDEX(#REF!,C59+11,12)=0,INDEX(#REF!,C59+12,12),INDEX(#REF!,C59+11,12)),INDEX(#REF!,C59+10,12)),INDEX(#REF!,C59+9,12)),INDEX(#REF!,C59+8,12)),INDEX(#REF!,C59+7,12)),INDEX(#REF!,C59+6,12)),INDEX(#REF!,C59+5,12)),INDEX(#REF!,C59+4,12)),INDEX(#REF!,C59+3,12)),INDEX(#REF!,C59+2,12)),INDEX(#REF!,C59+1,12)))</f>
        <v>#N/A</v>
      </c>
      <c r="E59" t="e">
        <f>VLOOKUP(A59,'помощник для списков'!A$2:C$4005,3,FALSE)</f>
        <v>#N/A</v>
      </c>
      <c r="F59" t="e">
        <f>VLOOKUP(CONCATENATE("Лимит на доме",E59),#REF!,22,FALSE)</f>
        <v>#N/A</v>
      </c>
      <c r="G59" t="e">
        <f>VLOOKUP(E59,'помощник для списков'!C$2:I$4005,7,FALSE)</f>
        <v>#N/A</v>
      </c>
      <c r="H59" s="68" t="e">
        <f t="shared" si="6"/>
        <v>#N/A</v>
      </c>
      <c r="I59" t="e">
        <f t="shared" si="7"/>
        <v>#N/A</v>
      </c>
      <c r="J59">
        <f>ROW()</f>
        <v>59</v>
      </c>
      <c r="K59" t="e">
        <f>INDEX(#REF!,'помощник2(строки)'!D59,26)</f>
        <v>#REF!</v>
      </c>
      <c r="L59" t="e">
        <f>IF(K59="да",IF(A59=A58,L58,COUNTIF(M$2:M58,"&gt;0")+1),0)</f>
        <v>#REF!</v>
      </c>
      <c r="M59" t="e">
        <f>IF(VLOOKUP(E59,'помощник для списков'!C$2:I$4005,7,FALSE)=0,0,IF(L59=0,0,IF(E59=E58,0,1)))</f>
        <v>#N/A</v>
      </c>
      <c r="N59" t="e">
        <f t="shared" si="8"/>
        <v>#N/A</v>
      </c>
      <c r="O59" t="e">
        <f t="shared" si="9"/>
        <v>#N/A</v>
      </c>
      <c r="P59" t="e">
        <f>IF(INDEX(#REF!,'помощник2(строки)'!D59,27)="согласие",1,IF(INDEX(#REF!,'помощник2(строки)'!D59,27)="принято решение ОМС",1,0))</f>
        <v>#REF!</v>
      </c>
      <c r="Q59" t="e">
        <f t="shared" si="10"/>
        <v>#REF!</v>
      </c>
      <c r="R59" t="e">
        <f>IF(P59=1,IF(A59=A58,R58,COUNTIF(Q$2:Q58,"&gt;0")+1),0)</f>
        <v>#REF!</v>
      </c>
      <c r="S59" t="e">
        <f t="shared" si="11"/>
        <v>#N/A</v>
      </c>
    </row>
    <row r="60" spans="1:19">
      <c r="A60" t="e">
        <f>IF(COUNTIF(A$2:A59,A59)=B59,A59+1,A59)</f>
        <v>#N/A</v>
      </c>
      <c r="B60" t="e">
        <f>VLOOKUP(A60,'помощник для списков'!A$2:L$4005,11,FALSE)</f>
        <v>#N/A</v>
      </c>
      <c r="C60" t="e">
        <f>IF(A60=A59,D59,VLOOKUP(E60,#REF!,25,FALSE))</f>
        <v>#N/A</v>
      </c>
      <c r="D60" s="54" t="e">
        <f>IF(VLOOKUP(E60,'помощник для списков'!C$2:E$4005,3,FALSE)=0,'помощник2(строки)'!C60,IF(INDEX(#REF!,C60+1,12)=0,IF(INDEX(#REF!,C60+2,12)=0,IF(INDEX(#REF!,C60+3,12)=0,IF(INDEX(#REF!,C60+4,12)=0,IF(INDEX(#REF!,C60+5,12)=0,IF(INDEX(#REF!,C60+6,12)=0,IF(INDEX(#REF!,C60+7,12)=0,IF(INDEX(#REF!,C60+8,12)=0,IF(INDEX(#REF!,C60+9,12)=0,IF(INDEX(#REF!,C60+10,12)=0,IF(INDEX(#REF!,C60+11,12)=0,INDEX(#REF!,C60+12,12),INDEX(#REF!,C60+11,12)),INDEX(#REF!,C60+10,12)),INDEX(#REF!,C60+9,12)),INDEX(#REF!,C60+8,12)),INDEX(#REF!,C60+7,12)),INDEX(#REF!,C60+6,12)),INDEX(#REF!,C60+5,12)),INDEX(#REF!,C60+4,12)),INDEX(#REF!,C60+3,12)),INDEX(#REF!,C60+2,12)),INDEX(#REF!,C60+1,12)))</f>
        <v>#N/A</v>
      </c>
      <c r="E60" t="e">
        <f>VLOOKUP(A60,'помощник для списков'!A$2:C$4005,3,FALSE)</f>
        <v>#N/A</v>
      </c>
      <c r="F60" t="e">
        <f>VLOOKUP(CONCATENATE("Лимит на доме",E60),#REF!,22,FALSE)</f>
        <v>#N/A</v>
      </c>
      <c r="G60" t="e">
        <f>VLOOKUP(E60,'помощник для списков'!C$2:I$4005,7,FALSE)</f>
        <v>#N/A</v>
      </c>
      <c r="H60" s="68" t="e">
        <f t="shared" si="6"/>
        <v>#N/A</v>
      </c>
      <c r="I60" t="e">
        <f t="shared" si="7"/>
        <v>#N/A</v>
      </c>
      <c r="J60">
        <f>ROW()</f>
        <v>60</v>
      </c>
      <c r="K60" t="e">
        <f>INDEX(#REF!,'помощник2(строки)'!D60,26)</f>
        <v>#REF!</v>
      </c>
      <c r="L60" t="e">
        <f>IF(K60="да",IF(A60=A59,L59,COUNTIF(M$2:M59,"&gt;0")+1),0)</f>
        <v>#REF!</v>
      </c>
      <c r="M60" t="e">
        <f>IF(VLOOKUP(E60,'помощник для списков'!C$2:I$4005,7,FALSE)=0,0,IF(L60=0,0,IF(E60=E59,0,1)))</f>
        <v>#N/A</v>
      </c>
      <c r="N60" t="e">
        <f t="shared" si="8"/>
        <v>#N/A</v>
      </c>
      <c r="O60" t="e">
        <f t="shared" si="9"/>
        <v>#N/A</v>
      </c>
      <c r="P60" t="e">
        <f>IF(INDEX(#REF!,'помощник2(строки)'!D60,27)="согласие",1,IF(INDEX(#REF!,'помощник2(строки)'!D60,27)="принято решение ОМС",1,0))</f>
        <v>#REF!</v>
      </c>
      <c r="Q60" t="e">
        <f t="shared" si="10"/>
        <v>#REF!</v>
      </c>
      <c r="R60" t="e">
        <f>IF(P60=1,IF(A60=A59,R59,COUNTIF(Q$2:Q59,"&gt;0")+1),0)</f>
        <v>#REF!</v>
      </c>
      <c r="S60" t="e">
        <f t="shared" si="11"/>
        <v>#N/A</v>
      </c>
    </row>
    <row r="61" spans="1:19">
      <c r="A61" t="e">
        <f>IF(COUNTIF(A$2:A60,A60)=B60,A60+1,A60)</f>
        <v>#N/A</v>
      </c>
      <c r="B61" t="e">
        <f>VLOOKUP(A61,'помощник для списков'!A$2:L$4005,11,FALSE)</f>
        <v>#N/A</v>
      </c>
      <c r="C61" t="e">
        <f>IF(A61=A60,D60,VLOOKUP(E61,#REF!,25,FALSE))</f>
        <v>#N/A</v>
      </c>
      <c r="D61" s="54" t="e">
        <f>IF(VLOOKUP(E61,'помощник для списков'!C$2:E$4005,3,FALSE)=0,'помощник2(строки)'!C61,IF(INDEX(#REF!,C61+1,12)=0,IF(INDEX(#REF!,C61+2,12)=0,IF(INDEX(#REF!,C61+3,12)=0,IF(INDEX(#REF!,C61+4,12)=0,IF(INDEX(#REF!,C61+5,12)=0,IF(INDEX(#REF!,C61+6,12)=0,IF(INDEX(#REF!,C61+7,12)=0,IF(INDEX(#REF!,C61+8,12)=0,IF(INDEX(#REF!,C61+9,12)=0,IF(INDEX(#REF!,C61+10,12)=0,IF(INDEX(#REF!,C61+11,12)=0,INDEX(#REF!,C61+12,12),INDEX(#REF!,C61+11,12)),INDEX(#REF!,C61+10,12)),INDEX(#REF!,C61+9,12)),INDEX(#REF!,C61+8,12)),INDEX(#REF!,C61+7,12)),INDEX(#REF!,C61+6,12)),INDEX(#REF!,C61+5,12)),INDEX(#REF!,C61+4,12)),INDEX(#REF!,C61+3,12)),INDEX(#REF!,C61+2,12)),INDEX(#REF!,C61+1,12)))</f>
        <v>#N/A</v>
      </c>
      <c r="E61" t="e">
        <f>VLOOKUP(A61,'помощник для списков'!A$2:C$4005,3,FALSE)</f>
        <v>#N/A</v>
      </c>
      <c r="F61" t="e">
        <f>VLOOKUP(CONCATENATE("Лимит на доме",E61),#REF!,22,FALSE)</f>
        <v>#N/A</v>
      </c>
      <c r="G61" t="e">
        <f>VLOOKUP(E61,'помощник для списков'!C$2:I$4005,7,FALSE)</f>
        <v>#N/A</v>
      </c>
      <c r="H61" s="68" t="e">
        <f t="shared" si="6"/>
        <v>#N/A</v>
      </c>
      <c r="I61" t="e">
        <f t="shared" si="7"/>
        <v>#N/A</v>
      </c>
      <c r="J61">
        <f>ROW()</f>
        <v>61</v>
      </c>
      <c r="K61" t="e">
        <f>INDEX(#REF!,'помощник2(строки)'!D61,26)</f>
        <v>#REF!</v>
      </c>
      <c r="L61" t="e">
        <f>IF(K61="да",IF(A61=A60,L60,COUNTIF(M$2:M60,"&gt;0")+1),0)</f>
        <v>#REF!</v>
      </c>
      <c r="M61" t="e">
        <f>IF(VLOOKUP(E61,'помощник для списков'!C$2:I$4005,7,FALSE)=0,0,IF(L61=0,0,IF(E61=E60,0,1)))</f>
        <v>#N/A</v>
      </c>
      <c r="N61" t="e">
        <f t="shared" si="8"/>
        <v>#N/A</v>
      </c>
      <c r="O61" t="e">
        <f t="shared" si="9"/>
        <v>#N/A</v>
      </c>
      <c r="P61" t="e">
        <f>IF(INDEX(#REF!,'помощник2(строки)'!D61,27)="согласие",1,IF(INDEX(#REF!,'помощник2(строки)'!D61,27)="принято решение ОМС",1,0))</f>
        <v>#REF!</v>
      </c>
      <c r="Q61" t="e">
        <f t="shared" si="10"/>
        <v>#REF!</v>
      </c>
      <c r="R61" t="e">
        <f>IF(P61=1,IF(A61=A60,R60,COUNTIF(Q$2:Q60,"&gt;0")+1),0)</f>
        <v>#REF!</v>
      </c>
      <c r="S61" t="e">
        <f t="shared" si="11"/>
        <v>#N/A</v>
      </c>
    </row>
    <row r="62" spans="1:19">
      <c r="A62" t="e">
        <f>IF(COUNTIF(A$2:A61,A61)=B61,A61+1,A61)</f>
        <v>#N/A</v>
      </c>
      <c r="B62" t="e">
        <f>VLOOKUP(A62,'помощник для списков'!A$2:L$4005,11,FALSE)</f>
        <v>#N/A</v>
      </c>
      <c r="C62" t="e">
        <f>IF(A62=A61,D61,VLOOKUP(E62,#REF!,25,FALSE))</f>
        <v>#N/A</v>
      </c>
      <c r="D62" s="54" t="e">
        <f>IF(VLOOKUP(E62,'помощник для списков'!C$2:E$4005,3,FALSE)=0,'помощник2(строки)'!C62,IF(INDEX(#REF!,C62+1,12)=0,IF(INDEX(#REF!,C62+2,12)=0,IF(INDEX(#REF!,C62+3,12)=0,IF(INDEX(#REF!,C62+4,12)=0,IF(INDEX(#REF!,C62+5,12)=0,IF(INDEX(#REF!,C62+6,12)=0,IF(INDEX(#REF!,C62+7,12)=0,IF(INDEX(#REF!,C62+8,12)=0,IF(INDEX(#REF!,C62+9,12)=0,IF(INDEX(#REF!,C62+10,12)=0,IF(INDEX(#REF!,C62+11,12)=0,INDEX(#REF!,C62+12,12),INDEX(#REF!,C62+11,12)),INDEX(#REF!,C62+10,12)),INDEX(#REF!,C62+9,12)),INDEX(#REF!,C62+8,12)),INDEX(#REF!,C62+7,12)),INDEX(#REF!,C62+6,12)),INDEX(#REF!,C62+5,12)),INDEX(#REF!,C62+4,12)),INDEX(#REF!,C62+3,12)),INDEX(#REF!,C62+2,12)),INDEX(#REF!,C62+1,12)))</f>
        <v>#N/A</v>
      </c>
      <c r="E62" t="e">
        <f>VLOOKUP(A62,'помощник для списков'!A$2:C$4005,3,FALSE)</f>
        <v>#N/A</v>
      </c>
      <c r="F62" t="e">
        <f>VLOOKUP(CONCATENATE("Лимит на доме",E62),#REF!,22,FALSE)</f>
        <v>#N/A</v>
      </c>
      <c r="G62" t="e">
        <f>VLOOKUP(E62,'помощник для списков'!C$2:I$4005,7,FALSE)</f>
        <v>#N/A</v>
      </c>
      <c r="H62" s="68" t="e">
        <f t="shared" si="6"/>
        <v>#N/A</v>
      </c>
      <c r="I62" t="e">
        <f t="shared" si="7"/>
        <v>#N/A</v>
      </c>
      <c r="J62">
        <f>ROW()</f>
        <v>62</v>
      </c>
      <c r="K62" t="e">
        <f>INDEX(#REF!,'помощник2(строки)'!D62,26)</f>
        <v>#REF!</v>
      </c>
      <c r="L62" t="e">
        <f>IF(K62="да",IF(A62=A61,L61,COUNTIF(M$2:M61,"&gt;0")+1),0)</f>
        <v>#REF!</v>
      </c>
      <c r="M62" t="e">
        <f>IF(VLOOKUP(E62,'помощник для списков'!C$2:I$4005,7,FALSE)=0,0,IF(L62=0,0,IF(E62=E61,0,1)))</f>
        <v>#N/A</v>
      </c>
      <c r="N62" t="e">
        <f t="shared" si="8"/>
        <v>#N/A</v>
      </c>
      <c r="O62" t="e">
        <f t="shared" si="9"/>
        <v>#N/A</v>
      </c>
      <c r="P62" t="e">
        <f>IF(INDEX(#REF!,'помощник2(строки)'!D62,27)="согласие",1,IF(INDEX(#REF!,'помощник2(строки)'!D62,27)="принято решение ОМС",1,0))</f>
        <v>#REF!</v>
      </c>
      <c r="Q62" t="e">
        <f t="shared" si="10"/>
        <v>#REF!</v>
      </c>
      <c r="R62" t="e">
        <f>IF(P62=1,IF(A62=A61,R61,COUNTIF(Q$2:Q61,"&gt;0")+1),0)</f>
        <v>#REF!</v>
      </c>
      <c r="S62" t="e">
        <f t="shared" si="11"/>
        <v>#N/A</v>
      </c>
    </row>
    <row r="63" spans="1:19">
      <c r="A63" t="e">
        <f>IF(COUNTIF(A$2:A62,A62)=B62,A62+1,A62)</f>
        <v>#N/A</v>
      </c>
      <c r="B63" t="e">
        <f>VLOOKUP(A63,'помощник для списков'!A$2:L$4005,11,FALSE)</f>
        <v>#N/A</v>
      </c>
      <c r="C63" t="e">
        <f>IF(A63=A62,D62,VLOOKUP(E63,#REF!,25,FALSE))</f>
        <v>#N/A</v>
      </c>
      <c r="D63" s="54" t="e">
        <f>IF(VLOOKUP(E63,'помощник для списков'!C$2:E$4005,3,FALSE)=0,'помощник2(строки)'!C63,IF(INDEX(#REF!,C63+1,12)=0,IF(INDEX(#REF!,C63+2,12)=0,IF(INDEX(#REF!,C63+3,12)=0,IF(INDEX(#REF!,C63+4,12)=0,IF(INDEX(#REF!,C63+5,12)=0,IF(INDEX(#REF!,C63+6,12)=0,IF(INDEX(#REF!,C63+7,12)=0,IF(INDEX(#REF!,C63+8,12)=0,IF(INDEX(#REF!,C63+9,12)=0,IF(INDEX(#REF!,C63+10,12)=0,IF(INDEX(#REF!,C63+11,12)=0,INDEX(#REF!,C63+12,12),INDEX(#REF!,C63+11,12)),INDEX(#REF!,C63+10,12)),INDEX(#REF!,C63+9,12)),INDEX(#REF!,C63+8,12)),INDEX(#REF!,C63+7,12)),INDEX(#REF!,C63+6,12)),INDEX(#REF!,C63+5,12)),INDEX(#REF!,C63+4,12)),INDEX(#REF!,C63+3,12)),INDEX(#REF!,C63+2,12)),INDEX(#REF!,C63+1,12)))</f>
        <v>#N/A</v>
      </c>
      <c r="E63" t="e">
        <f>VLOOKUP(A63,'помощник для списков'!A$2:C$4005,3,FALSE)</f>
        <v>#N/A</v>
      </c>
      <c r="F63" t="e">
        <f>VLOOKUP(CONCATENATE("Лимит на доме",E63),#REF!,22,FALSE)</f>
        <v>#N/A</v>
      </c>
      <c r="G63" t="e">
        <f>VLOOKUP(E63,'помощник для списков'!C$2:I$4005,7,FALSE)</f>
        <v>#N/A</v>
      </c>
      <c r="H63" s="68" t="e">
        <f t="shared" si="6"/>
        <v>#N/A</v>
      </c>
      <c r="I63" t="e">
        <f t="shared" si="7"/>
        <v>#N/A</v>
      </c>
      <c r="J63">
        <f>ROW()</f>
        <v>63</v>
      </c>
      <c r="K63" t="e">
        <f>INDEX(#REF!,'помощник2(строки)'!D63,26)</f>
        <v>#REF!</v>
      </c>
      <c r="L63" t="e">
        <f>IF(K63="да",IF(A63=A62,L62,COUNTIF(M$2:M62,"&gt;0")+1),0)</f>
        <v>#REF!</v>
      </c>
      <c r="M63" t="e">
        <f>IF(VLOOKUP(E63,'помощник для списков'!C$2:I$4005,7,FALSE)=0,0,IF(L63=0,0,IF(E63=E62,0,1)))</f>
        <v>#N/A</v>
      </c>
      <c r="N63" t="e">
        <f t="shared" si="8"/>
        <v>#N/A</v>
      </c>
      <c r="O63" t="e">
        <f t="shared" si="9"/>
        <v>#N/A</v>
      </c>
      <c r="P63" t="e">
        <f>IF(INDEX(#REF!,'помощник2(строки)'!D63,27)="согласие",1,IF(INDEX(#REF!,'помощник2(строки)'!D63,27)="принято решение ОМС",1,0))</f>
        <v>#REF!</v>
      </c>
      <c r="Q63" t="e">
        <f t="shared" si="10"/>
        <v>#REF!</v>
      </c>
      <c r="R63" t="e">
        <f>IF(P63=1,IF(A63=A62,R62,COUNTIF(Q$2:Q62,"&gt;0")+1),0)</f>
        <v>#REF!</v>
      </c>
      <c r="S63" t="e">
        <f t="shared" si="11"/>
        <v>#N/A</v>
      </c>
    </row>
    <row r="64" spans="1:19">
      <c r="A64" t="e">
        <f>IF(COUNTIF(A$2:A63,A63)=B63,A63+1,A63)</f>
        <v>#N/A</v>
      </c>
      <c r="B64" t="e">
        <f>VLOOKUP(A64,'помощник для списков'!A$2:L$4005,11,FALSE)</f>
        <v>#N/A</v>
      </c>
      <c r="C64" t="e">
        <f>IF(A64=A63,D63,VLOOKUP(E64,#REF!,25,FALSE))</f>
        <v>#N/A</v>
      </c>
      <c r="D64" s="54" t="e">
        <f>IF(VLOOKUP(E64,'помощник для списков'!C$2:E$4005,3,FALSE)=0,'помощник2(строки)'!C64,IF(INDEX(#REF!,C64+1,12)=0,IF(INDEX(#REF!,C64+2,12)=0,IF(INDEX(#REF!,C64+3,12)=0,IF(INDEX(#REF!,C64+4,12)=0,IF(INDEX(#REF!,C64+5,12)=0,IF(INDEX(#REF!,C64+6,12)=0,IF(INDEX(#REF!,C64+7,12)=0,IF(INDEX(#REF!,C64+8,12)=0,IF(INDEX(#REF!,C64+9,12)=0,IF(INDEX(#REF!,C64+10,12)=0,IF(INDEX(#REF!,C64+11,12)=0,INDEX(#REF!,C64+12,12),INDEX(#REF!,C64+11,12)),INDEX(#REF!,C64+10,12)),INDEX(#REF!,C64+9,12)),INDEX(#REF!,C64+8,12)),INDEX(#REF!,C64+7,12)),INDEX(#REF!,C64+6,12)),INDEX(#REF!,C64+5,12)),INDEX(#REF!,C64+4,12)),INDEX(#REF!,C64+3,12)),INDEX(#REF!,C64+2,12)),INDEX(#REF!,C64+1,12)))</f>
        <v>#N/A</v>
      </c>
      <c r="E64" t="e">
        <f>VLOOKUP(A64,'помощник для списков'!A$2:C$4005,3,FALSE)</f>
        <v>#N/A</v>
      </c>
      <c r="F64" t="e">
        <f>VLOOKUP(CONCATENATE("Лимит на доме",E64),#REF!,22,FALSE)</f>
        <v>#N/A</v>
      </c>
      <c r="G64" t="e">
        <f>VLOOKUP(E64,'помощник для списков'!C$2:I$4005,7,FALSE)</f>
        <v>#N/A</v>
      </c>
      <c r="H64" s="68" t="e">
        <f t="shared" si="6"/>
        <v>#N/A</v>
      </c>
      <c r="I64" t="e">
        <f t="shared" si="7"/>
        <v>#N/A</v>
      </c>
      <c r="J64">
        <f>ROW()</f>
        <v>64</v>
      </c>
      <c r="K64" t="e">
        <f>INDEX(#REF!,'помощник2(строки)'!D64,26)</f>
        <v>#REF!</v>
      </c>
      <c r="L64" t="e">
        <f>IF(K64="да",IF(A64=A63,L63,COUNTIF(M$2:M63,"&gt;0")+1),0)</f>
        <v>#REF!</v>
      </c>
      <c r="M64" t="e">
        <f>IF(VLOOKUP(E64,'помощник для списков'!C$2:I$4005,7,FALSE)=0,0,IF(L64=0,0,IF(E64=E63,0,1)))</f>
        <v>#N/A</v>
      </c>
      <c r="N64" t="e">
        <f t="shared" si="8"/>
        <v>#N/A</v>
      </c>
      <c r="O64" t="e">
        <f t="shared" si="9"/>
        <v>#N/A</v>
      </c>
      <c r="P64" t="e">
        <f>IF(INDEX(#REF!,'помощник2(строки)'!D64,27)="согласие",1,IF(INDEX(#REF!,'помощник2(строки)'!D64,27)="принято решение ОМС",1,0))</f>
        <v>#REF!</v>
      </c>
      <c r="Q64" t="e">
        <f t="shared" si="10"/>
        <v>#REF!</v>
      </c>
      <c r="R64" t="e">
        <f>IF(P64=1,IF(A64=A63,R63,COUNTIF(Q$2:Q63,"&gt;0")+1),0)</f>
        <v>#REF!</v>
      </c>
      <c r="S64" t="e">
        <f t="shared" si="11"/>
        <v>#N/A</v>
      </c>
    </row>
    <row r="65" spans="1:19">
      <c r="A65" t="e">
        <f>IF(COUNTIF(A$2:A64,A64)=B64,A64+1,A64)</f>
        <v>#N/A</v>
      </c>
      <c r="B65" t="e">
        <f>VLOOKUP(A65,'помощник для списков'!A$2:L$4005,11,FALSE)</f>
        <v>#N/A</v>
      </c>
      <c r="C65" t="e">
        <f>IF(A65=A64,D64,VLOOKUP(E65,#REF!,25,FALSE))</f>
        <v>#N/A</v>
      </c>
      <c r="D65" s="54" t="e">
        <f>IF(VLOOKUP(E65,'помощник для списков'!C$2:E$4005,3,FALSE)=0,'помощник2(строки)'!C65,IF(INDEX(#REF!,C65+1,12)=0,IF(INDEX(#REF!,C65+2,12)=0,IF(INDEX(#REF!,C65+3,12)=0,IF(INDEX(#REF!,C65+4,12)=0,IF(INDEX(#REF!,C65+5,12)=0,IF(INDEX(#REF!,C65+6,12)=0,IF(INDEX(#REF!,C65+7,12)=0,IF(INDEX(#REF!,C65+8,12)=0,IF(INDEX(#REF!,C65+9,12)=0,IF(INDEX(#REF!,C65+10,12)=0,IF(INDEX(#REF!,C65+11,12)=0,INDEX(#REF!,C65+12,12),INDEX(#REF!,C65+11,12)),INDEX(#REF!,C65+10,12)),INDEX(#REF!,C65+9,12)),INDEX(#REF!,C65+8,12)),INDEX(#REF!,C65+7,12)),INDEX(#REF!,C65+6,12)),INDEX(#REF!,C65+5,12)),INDEX(#REF!,C65+4,12)),INDEX(#REF!,C65+3,12)),INDEX(#REF!,C65+2,12)),INDEX(#REF!,C65+1,12)))</f>
        <v>#N/A</v>
      </c>
      <c r="E65" t="e">
        <f>VLOOKUP(A65,'помощник для списков'!A$2:C$4005,3,FALSE)</f>
        <v>#N/A</v>
      </c>
      <c r="F65" t="e">
        <f>VLOOKUP(CONCATENATE("Лимит на доме",E65),#REF!,22,FALSE)</f>
        <v>#N/A</v>
      </c>
      <c r="G65" t="e">
        <f>VLOOKUP(E65,'помощник для списков'!C$2:I$4005,7,FALSE)</f>
        <v>#N/A</v>
      </c>
      <c r="H65" s="68" t="e">
        <f t="shared" si="6"/>
        <v>#N/A</v>
      </c>
      <c r="I65" t="e">
        <f t="shared" si="7"/>
        <v>#N/A</v>
      </c>
      <c r="J65">
        <f>ROW()</f>
        <v>65</v>
      </c>
      <c r="K65" t="e">
        <f>INDEX(#REF!,'помощник2(строки)'!D65,26)</f>
        <v>#REF!</v>
      </c>
      <c r="L65" t="e">
        <f>IF(K65="да",IF(A65=A64,L64,COUNTIF(M$2:M64,"&gt;0")+1),0)</f>
        <v>#REF!</v>
      </c>
      <c r="M65" t="e">
        <f>IF(VLOOKUP(E65,'помощник для списков'!C$2:I$4005,7,FALSE)=0,0,IF(L65=0,0,IF(E65=E64,0,1)))</f>
        <v>#N/A</v>
      </c>
      <c r="N65" t="e">
        <f t="shared" si="8"/>
        <v>#N/A</v>
      </c>
      <c r="O65" t="e">
        <f t="shared" si="9"/>
        <v>#N/A</v>
      </c>
      <c r="P65" t="e">
        <f>IF(INDEX(#REF!,'помощник2(строки)'!D65,27)="согласие",1,IF(INDEX(#REF!,'помощник2(строки)'!D65,27)="принято решение ОМС",1,0))</f>
        <v>#REF!</v>
      </c>
      <c r="Q65" t="e">
        <f t="shared" si="10"/>
        <v>#REF!</v>
      </c>
      <c r="R65" t="e">
        <f>IF(P65=1,IF(A65=A64,R64,COUNTIF(Q$2:Q64,"&gt;0")+1),0)</f>
        <v>#REF!</v>
      </c>
      <c r="S65" t="e">
        <f t="shared" si="11"/>
        <v>#N/A</v>
      </c>
    </row>
    <row r="66" spans="1:19">
      <c r="A66" t="e">
        <f>IF(COUNTIF(A$2:A65,A65)=B65,A65+1,A65)</f>
        <v>#N/A</v>
      </c>
      <c r="B66" t="e">
        <f>VLOOKUP(A66,'помощник для списков'!A$2:L$4005,11,FALSE)</f>
        <v>#N/A</v>
      </c>
      <c r="C66" t="e">
        <f>IF(A66=A65,D65,VLOOKUP(E66,#REF!,25,FALSE))</f>
        <v>#N/A</v>
      </c>
      <c r="D66" s="54" t="e">
        <f>IF(VLOOKUP(E66,'помощник для списков'!C$2:E$4005,3,FALSE)=0,'помощник2(строки)'!C66,IF(INDEX(#REF!,C66+1,12)=0,IF(INDEX(#REF!,C66+2,12)=0,IF(INDEX(#REF!,C66+3,12)=0,IF(INDEX(#REF!,C66+4,12)=0,IF(INDEX(#REF!,C66+5,12)=0,IF(INDEX(#REF!,C66+6,12)=0,IF(INDEX(#REF!,C66+7,12)=0,IF(INDEX(#REF!,C66+8,12)=0,IF(INDEX(#REF!,C66+9,12)=0,IF(INDEX(#REF!,C66+10,12)=0,IF(INDEX(#REF!,C66+11,12)=0,INDEX(#REF!,C66+12,12),INDEX(#REF!,C66+11,12)),INDEX(#REF!,C66+10,12)),INDEX(#REF!,C66+9,12)),INDEX(#REF!,C66+8,12)),INDEX(#REF!,C66+7,12)),INDEX(#REF!,C66+6,12)),INDEX(#REF!,C66+5,12)),INDEX(#REF!,C66+4,12)),INDEX(#REF!,C66+3,12)),INDEX(#REF!,C66+2,12)),INDEX(#REF!,C66+1,12)))</f>
        <v>#N/A</v>
      </c>
      <c r="E66" t="e">
        <f>VLOOKUP(A66,'помощник для списков'!A$2:C$4005,3,FALSE)</f>
        <v>#N/A</v>
      </c>
      <c r="F66" t="e">
        <f>VLOOKUP(CONCATENATE("Лимит на доме",E66),#REF!,22,FALSE)</f>
        <v>#N/A</v>
      </c>
      <c r="G66" t="e">
        <f>VLOOKUP(E66,'помощник для списков'!C$2:I$4005,7,FALSE)</f>
        <v>#N/A</v>
      </c>
      <c r="H66" s="68" t="e">
        <f t="shared" si="6"/>
        <v>#N/A</v>
      </c>
      <c r="I66" t="e">
        <f t="shared" si="7"/>
        <v>#N/A</v>
      </c>
      <c r="J66">
        <f>ROW()</f>
        <v>66</v>
      </c>
      <c r="K66" t="e">
        <f>INDEX(#REF!,'помощник2(строки)'!D66,26)</f>
        <v>#REF!</v>
      </c>
      <c r="L66" t="e">
        <f>IF(K66="да",IF(A66=A65,L65,COUNTIF(M$2:M65,"&gt;0")+1),0)</f>
        <v>#REF!</v>
      </c>
      <c r="M66" t="e">
        <f>IF(VLOOKUP(E66,'помощник для списков'!C$2:I$4005,7,FALSE)=0,0,IF(L66=0,0,IF(E66=E65,0,1)))</f>
        <v>#N/A</v>
      </c>
      <c r="N66" t="e">
        <f t="shared" si="8"/>
        <v>#N/A</v>
      </c>
      <c r="O66" t="e">
        <f t="shared" si="9"/>
        <v>#N/A</v>
      </c>
      <c r="P66" t="e">
        <f>IF(INDEX(#REF!,'помощник2(строки)'!D66,27)="согласие",1,IF(INDEX(#REF!,'помощник2(строки)'!D66,27)="принято решение ОМС",1,0))</f>
        <v>#REF!</v>
      </c>
      <c r="Q66" t="e">
        <f t="shared" si="10"/>
        <v>#REF!</v>
      </c>
      <c r="R66" t="e">
        <f>IF(P66=1,IF(A66=A65,R65,COUNTIF(Q$2:Q65,"&gt;0")+1),0)</f>
        <v>#REF!</v>
      </c>
      <c r="S66" t="e">
        <f t="shared" si="11"/>
        <v>#N/A</v>
      </c>
    </row>
    <row r="67" spans="1:19">
      <c r="A67" t="e">
        <f>IF(COUNTIF(A$2:A66,A66)=B66,A66+1,A66)</f>
        <v>#N/A</v>
      </c>
      <c r="B67" t="e">
        <f>VLOOKUP(A67,'помощник для списков'!A$2:L$4005,11,FALSE)</f>
        <v>#N/A</v>
      </c>
      <c r="C67" t="e">
        <f>IF(A67=A66,D66,VLOOKUP(E67,#REF!,25,FALSE))</f>
        <v>#N/A</v>
      </c>
      <c r="D67" s="54" t="e">
        <f>IF(VLOOKUP(E67,'помощник для списков'!C$2:E$4005,3,FALSE)=0,'помощник2(строки)'!C67,IF(INDEX(#REF!,C67+1,12)=0,IF(INDEX(#REF!,C67+2,12)=0,IF(INDEX(#REF!,C67+3,12)=0,IF(INDEX(#REF!,C67+4,12)=0,IF(INDEX(#REF!,C67+5,12)=0,IF(INDEX(#REF!,C67+6,12)=0,IF(INDEX(#REF!,C67+7,12)=0,IF(INDEX(#REF!,C67+8,12)=0,IF(INDEX(#REF!,C67+9,12)=0,IF(INDEX(#REF!,C67+10,12)=0,IF(INDEX(#REF!,C67+11,12)=0,INDEX(#REF!,C67+12,12),INDEX(#REF!,C67+11,12)),INDEX(#REF!,C67+10,12)),INDEX(#REF!,C67+9,12)),INDEX(#REF!,C67+8,12)),INDEX(#REF!,C67+7,12)),INDEX(#REF!,C67+6,12)),INDEX(#REF!,C67+5,12)),INDEX(#REF!,C67+4,12)),INDEX(#REF!,C67+3,12)),INDEX(#REF!,C67+2,12)),INDEX(#REF!,C67+1,12)))</f>
        <v>#N/A</v>
      </c>
      <c r="E67" t="e">
        <f>VLOOKUP(A67,'помощник для списков'!A$2:C$4005,3,FALSE)</f>
        <v>#N/A</v>
      </c>
      <c r="F67" t="e">
        <f>VLOOKUP(CONCATENATE("Лимит на доме",E67),#REF!,22,FALSE)</f>
        <v>#N/A</v>
      </c>
      <c r="G67" t="e">
        <f>VLOOKUP(E67,'помощник для списков'!C$2:I$4005,7,FALSE)</f>
        <v>#N/A</v>
      </c>
      <c r="H67" s="68" t="e">
        <f t="shared" si="6"/>
        <v>#N/A</v>
      </c>
      <c r="I67" t="e">
        <f t="shared" si="7"/>
        <v>#N/A</v>
      </c>
      <c r="J67">
        <f>ROW()</f>
        <v>67</v>
      </c>
      <c r="K67" t="e">
        <f>INDEX(#REF!,'помощник2(строки)'!D67,26)</f>
        <v>#REF!</v>
      </c>
      <c r="L67" t="e">
        <f>IF(K67="да",IF(A67=A66,L66,COUNTIF(M$2:M66,"&gt;0")+1),0)</f>
        <v>#REF!</v>
      </c>
      <c r="M67" t="e">
        <f>IF(VLOOKUP(E67,'помощник для списков'!C$2:I$4005,7,FALSE)=0,0,IF(L67=0,0,IF(E67=E66,0,1)))</f>
        <v>#N/A</v>
      </c>
      <c r="N67" t="e">
        <f t="shared" si="8"/>
        <v>#N/A</v>
      </c>
      <c r="O67" t="e">
        <f t="shared" si="9"/>
        <v>#N/A</v>
      </c>
      <c r="P67" t="e">
        <f>IF(INDEX(#REF!,'помощник2(строки)'!D67,27)="согласие",1,IF(INDEX(#REF!,'помощник2(строки)'!D67,27)="принято решение ОМС",1,0))</f>
        <v>#REF!</v>
      </c>
      <c r="Q67" t="e">
        <f t="shared" si="10"/>
        <v>#REF!</v>
      </c>
      <c r="R67" t="e">
        <f>IF(P67=1,IF(A67=A66,R66,COUNTIF(Q$2:Q66,"&gt;0")+1),0)</f>
        <v>#REF!</v>
      </c>
      <c r="S67" t="e">
        <f t="shared" si="11"/>
        <v>#N/A</v>
      </c>
    </row>
    <row r="68" spans="1:19">
      <c r="A68" t="e">
        <f>IF(COUNTIF(A$2:A67,A67)=B67,A67+1,A67)</f>
        <v>#N/A</v>
      </c>
      <c r="B68" t="e">
        <f>VLOOKUP(A68,'помощник для списков'!A$2:L$4005,11,FALSE)</f>
        <v>#N/A</v>
      </c>
      <c r="C68" t="e">
        <f>IF(A68=A67,D67,VLOOKUP(E68,#REF!,25,FALSE))</f>
        <v>#N/A</v>
      </c>
      <c r="D68" s="54" t="e">
        <f>IF(VLOOKUP(E68,'помощник для списков'!C$2:E$4005,3,FALSE)=0,'помощник2(строки)'!C68,IF(INDEX(#REF!,C68+1,12)=0,IF(INDEX(#REF!,C68+2,12)=0,IF(INDEX(#REF!,C68+3,12)=0,IF(INDEX(#REF!,C68+4,12)=0,IF(INDEX(#REF!,C68+5,12)=0,IF(INDEX(#REF!,C68+6,12)=0,IF(INDEX(#REF!,C68+7,12)=0,IF(INDEX(#REF!,C68+8,12)=0,IF(INDEX(#REF!,C68+9,12)=0,IF(INDEX(#REF!,C68+10,12)=0,IF(INDEX(#REF!,C68+11,12)=0,INDEX(#REF!,C68+12,12),INDEX(#REF!,C68+11,12)),INDEX(#REF!,C68+10,12)),INDEX(#REF!,C68+9,12)),INDEX(#REF!,C68+8,12)),INDEX(#REF!,C68+7,12)),INDEX(#REF!,C68+6,12)),INDEX(#REF!,C68+5,12)),INDEX(#REF!,C68+4,12)),INDEX(#REF!,C68+3,12)),INDEX(#REF!,C68+2,12)),INDEX(#REF!,C68+1,12)))</f>
        <v>#N/A</v>
      </c>
      <c r="E68" t="e">
        <f>VLOOKUP(A68,'помощник для списков'!A$2:C$4005,3,FALSE)</f>
        <v>#N/A</v>
      </c>
      <c r="F68" t="e">
        <f>VLOOKUP(CONCATENATE("Лимит на доме",E68),#REF!,22,FALSE)</f>
        <v>#N/A</v>
      </c>
      <c r="G68" t="e">
        <f>VLOOKUP(E68,'помощник для списков'!C$2:I$4005,7,FALSE)</f>
        <v>#N/A</v>
      </c>
      <c r="H68" s="68" t="e">
        <f t="shared" si="6"/>
        <v>#N/A</v>
      </c>
      <c r="I68" t="e">
        <f t="shared" si="7"/>
        <v>#N/A</v>
      </c>
      <c r="J68">
        <f>ROW()</f>
        <v>68</v>
      </c>
      <c r="K68" t="e">
        <f>INDEX(#REF!,'помощник2(строки)'!D68,26)</f>
        <v>#REF!</v>
      </c>
      <c r="L68" t="e">
        <f>IF(K68="да",IF(A68=A67,L67,COUNTIF(M$2:M67,"&gt;0")+1),0)</f>
        <v>#REF!</v>
      </c>
      <c r="M68" t="e">
        <f>IF(VLOOKUP(E68,'помощник для списков'!C$2:I$4005,7,FALSE)=0,0,IF(L68=0,0,IF(E68=E67,0,1)))</f>
        <v>#N/A</v>
      </c>
      <c r="N68" t="e">
        <f t="shared" si="8"/>
        <v>#N/A</v>
      </c>
      <c r="O68" t="e">
        <f t="shared" si="9"/>
        <v>#N/A</v>
      </c>
      <c r="P68" t="e">
        <f>IF(INDEX(#REF!,'помощник2(строки)'!D68,27)="согласие",1,IF(INDEX(#REF!,'помощник2(строки)'!D68,27)="принято решение ОМС",1,0))</f>
        <v>#REF!</v>
      </c>
      <c r="Q68" t="e">
        <f t="shared" si="10"/>
        <v>#REF!</v>
      </c>
      <c r="R68" t="e">
        <f>IF(P68=1,IF(A68=A67,R67,COUNTIF(Q$2:Q67,"&gt;0")+1),0)</f>
        <v>#REF!</v>
      </c>
      <c r="S68" t="e">
        <f t="shared" si="11"/>
        <v>#N/A</v>
      </c>
    </row>
    <row r="69" spans="1:19">
      <c r="A69" t="e">
        <f>IF(COUNTIF(A$2:A68,A68)=B68,A68+1,A68)</f>
        <v>#N/A</v>
      </c>
      <c r="B69" t="e">
        <f>VLOOKUP(A69,'помощник для списков'!A$2:L$4005,11,FALSE)</f>
        <v>#N/A</v>
      </c>
      <c r="C69" t="e">
        <f>IF(A69=A68,D68,VLOOKUP(E69,#REF!,25,FALSE))</f>
        <v>#N/A</v>
      </c>
      <c r="D69" s="54" t="e">
        <f>IF(VLOOKUP(E69,'помощник для списков'!C$2:E$4005,3,FALSE)=0,'помощник2(строки)'!C69,IF(INDEX(#REF!,C69+1,12)=0,IF(INDEX(#REF!,C69+2,12)=0,IF(INDEX(#REF!,C69+3,12)=0,IF(INDEX(#REF!,C69+4,12)=0,IF(INDEX(#REF!,C69+5,12)=0,IF(INDEX(#REF!,C69+6,12)=0,IF(INDEX(#REF!,C69+7,12)=0,IF(INDEX(#REF!,C69+8,12)=0,IF(INDEX(#REF!,C69+9,12)=0,IF(INDEX(#REF!,C69+10,12)=0,IF(INDEX(#REF!,C69+11,12)=0,INDEX(#REF!,C69+12,12),INDEX(#REF!,C69+11,12)),INDEX(#REF!,C69+10,12)),INDEX(#REF!,C69+9,12)),INDEX(#REF!,C69+8,12)),INDEX(#REF!,C69+7,12)),INDEX(#REF!,C69+6,12)),INDEX(#REF!,C69+5,12)),INDEX(#REF!,C69+4,12)),INDEX(#REF!,C69+3,12)),INDEX(#REF!,C69+2,12)),INDEX(#REF!,C69+1,12)))</f>
        <v>#N/A</v>
      </c>
      <c r="E69" t="e">
        <f>VLOOKUP(A69,'помощник для списков'!A$2:C$4005,3,FALSE)</f>
        <v>#N/A</v>
      </c>
      <c r="F69" t="e">
        <f>VLOOKUP(CONCATENATE("Лимит на доме",E69),#REF!,22,FALSE)</f>
        <v>#N/A</v>
      </c>
      <c r="G69" t="e">
        <f>VLOOKUP(E69,'помощник для списков'!C$2:I$4005,7,FALSE)</f>
        <v>#N/A</v>
      </c>
      <c r="H69" s="68" t="e">
        <f t="shared" si="6"/>
        <v>#N/A</v>
      </c>
      <c r="I69" t="e">
        <f t="shared" si="7"/>
        <v>#N/A</v>
      </c>
      <c r="J69">
        <f>ROW()</f>
        <v>69</v>
      </c>
      <c r="K69" t="e">
        <f>INDEX(#REF!,'помощник2(строки)'!D69,26)</f>
        <v>#REF!</v>
      </c>
      <c r="L69" t="e">
        <f>IF(K69="да",IF(A69=A68,L68,COUNTIF(M$2:M68,"&gt;0")+1),0)</f>
        <v>#REF!</v>
      </c>
      <c r="M69" t="e">
        <f>IF(VLOOKUP(E69,'помощник для списков'!C$2:I$4005,7,FALSE)=0,0,IF(L69=0,0,IF(E69=E68,0,1)))</f>
        <v>#N/A</v>
      </c>
      <c r="N69" t="e">
        <f t="shared" si="8"/>
        <v>#N/A</v>
      </c>
      <c r="O69" t="e">
        <f t="shared" si="9"/>
        <v>#N/A</v>
      </c>
      <c r="P69" t="e">
        <f>IF(INDEX(#REF!,'помощник2(строки)'!D69,27)="согласие",1,IF(INDEX(#REF!,'помощник2(строки)'!D69,27)="принято решение ОМС",1,0))</f>
        <v>#REF!</v>
      </c>
      <c r="Q69" t="e">
        <f t="shared" si="10"/>
        <v>#REF!</v>
      </c>
      <c r="R69" t="e">
        <f>IF(P69=1,IF(A69=A68,R68,COUNTIF(Q$2:Q68,"&gt;0")+1),0)</f>
        <v>#REF!</v>
      </c>
      <c r="S69" t="e">
        <f t="shared" si="11"/>
        <v>#N/A</v>
      </c>
    </row>
    <row r="70" spans="1:19">
      <c r="A70" t="e">
        <f>IF(COUNTIF(A$2:A69,A69)=B69,A69+1,A69)</f>
        <v>#N/A</v>
      </c>
      <c r="B70" t="e">
        <f>VLOOKUP(A70,'помощник для списков'!A$2:L$4005,11,FALSE)</f>
        <v>#N/A</v>
      </c>
      <c r="C70" t="e">
        <f>IF(A70=A69,D69,VLOOKUP(E70,#REF!,25,FALSE))</f>
        <v>#N/A</v>
      </c>
      <c r="D70" s="54" t="e">
        <f>IF(VLOOKUP(E70,'помощник для списков'!C$2:E$4005,3,FALSE)=0,'помощник2(строки)'!C70,IF(INDEX(#REF!,C70+1,12)=0,IF(INDEX(#REF!,C70+2,12)=0,IF(INDEX(#REF!,C70+3,12)=0,IF(INDEX(#REF!,C70+4,12)=0,IF(INDEX(#REF!,C70+5,12)=0,IF(INDEX(#REF!,C70+6,12)=0,IF(INDEX(#REF!,C70+7,12)=0,IF(INDEX(#REF!,C70+8,12)=0,IF(INDEX(#REF!,C70+9,12)=0,IF(INDEX(#REF!,C70+10,12)=0,IF(INDEX(#REF!,C70+11,12)=0,INDEX(#REF!,C70+12,12),INDEX(#REF!,C70+11,12)),INDEX(#REF!,C70+10,12)),INDEX(#REF!,C70+9,12)),INDEX(#REF!,C70+8,12)),INDEX(#REF!,C70+7,12)),INDEX(#REF!,C70+6,12)),INDEX(#REF!,C70+5,12)),INDEX(#REF!,C70+4,12)),INDEX(#REF!,C70+3,12)),INDEX(#REF!,C70+2,12)),INDEX(#REF!,C70+1,12)))</f>
        <v>#N/A</v>
      </c>
      <c r="E70" t="e">
        <f>VLOOKUP(A70,'помощник для списков'!A$2:C$4005,3,FALSE)</f>
        <v>#N/A</v>
      </c>
      <c r="F70" t="e">
        <f>VLOOKUP(CONCATENATE("Лимит на доме",E70),#REF!,22,FALSE)</f>
        <v>#N/A</v>
      </c>
      <c r="G70" t="e">
        <f>VLOOKUP(E70,'помощник для списков'!C$2:I$4005,7,FALSE)</f>
        <v>#N/A</v>
      </c>
      <c r="H70" s="68" t="e">
        <f t="shared" si="6"/>
        <v>#N/A</v>
      </c>
      <c r="I70" t="e">
        <f t="shared" si="7"/>
        <v>#N/A</v>
      </c>
      <c r="J70">
        <f>ROW()</f>
        <v>70</v>
      </c>
      <c r="K70" t="e">
        <f>INDEX(#REF!,'помощник2(строки)'!D70,26)</f>
        <v>#REF!</v>
      </c>
      <c r="L70" t="e">
        <f>IF(K70="да",IF(A70=A69,L69,COUNTIF(M$2:M69,"&gt;0")+1),0)</f>
        <v>#REF!</v>
      </c>
      <c r="M70" t="e">
        <f>IF(VLOOKUP(E70,'помощник для списков'!C$2:I$4005,7,FALSE)=0,0,IF(L70=0,0,IF(E70=E69,0,1)))</f>
        <v>#N/A</v>
      </c>
      <c r="N70" t="e">
        <f t="shared" si="8"/>
        <v>#N/A</v>
      </c>
      <c r="O70" t="e">
        <f t="shared" si="9"/>
        <v>#N/A</v>
      </c>
      <c r="P70" t="e">
        <f>IF(INDEX(#REF!,'помощник2(строки)'!D70,27)="согласие",1,IF(INDEX(#REF!,'помощник2(строки)'!D70,27)="принято решение ОМС",1,0))</f>
        <v>#REF!</v>
      </c>
      <c r="Q70" t="e">
        <f t="shared" si="10"/>
        <v>#REF!</v>
      </c>
      <c r="R70" t="e">
        <f>IF(P70=1,IF(A70=A69,R69,COUNTIF(Q$2:Q69,"&gt;0")+1),0)</f>
        <v>#REF!</v>
      </c>
      <c r="S70" t="e">
        <f t="shared" si="11"/>
        <v>#N/A</v>
      </c>
    </row>
    <row r="71" spans="1:19">
      <c r="A71" t="e">
        <f>IF(COUNTIF(A$2:A70,A70)=B70,A70+1,A70)</f>
        <v>#N/A</v>
      </c>
      <c r="B71" t="e">
        <f>VLOOKUP(A71,'помощник для списков'!A$2:L$4005,11,FALSE)</f>
        <v>#N/A</v>
      </c>
      <c r="C71" t="e">
        <f>IF(A71=A70,D70,VLOOKUP(E71,#REF!,25,FALSE))</f>
        <v>#N/A</v>
      </c>
      <c r="D71" s="54" t="e">
        <f>IF(VLOOKUP(E71,'помощник для списков'!C$2:E$4005,3,FALSE)=0,'помощник2(строки)'!C71,IF(INDEX(#REF!,C71+1,12)=0,IF(INDEX(#REF!,C71+2,12)=0,IF(INDEX(#REF!,C71+3,12)=0,IF(INDEX(#REF!,C71+4,12)=0,IF(INDEX(#REF!,C71+5,12)=0,IF(INDEX(#REF!,C71+6,12)=0,IF(INDEX(#REF!,C71+7,12)=0,IF(INDEX(#REF!,C71+8,12)=0,IF(INDEX(#REF!,C71+9,12)=0,IF(INDEX(#REF!,C71+10,12)=0,IF(INDEX(#REF!,C71+11,12)=0,INDEX(#REF!,C71+12,12),INDEX(#REF!,C71+11,12)),INDEX(#REF!,C71+10,12)),INDEX(#REF!,C71+9,12)),INDEX(#REF!,C71+8,12)),INDEX(#REF!,C71+7,12)),INDEX(#REF!,C71+6,12)),INDEX(#REF!,C71+5,12)),INDEX(#REF!,C71+4,12)),INDEX(#REF!,C71+3,12)),INDEX(#REF!,C71+2,12)),INDEX(#REF!,C71+1,12)))</f>
        <v>#N/A</v>
      </c>
      <c r="E71" t="e">
        <f>VLOOKUP(A71,'помощник для списков'!A$2:C$4005,3,FALSE)</f>
        <v>#N/A</v>
      </c>
      <c r="F71" t="e">
        <f>VLOOKUP(CONCATENATE("Лимит на доме",E71),#REF!,22,FALSE)</f>
        <v>#N/A</v>
      </c>
      <c r="G71" t="e">
        <f>VLOOKUP(E71,'помощник для списков'!C$2:I$4005,7,FALSE)</f>
        <v>#N/A</v>
      </c>
      <c r="H71" s="68" t="e">
        <f t="shared" si="6"/>
        <v>#N/A</v>
      </c>
      <c r="I71" t="e">
        <f t="shared" si="7"/>
        <v>#N/A</v>
      </c>
      <c r="J71">
        <f>ROW()</f>
        <v>71</v>
      </c>
      <c r="K71" t="e">
        <f>INDEX(#REF!,'помощник2(строки)'!D71,26)</f>
        <v>#REF!</v>
      </c>
      <c r="L71" t="e">
        <f>IF(K71="да",IF(A71=A70,L70,COUNTIF(M$2:M70,"&gt;0")+1),0)</f>
        <v>#REF!</v>
      </c>
      <c r="M71" t="e">
        <f>IF(VLOOKUP(E71,'помощник для списков'!C$2:I$4005,7,FALSE)=0,0,IF(L71=0,0,IF(E71=E70,0,1)))</f>
        <v>#N/A</v>
      </c>
      <c r="N71" t="e">
        <f t="shared" si="8"/>
        <v>#N/A</v>
      </c>
      <c r="O71" t="e">
        <f t="shared" si="9"/>
        <v>#N/A</v>
      </c>
      <c r="P71" t="e">
        <f>IF(INDEX(#REF!,'помощник2(строки)'!D71,27)="согласие",1,IF(INDEX(#REF!,'помощник2(строки)'!D71,27)="принято решение ОМС",1,0))</f>
        <v>#REF!</v>
      </c>
      <c r="Q71" t="e">
        <f t="shared" si="10"/>
        <v>#REF!</v>
      </c>
      <c r="R71" t="e">
        <f>IF(P71=1,IF(A71=A70,R70,COUNTIF(Q$2:Q70,"&gt;0")+1),0)</f>
        <v>#REF!</v>
      </c>
      <c r="S71" t="e">
        <f t="shared" si="11"/>
        <v>#N/A</v>
      </c>
    </row>
    <row r="72" spans="1:19">
      <c r="A72" t="e">
        <f>IF(COUNTIF(A$2:A71,A71)=B71,A71+1,A71)</f>
        <v>#N/A</v>
      </c>
      <c r="B72" t="e">
        <f>VLOOKUP(A72,'помощник для списков'!A$2:L$4005,11,FALSE)</f>
        <v>#N/A</v>
      </c>
      <c r="C72" t="e">
        <f>IF(A72=A71,D71,VLOOKUP(E72,#REF!,25,FALSE))</f>
        <v>#N/A</v>
      </c>
      <c r="D72" s="54" t="e">
        <f>IF(VLOOKUP(E72,'помощник для списков'!C$2:E$4005,3,FALSE)=0,'помощник2(строки)'!C72,IF(INDEX(#REF!,C72+1,12)=0,IF(INDEX(#REF!,C72+2,12)=0,IF(INDEX(#REF!,C72+3,12)=0,IF(INDEX(#REF!,C72+4,12)=0,IF(INDEX(#REF!,C72+5,12)=0,IF(INDEX(#REF!,C72+6,12)=0,IF(INDEX(#REF!,C72+7,12)=0,IF(INDEX(#REF!,C72+8,12)=0,IF(INDEX(#REF!,C72+9,12)=0,IF(INDEX(#REF!,C72+10,12)=0,IF(INDEX(#REF!,C72+11,12)=0,INDEX(#REF!,C72+12,12),INDEX(#REF!,C72+11,12)),INDEX(#REF!,C72+10,12)),INDEX(#REF!,C72+9,12)),INDEX(#REF!,C72+8,12)),INDEX(#REF!,C72+7,12)),INDEX(#REF!,C72+6,12)),INDEX(#REF!,C72+5,12)),INDEX(#REF!,C72+4,12)),INDEX(#REF!,C72+3,12)),INDEX(#REF!,C72+2,12)),INDEX(#REF!,C72+1,12)))</f>
        <v>#N/A</v>
      </c>
      <c r="E72" t="e">
        <f>VLOOKUP(A72,'помощник для списков'!A$2:C$4005,3,FALSE)</f>
        <v>#N/A</v>
      </c>
      <c r="F72" t="e">
        <f>VLOOKUP(CONCATENATE("Лимит на доме",E72),#REF!,22,FALSE)</f>
        <v>#N/A</v>
      </c>
      <c r="G72" t="e">
        <f>VLOOKUP(E72,'помощник для списков'!C$2:I$4005,7,FALSE)</f>
        <v>#N/A</v>
      </c>
      <c r="H72" s="68" t="e">
        <f t="shared" si="6"/>
        <v>#N/A</v>
      </c>
      <c r="I72" t="e">
        <f t="shared" si="7"/>
        <v>#N/A</v>
      </c>
      <c r="J72">
        <f>ROW()</f>
        <v>72</v>
      </c>
      <c r="K72" t="e">
        <f>INDEX(#REF!,'помощник2(строки)'!D72,26)</f>
        <v>#REF!</v>
      </c>
      <c r="L72" t="e">
        <f>IF(K72="да",IF(A72=A71,L71,COUNTIF(M$2:M71,"&gt;0")+1),0)</f>
        <v>#REF!</v>
      </c>
      <c r="M72" t="e">
        <f>IF(VLOOKUP(E72,'помощник для списков'!C$2:I$4005,7,FALSE)=0,0,IF(L72=0,0,IF(E72=E71,0,1)))</f>
        <v>#N/A</v>
      </c>
      <c r="N72" t="e">
        <f t="shared" si="8"/>
        <v>#N/A</v>
      </c>
      <c r="O72" t="e">
        <f t="shared" si="9"/>
        <v>#N/A</v>
      </c>
      <c r="P72" t="e">
        <f>IF(INDEX(#REF!,'помощник2(строки)'!D72,27)="согласие",1,IF(INDEX(#REF!,'помощник2(строки)'!D72,27)="принято решение ОМС",1,0))</f>
        <v>#REF!</v>
      </c>
      <c r="Q72" t="e">
        <f t="shared" si="10"/>
        <v>#REF!</v>
      </c>
      <c r="R72" t="e">
        <f>IF(P72=1,IF(A72=A71,R71,COUNTIF(Q$2:Q71,"&gt;0")+1),0)</f>
        <v>#REF!</v>
      </c>
      <c r="S72" t="e">
        <f t="shared" si="11"/>
        <v>#N/A</v>
      </c>
    </row>
    <row r="73" spans="1:19">
      <c r="A73" t="e">
        <f>IF(COUNTIF(A$2:A72,A72)=B72,A72+1,A72)</f>
        <v>#N/A</v>
      </c>
      <c r="B73" t="e">
        <f>VLOOKUP(A73,'помощник для списков'!A$2:L$4005,11,FALSE)</f>
        <v>#N/A</v>
      </c>
      <c r="C73" t="e">
        <f>IF(A73=A72,D72,VLOOKUP(E73,#REF!,25,FALSE))</f>
        <v>#N/A</v>
      </c>
      <c r="D73" s="54" t="e">
        <f>IF(VLOOKUP(E73,'помощник для списков'!C$2:E$4005,3,FALSE)=0,'помощник2(строки)'!C73,IF(INDEX(#REF!,C73+1,12)=0,IF(INDEX(#REF!,C73+2,12)=0,IF(INDEX(#REF!,C73+3,12)=0,IF(INDEX(#REF!,C73+4,12)=0,IF(INDEX(#REF!,C73+5,12)=0,IF(INDEX(#REF!,C73+6,12)=0,IF(INDEX(#REF!,C73+7,12)=0,IF(INDEX(#REF!,C73+8,12)=0,IF(INDEX(#REF!,C73+9,12)=0,IF(INDEX(#REF!,C73+10,12)=0,IF(INDEX(#REF!,C73+11,12)=0,INDEX(#REF!,C73+12,12),INDEX(#REF!,C73+11,12)),INDEX(#REF!,C73+10,12)),INDEX(#REF!,C73+9,12)),INDEX(#REF!,C73+8,12)),INDEX(#REF!,C73+7,12)),INDEX(#REF!,C73+6,12)),INDEX(#REF!,C73+5,12)),INDEX(#REF!,C73+4,12)),INDEX(#REF!,C73+3,12)),INDEX(#REF!,C73+2,12)),INDEX(#REF!,C73+1,12)))</f>
        <v>#N/A</v>
      </c>
      <c r="E73" t="e">
        <f>VLOOKUP(A73,'помощник для списков'!A$2:C$4005,3,FALSE)</f>
        <v>#N/A</v>
      </c>
      <c r="F73" t="e">
        <f>VLOOKUP(CONCATENATE("Лимит на доме",E73),#REF!,22,FALSE)</f>
        <v>#N/A</v>
      </c>
      <c r="G73" t="e">
        <f>VLOOKUP(E73,'помощник для списков'!C$2:I$4005,7,FALSE)</f>
        <v>#N/A</v>
      </c>
      <c r="H73" s="68" t="e">
        <f t="shared" si="6"/>
        <v>#N/A</v>
      </c>
      <c r="I73" t="e">
        <f t="shared" si="7"/>
        <v>#N/A</v>
      </c>
      <c r="J73">
        <f>ROW()</f>
        <v>73</v>
      </c>
      <c r="K73" t="e">
        <f>INDEX(#REF!,'помощник2(строки)'!D73,26)</f>
        <v>#REF!</v>
      </c>
      <c r="L73" t="e">
        <f>IF(K73="да",IF(A73=A72,L72,COUNTIF(M$2:M72,"&gt;0")+1),0)</f>
        <v>#REF!</v>
      </c>
      <c r="M73" t="e">
        <f>IF(VLOOKUP(E73,'помощник для списков'!C$2:I$4005,7,FALSE)=0,0,IF(L73=0,0,IF(E73=E72,0,1)))</f>
        <v>#N/A</v>
      </c>
      <c r="N73" t="e">
        <f t="shared" si="8"/>
        <v>#N/A</v>
      </c>
      <c r="O73" t="e">
        <f t="shared" si="9"/>
        <v>#N/A</v>
      </c>
      <c r="P73" t="e">
        <f>IF(INDEX(#REF!,'помощник2(строки)'!D73,27)="согласие",1,IF(INDEX(#REF!,'помощник2(строки)'!D73,27)="принято решение ОМС",1,0))</f>
        <v>#REF!</v>
      </c>
      <c r="Q73" t="e">
        <f t="shared" si="10"/>
        <v>#REF!</v>
      </c>
      <c r="R73" t="e">
        <f>IF(P73=1,IF(A73=A72,R72,COUNTIF(Q$2:Q72,"&gt;0")+1),0)</f>
        <v>#REF!</v>
      </c>
      <c r="S73" t="e">
        <f t="shared" si="11"/>
        <v>#N/A</v>
      </c>
    </row>
    <row r="74" spans="1:19">
      <c r="A74" t="e">
        <f>IF(COUNTIF(A$2:A73,A73)=B73,A73+1,A73)</f>
        <v>#N/A</v>
      </c>
      <c r="B74" t="e">
        <f>VLOOKUP(A74,'помощник для списков'!A$2:L$4005,11,FALSE)</f>
        <v>#N/A</v>
      </c>
      <c r="C74" t="e">
        <f>IF(A74=A73,D73,VLOOKUP(E74,#REF!,25,FALSE))</f>
        <v>#N/A</v>
      </c>
      <c r="D74" s="54" t="e">
        <f>IF(VLOOKUP(E74,'помощник для списков'!C$2:E$4005,3,FALSE)=0,'помощник2(строки)'!C74,IF(INDEX(#REF!,C74+1,12)=0,IF(INDEX(#REF!,C74+2,12)=0,IF(INDEX(#REF!,C74+3,12)=0,IF(INDEX(#REF!,C74+4,12)=0,IF(INDEX(#REF!,C74+5,12)=0,IF(INDEX(#REF!,C74+6,12)=0,IF(INDEX(#REF!,C74+7,12)=0,IF(INDEX(#REF!,C74+8,12)=0,IF(INDEX(#REF!,C74+9,12)=0,IF(INDEX(#REF!,C74+10,12)=0,IF(INDEX(#REF!,C74+11,12)=0,INDEX(#REF!,C74+12,12),INDEX(#REF!,C74+11,12)),INDEX(#REF!,C74+10,12)),INDEX(#REF!,C74+9,12)),INDEX(#REF!,C74+8,12)),INDEX(#REF!,C74+7,12)),INDEX(#REF!,C74+6,12)),INDEX(#REF!,C74+5,12)),INDEX(#REF!,C74+4,12)),INDEX(#REF!,C74+3,12)),INDEX(#REF!,C74+2,12)),INDEX(#REF!,C74+1,12)))</f>
        <v>#N/A</v>
      </c>
      <c r="E74" t="e">
        <f>VLOOKUP(A74,'помощник для списков'!A$2:C$4005,3,FALSE)</f>
        <v>#N/A</v>
      </c>
      <c r="F74" t="e">
        <f>VLOOKUP(CONCATENATE("Лимит на доме",E74),#REF!,22,FALSE)</f>
        <v>#N/A</v>
      </c>
      <c r="G74" t="e">
        <f>VLOOKUP(E74,'помощник для списков'!C$2:I$4005,7,FALSE)</f>
        <v>#N/A</v>
      </c>
      <c r="H74" s="68" t="e">
        <f t="shared" si="6"/>
        <v>#N/A</v>
      </c>
      <c r="I74" t="e">
        <f t="shared" si="7"/>
        <v>#N/A</v>
      </c>
      <c r="J74">
        <f>ROW()</f>
        <v>74</v>
      </c>
      <c r="K74" t="e">
        <f>INDEX(#REF!,'помощник2(строки)'!D74,26)</f>
        <v>#REF!</v>
      </c>
      <c r="L74" t="e">
        <f>IF(K74="да",IF(A74=A73,L73,COUNTIF(M$2:M73,"&gt;0")+1),0)</f>
        <v>#REF!</v>
      </c>
      <c r="M74" t="e">
        <f>IF(VLOOKUP(E74,'помощник для списков'!C$2:I$4005,7,FALSE)=0,0,IF(L74=0,0,IF(E74=E73,0,1)))</f>
        <v>#N/A</v>
      </c>
      <c r="N74" t="e">
        <f t="shared" si="8"/>
        <v>#N/A</v>
      </c>
      <c r="O74" t="e">
        <f t="shared" si="9"/>
        <v>#N/A</v>
      </c>
      <c r="P74" t="e">
        <f>IF(INDEX(#REF!,'помощник2(строки)'!D74,27)="согласие",1,IF(INDEX(#REF!,'помощник2(строки)'!D74,27)="принято решение ОМС",1,0))</f>
        <v>#REF!</v>
      </c>
      <c r="Q74" t="e">
        <f t="shared" si="10"/>
        <v>#REF!</v>
      </c>
      <c r="R74" t="e">
        <f>IF(P74=1,IF(A74=A73,R73,COUNTIF(Q$2:Q73,"&gt;0")+1),0)</f>
        <v>#REF!</v>
      </c>
      <c r="S74" t="e">
        <f t="shared" si="11"/>
        <v>#N/A</v>
      </c>
    </row>
    <row r="75" spans="1:19">
      <c r="A75" t="e">
        <f>IF(COUNTIF(A$2:A74,A74)=B74,A74+1,A74)</f>
        <v>#N/A</v>
      </c>
      <c r="B75" t="e">
        <f>VLOOKUP(A75,'помощник для списков'!A$2:L$4005,11,FALSE)</f>
        <v>#N/A</v>
      </c>
      <c r="C75" t="e">
        <f>IF(A75=A74,D74,VLOOKUP(E75,#REF!,25,FALSE))</f>
        <v>#N/A</v>
      </c>
      <c r="D75" s="54" t="e">
        <f>IF(VLOOKUP(E75,'помощник для списков'!C$2:E$4005,3,FALSE)=0,'помощник2(строки)'!C75,IF(INDEX(#REF!,C75+1,12)=0,IF(INDEX(#REF!,C75+2,12)=0,IF(INDEX(#REF!,C75+3,12)=0,IF(INDEX(#REF!,C75+4,12)=0,IF(INDEX(#REF!,C75+5,12)=0,IF(INDEX(#REF!,C75+6,12)=0,IF(INDEX(#REF!,C75+7,12)=0,IF(INDEX(#REF!,C75+8,12)=0,IF(INDEX(#REF!,C75+9,12)=0,IF(INDEX(#REF!,C75+10,12)=0,IF(INDEX(#REF!,C75+11,12)=0,INDEX(#REF!,C75+12,12),INDEX(#REF!,C75+11,12)),INDEX(#REF!,C75+10,12)),INDEX(#REF!,C75+9,12)),INDEX(#REF!,C75+8,12)),INDEX(#REF!,C75+7,12)),INDEX(#REF!,C75+6,12)),INDEX(#REF!,C75+5,12)),INDEX(#REF!,C75+4,12)),INDEX(#REF!,C75+3,12)),INDEX(#REF!,C75+2,12)),INDEX(#REF!,C75+1,12)))</f>
        <v>#N/A</v>
      </c>
      <c r="E75" t="e">
        <f>VLOOKUP(A75,'помощник для списков'!A$2:C$4005,3,FALSE)</f>
        <v>#N/A</v>
      </c>
      <c r="F75" t="e">
        <f>VLOOKUP(CONCATENATE("Лимит на доме",E75),#REF!,22,FALSE)</f>
        <v>#N/A</v>
      </c>
      <c r="G75" t="e">
        <f>VLOOKUP(E75,'помощник для списков'!C$2:I$4005,7,FALSE)</f>
        <v>#N/A</v>
      </c>
      <c r="H75" s="68" t="e">
        <f t="shared" si="6"/>
        <v>#N/A</v>
      </c>
      <c r="I75" t="e">
        <f t="shared" si="7"/>
        <v>#N/A</v>
      </c>
      <c r="J75">
        <f>ROW()</f>
        <v>75</v>
      </c>
      <c r="K75" t="e">
        <f>INDEX(#REF!,'помощник2(строки)'!D75,26)</f>
        <v>#REF!</v>
      </c>
      <c r="L75" t="e">
        <f>IF(K75="да",IF(A75=A74,L74,COUNTIF(M$2:M74,"&gt;0")+1),0)</f>
        <v>#REF!</v>
      </c>
      <c r="M75" t="e">
        <f>IF(VLOOKUP(E75,'помощник для списков'!C$2:I$4005,7,FALSE)=0,0,IF(L75=0,0,IF(E75=E74,0,1)))</f>
        <v>#N/A</v>
      </c>
      <c r="N75" t="e">
        <f t="shared" si="8"/>
        <v>#N/A</v>
      </c>
      <c r="O75" t="e">
        <f t="shared" si="9"/>
        <v>#N/A</v>
      </c>
      <c r="P75" t="e">
        <f>IF(INDEX(#REF!,'помощник2(строки)'!D75,27)="согласие",1,IF(INDEX(#REF!,'помощник2(строки)'!D75,27)="принято решение ОМС",1,0))</f>
        <v>#REF!</v>
      </c>
      <c r="Q75" t="e">
        <f t="shared" si="10"/>
        <v>#REF!</v>
      </c>
      <c r="R75" t="e">
        <f>IF(P75=1,IF(A75=A74,R74,COUNTIF(Q$2:Q74,"&gt;0")+1),0)</f>
        <v>#REF!</v>
      </c>
      <c r="S75" t="e">
        <f t="shared" si="11"/>
        <v>#N/A</v>
      </c>
    </row>
    <row r="76" spans="1:19">
      <c r="A76" t="e">
        <f>IF(COUNTIF(A$2:A75,A75)=B75,A75+1,A75)</f>
        <v>#N/A</v>
      </c>
      <c r="B76" t="e">
        <f>VLOOKUP(A76,'помощник для списков'!A$2:L$4005,11,FALSE)</f>
        <v>#N/A</v>
      </c>
      <c r="C76" t="e">
        <f>IF(A76=A75,D75,VLOOKUP(E76,#REF!,25,FALSE))</f>
        <v>#N/A</v>
      </c>
      <c r="D76" s="54" t="e">
        <f>IF(VLOOKUP(E76,'помощник для списков'!C$2:E$4005,3,FALSE)=0,'помощник2(строки)'!C76,IF(INDEX(#REF!,C76+1,12)=0,IF(INDEX(#REF!,C76+2,12)=0,IF(INDEX(#REF!,C76+3,12)=0,IF(INDEX(#REF!,C76+4,12)=0,IF(INDEX(#REF!,C76+5,12)=0,IF(INDEX(#REF!,C76+6,12)=0,IF(INDEX(#REF!,C76+7,12)=0,IF(INDEX(#REF!,C76+8,12)=0,IF(INDEX(#REF!,C76+9,12)=0,IF(INDEX(#REF!,C76+10,12)=0,IF(INDEX(#REF!,C76+11,12)=0,INDEX(#REF!,C76+12,12),INDEX(#REF!,C76+11,12)),INDEX(#REF!,C76+10,12)),INDEX(#REF!,C76+9,12)),INDEX(#REF!,C76+8,12)),INDEX(#REF!,C76+7,12)),INDEX(#REF!,C76+6,12)),INDEX(#REF!,C76+5,12)),INDEX(#REF!,C76+4,12)),INDEX(#REF!,C76+3,12)),INDEX(#REF!,C76+2,12)),INDEX(#REF!,C76+1,12)))</f>
        <v>#N/A</v>
      </c>
      <c r="E76" t="e">
        <f>VLOOKUP(A76,'помощник для списков'!A$2:C$4005,3,FALSE)</f>
        <v>#N/A</v>
      </c>
      <c r="F76" t="e">
        <f>VLOOKUP(CONCATENATE("Лимит на доме",E76),#REF!,22,FALSE)</f>
        <v>#N/A</v>
      </c>
      <c r="G76" t="e">
        <f>VLOOKUP(E76,'помощник для списков'!C$2:I$4005,7,FALSE)</f>
        <v>#N/A</v>
      </c>
      <c r="H76" s="68" t="e">
        <f t="shared" si="6"/>
        <v>#N/A</v>
      </c>
      <c r="I76" t="e">
        <f t="shared" si="7"/>
        <v>#N/A</v>
      </c>
      <c r="J76">
        <f>ROW()</f>
        <v>76</v>
      </c>
      <c r="K76" t="e">
        <f>INDEX(#REF!,'помощник2(строки)'!D76,26)</f>
        <v>#REF!</v>
      </c>
      <c r="L76" t="e">
        <f>IF(K76="да",IF(A76=A75,L75,COUNTIF(M$2:M75,"&gt;0")+1),0)</f>
        <v>#REF!</v>
      </c>
      <c r="M76" t="e">
        <f>IF(VLOOKUP(E76,'помощник для списков'!C$2:I$4005,7,FALSE)=0,0,IF(L76=0,0,IF(E76=E75,0,1)))</f>
        <v>#N/A</v>
      </c>
      <c r="N76" t="e">
        <f t="shared" si="8"/>
        <v>#N/A</v>
      </c>
      <c r="O76" t="e">
        <f t="shared" si="9"/>
        <v>#N/A</v>
      </c>
      <c r="P76" t="e">
        <f>IF(INDEX(#REF!,'помощник2(строки)'!D76,27)="согласие",1,IF(INDEX(#REF!,'помощник2(строки)'!D76,27)="принято решение ОМС",1,0))</f>
        <v>#REF!</v>
      </c>
      <c r="Q76" t="e">
        <f t="shared" si="10"/>
        <v>#REF!</v>
      </c>
      <c r="R76" t="e">
        <f>IF(P76=1,IF(A76=A75,R75,COUNTIF(Q$2:Q75,"&gt;0")+1),0)</f>
        <v>#REF!</v>
      </c>
      <c r="S76" t="e">
        <f t="shared" si="11"/>
        <v>#N/A</v>
      </c>
    </row>
    <row r="77" spans="1:19">
      <c r="A77" t="e">
        <f>IF(COUNTIF(A$2:A76,A76)=B76,A76+1,A76)</f>
        <v>#N/A</v>
      </c>
      <c r="B77" t="e">
        <f>VLOOKUP(A77,'помощник для списков'!A$2:L$4005,11,FALSE)</f>
        <v>#N/A</v>
      </c>
      <c r="C77" t="e">
        <f>IF(A77=A76,D76,VLOOKUP(E77,#REF!,25,FALSE))</f>
        <v>#N/A</v>
      </c>
      <c r="D77" s="54" t="e">
        <f>IF(VLOOKUP(E77,'помощник для списков'!C$2:E$4005,3,FALSE)=0,'помощник2(строки)'!C77,IF(INDEX(#REF!,C77+1,12)=0,IF(INDEX(#REF!,C77+2,12)=0,IF(INDEX(#REF!,C77+3,12)=0,IF(INDEX(#REF!,C77+4,12)=0,IF(INDEX(#REF!,C77+5,12)=0,IF(INDEX(#REF!,C77+6,12)=0,IF(INDEX(#REF!,C77+7,12)=0,IF(INDEX(#REF!,C77+8,12)=0,IF(INDEX(#REF!,C77+9,12)=0,IF(INDEX(#REF!,C77+10,12)=0,IF(INDEX(#REF!,C77+11,12)=0,INDEX(#REF!,C77+12,12),INDEX(#REF!,C77+11,12)),INDEX(#REF!,C77+10,12)),INDEX(#REF!,C77+9,12)),INDEX(#REF!,C77+8,12)),INDEX(#REF!,C77+7,12)),INDEX(#REF!,C77+6,12)),INDEX(#REF!,C77+5,12)),INDEX(#REF!,C77+4,12)),INDEX(#REF!,C77+3,12)),INDEX(#REF!,C77+2,12)),INDEX(#REF!,C77+1,12)))</f>
        <v>#N/A</v>
      </c>
      <c r="E77" t="e">
        <f>VLOOKUP(A77,'помощник для списков'!A$2:C$4005,3,FALSE)</f>
        <v>#N/A</v>
      </c>
      <c r="F77" t="e">
        <f>VLOOKUP(CONCATENATE("Лимит на доме",E77),#REF!,22,FALSE)</f>
        <v>#N/A</v>
      </c>
      <c r="G77" t="e">
        <f>VLOOKUP(E77,'помощник для списков'!C$2:I$4005,7,FALSE)</f>
        <v>#N/A</v>
      </c>
      <c r="H77" s="68" t="e">
        <f t="shared" si="6"/>
        <v>#N/A</v>
      </c>
      <c r="I77" t="e">
        <f t="shared" si="7"/>
        <v>#N/A</v>
      </c>
      <c r="J77">
        <f>ROW()</f>
        <v>77</v>
      </c>
      <c r="K77" t="e">
        <f>INDEX(#REF!,'помощник2(строки)'!D77,26)</f>
        <v>#REF!</v>
      </c>
      <c r="L77" t="e">
        <f>IF(K77="да",IF(A77=A76,L76,COUNTIF(M$2:M76,"&gt;0")+1),0)</f>
        <v>#REF!</v>
      </c>
      <c r="M77" t="e">
        <f>IF(VLOOKUP(E77,'помощник для списков'!C$2:I$4005,7,FALSE)=0,0,IF(L77=0,0,IF(E77=E76,0,1)))</f>
        <v>#N/A</v>
      </c>
      <c r="N77" t="e">
        <f t="shared" si="8"/>
        <v>#N/A</v>
      </c>
      <c r="O77" t="e">
        <f t="shared" si="9"/>
        <v>#N/A</v>
      </c>
      <c r="P77" t="e">
        <f>IF(INDEX(#REF!,'помощник2(строки)'!D77,27)="согласие",1,IF(INDEX(#REF!,'помощник2(строки)'!D77,27)="принято решение ОМС",1,0))</f>
        <v>#REF!</v>
      </c>
      <c r="Q77" t="e">
        <f t="shared" si="10"/>
        <v>#REF!</v>
      </c>
      <c r="R77" t="e">
        <f>IF(P77=1,IF(A77=A76,R76,COUNTIF(Q$2:Q76,"&gt;0")+1),0)</f>
        <v>#REF!</v>
      </c>
      <c r="S77" t="e">
        <f t="shared" si="11"/>
        <v>#N/A</v>
      </c>
    </row>
    <row r="78" spans="1:19">
      <c r="A78" t="e">
        <f>IF(COUNTIF(A$2:A77,A77)=B77,A77+1,A77)</f>
        <v>#N/A</v>
      </c>
      <c r="B78" t="e">
        <f>VLOOKUP(A78,'помощник для списков'!A$2:L$4005,11,FALSE)</f>
        <v>#N/A</v>
      </c>
      <c r="C78" t="e">
        <f>IF(A78=A77,D77,VLOOKUP(E78,#REF!,25,FALSE))</f>
        <v>#N/A</v>
      </c>
      <c r="D78" s="54" t="e">
        <f>IF(VLOOKUP(E78,'помощник для списков'!C$2:E$4005,3,FALSE)=0,'помощник2(строки)'!C78,IF(INDEX(#REF!,C78+1,12)=0,IF(INDEX(#REF!,C78+2,12)=0,IF(INDEX(#REF!,C78+3,12)=0,IF(INDEX(#REF!,C78+4,12)=0,IF(INDEX(#REF!,C78+5,12)=0,IF(INDEX(#REF!,C78+6,12)=0,IF(INDEX(#REF!,C78+7,12)=0,IF(INDEX(#REF!,C78+8,12)=0,IF(INDEX(#REF!,C78+9,12)=0,IF(INDEX(#REF!,C78+10,12)=0,IF(INDEX(#REF!,C78+11,12)=0,INDEX(#REF!,C78+12,12),INDEX(#REF!,C78+11,12)),INDEX(#REF!,C78+10,12)),INDEX(#REF!,C78+9,12)),INDEX(#REF!,C78+8,12)),INDEX(#REF!,C78+7,12)),INDEX(#REF!,C78+6,12)),INDEX(#REF!,C78+5,12)),INDEX(#REF!,C78+4,12)),INDEX(#REF!,C78+3,12)),INDEX(#REF!,C78+2,12)),INDEX(#REF!,C78+1,12)))</f>
        <v>#N/A</v>
      </c>
      <c r="E78" t="e">
        <f>VLOOKUP(A78,'помощник для списков'!A$2:C$4005,3,FALSE)</f>
        <v>#N/A</v>
      </c>
      <c r="F78" t="e">
        <f>VLOOKUP(CONCATENATE("Лимит на доме",E78),#REF!,22,FALSE)</f>
        <v>#N/A</v>
      </c>
      <c r="G78" t="e">
        <f>VLOOKUP(E78,'помощник для списков'!C$2:I$4005,7,FALSE)</f>
        <v>#N/A</v>
      </c>
      <c r="H78" s="68" t="e">
        <f t="shared" si="6"/>
        <v>#N/A</v>
      </c>
      <c r="I78" t="e">
        <f t="shared" si="7"/>
        <v>#N/A</v>
      </c>
      <c r="J78">
        <f>ROW()</f>
        <v>78</v>
      </c>
      <c r="K78" t="e">
        <f>INDEX(#REF!,'помощник2(строки)'!D78,26)</f>
        <v>#REF!</v>
      </c>
      <c r="L78" t="e">
        <f>IF(K78="да",IF(A78=A77,L77,COUNTIF(M$2:M77,"&gt;0")+1),0)</f>
        <v>#REF!</v>
      </c>
      <c r="M78" t="e">
        <f>IF(VLOOKUP(E78,'помощник для списков'!C$2:I$4005,7,FALSE)=0,0,IF(L78=0,0,IF(E78=E77,0,1)))</f>
        <v>#N/A</v>
      </c>
      <c r="N78" t="e">
        <f t="shared" si="8"/>
        <v>#N/A</v>
      </c>
      <c r="O78" t="e">
        <f t="shared" si="9"/>
        <v>#N/A</v>
      </c>
      <c r="P78" t="e">
        <f>IF(INDEX(#REF!,'помощник2(строки)'!D78,27)="согласие",1,IF(INDEX(#REF!,'помощник2(строки)'!D78,27)="принято решение ОМС",1,0))</f>
        <v>#REF!</v>
      </c>
      <c r="Q78" t="e">
        <f t="shared" si="10"/>
        <v>#REF!</v>
      </c>
      <c r="R78" t="e">
        <f>IF(P78=1,IF(A78=A77,R77,COUNTIF(Q$2:Q77,"&gt;0")+1),0)</f>
        <v>#REF!</v>
      </c>
      <c r="S78" t="e">
        <f t="shared" si="11"/>
        <v>#N/A</v>
      </c>
    </row>
    <row r="79" spans="1:19">
      <c r="A79" t="e">
        <f>IF(COUNTIF(A$2:A78,A78)=B78,A78+1,A78)</f>
        <v>#N/A</v>
      </c>
      <c r="B79" t="e">
        <f>VLOOKUP(A79,'помощник для списков'!A$2:L$4005,11,FALSE)</f>
        <v>#N/A</v>
      </c>
      <c r="C79" t="e">
        <f>IF(A79=A78,D78,VLOOKUP(E79,#REF!,25,FALSE))</f>
        <v>#N/A</v>
      </c>
      <c r="D79" s="54" t="e">
        <f>IF(VLOOKUP(E79,'помощник для списков'!C$2:E$4005,3,FALSE)=0,'помощник2(строки)'!C79,IF(INDEX(#REF!,C79+1,12)=0,IF(INDEX(#REF!,C79+2,12)=0,IF(INDEX(#REF!,C79+3,12)=0,IF(INDEX(#REF!,C79+4,12)=0,IF(INDEX(#REF!,C79+5,12)=0,IF(INDEX(#REF!,C79+6,12)=0,IF(INDEX(#REF!,C79+7,12)=0,IF(INDEX(#REF!,C79+8,12)=0,IF(INDEX(#REF!,C79+9,12)=0,IF(INDEX(#REF!,C79+10,12)=0,IF(INDEX(#REF!,C79+11,12)=0,INDEX(#REF!,C79+12,12),INDEX(#REF!,C79+11,12)),INDEX(#REF!,C79+10,12)),INDEX(#REF!,C79+9,12)),INDEX(#REF!,C79+8,12)),INDEX(#REF!,C79+7,12)),INDEX(#REF!,C79+6,12)),INDEX(#REF!,C79+5,12)),INDEX(#REF!,C79+4,12)),INDEX(#REF!,C79+3,12)),INDEX(#REF!,C79+2,12)),INDEX(#REF!,C79+1,12)))</f>
        <v>#N/A</v>
      </c>
      <c r="E79" t="e">
        <f>VLOOKUP(A79,'помощник для списков'!A$2:C$4005,3,FALSE)</f>
        <v>#N/A</v>
      </c>
      <c r="F79" t="e">
        <f>VLOOKUP(CONCATENATE("Лимит на доме",E79),#REF!,22,FALSE)</f>
        <v>#N/A</v>
      </c>
      <c r="G79" t="e">
        <f>VLOOKUP(E79,'помощник для списков'!C$2:I$4005,7,FALSE)</f>
        <v>#N/A</v>
      </c>
      <c r="H79" s="68" t="e">
        <f t="shared" si="6"/>
        <v>#N/A</v>
      </c>
      <c r="I79" t="e">
        <f t="shared" si="7"/>
        <v>#N/A</v>
      </c>
      <c r="J79">
        <f>ROW()</f>
        <v>79</v>
      </c>
      <c r="K79" t="e">
        <f>INDEX(#REF!,'помощник2(строки)'!D79,26)</f>
        <v>#REF!</v>
      </c>
      <c r="L79" t="e">
        <f>IF(K79="да",IF(A79=A78,L78,COUNTIF(M$2:M78,"&gt;0")+1),0)</f>
        <v>#REF!</v>
      </c>
      <c r="M79" t="e">
        <f>IF(VLOOKUP(E79,'помощник для списков'!C$2:I$4005,7,FALSE)=0,0,IF(L79=0,0,IF(E79=E78,0,1)))</f>
        <v>#N/A</v>
      </c>
      <c r="N79" t="e">
        <f t="shared" si="8"/>
        <v>#N/A</v>
      </c>
      <c r="O79" t="e">
        <f t="shared" si="9"/>
        <v>#N/A</v>
      </c>
      <c r="P79" t="e">
        <f>IF(INDEX(#REF!,'помощник2(строки)'!D79,27)="согласие",1,IF(INDEX(#REF!,'помощник2(строки)'!D79,27)="принято решение ОМС",1,0))</f>
        <v>#REF!</v>
      </c>
      <c r="Q79" t="e">
        <f t="shared" si="10"/>
        <v>#REF!</v>
      </c>
      <c r="R79" t="e">
        <f>IF(P79=1,IF(A79=A78,R78,COUNTIF(Q$2:Q78,"&gt;0")+1),0)</f>
        <v>#REF!</v>
      </c>
      <c r="S79" t="e">
        <f t="shared" si="11"/>
        <v>#N/A</v>
      </c>
    </row>
    <row r="80" spans="1:19">
      <c r="A80" t="e">
        <f>IF(COUNTIF(A$2:A79,A79)=B79,A79+1,A79)</f>
        <v>#N/A</v>
      </c>
      <c r="B80" t="e">
        <f>VLOOKUP(A80,'помощник для списков'!A$2:L$4005,11,FALSE)</f>
        <v>#N/A</v>
      </c>
      <c r="C80" t="e">
        <f>IF(A80=A79,D79,VLOOKUP(E80,#REF!,25,FALSE))</f>
        <v>#N/A</v>
      </c>
      <c r="D80" s="54" t="e">
        <f>IF(VLOOKUP(E80,'помощник для списков'!C$2:E$4005,3,FALSE)=0,'помощник2(строки)'!C80,IF(INDEX(#REF!,C80+1,12)=0,IF(INDEX(#REF!,C80+2,12)=0,IF(INDEX(#REF!,C80+3,12)=0,IF(INDEX(#REF!,C80+4,12)=0,IF(INDEX(#REF!,C80+5,12)=0,IF(INDEX(#REF!,C80+6,12)=0,IF(INDEX(#REF!,C80+7,12)=0,IF(INDEX(#REF!,C80+8,12)=0,IF(INDEX(#REF!,C80+9,12)=0,IF(INDEX(#REF!,C80+10,12)=0,IF(INDEX(#REF!,C80+11,12)=0,INDEX(#REF!,C80+12,12),INDEX(#REF!,C80+11,12)),INDEX(#REF!,C80+10,12)),INDEX(#REF!,C80+9,12)),INDEX(#REF!,C80+8,12)),INDEX(#REF!,C80+7,12)),INDEX(#REF!,C80+6,12)),INDEX(#REF!,C80+5,12)),INDEX(#REF!,C80+4,12)),INDEX(#REF!,C80+3,12)),INDEX(#REF!,C80+2,12)),INDEX(#REF!,C80+1,12)))</f>
        <v>#N/A</v>
      </c>
      <c r="E80" t="e">
        <f>VLOOKUP(A80,'помощник для списков'!A$2:C$4005,3,FALSE)</f>
        <v>#N/A</v>
      </c>
      <c r="F80" t="e">
        <f>VLOOKUP(CONCATENATE("Лимит на доме",E80),#REF!,22,FALSE)</f>
        <v>#N/A</v>
      </c>
      <c r="G80" t="e">
        <f>VLOOKUP(E80,'помощник для списков'!C$2:I$4005,7,FALSE)</f>
        <v>#N/A</v>
      </c>
      <c r="H80" s="68" t="e">
        <f t="shared" si="6"/>
        <v>#N/A</v>
      </c>
      <c r="I80" t="e">
        <f t="shared" si="7"/>
        <v>#N/A</v>
      </c>
      <c r="J80">
        <f>ROW()</f>
        <v>80</v>
      </c>
      <c r="K80" t="e">
        <f>INDEX(#REF!,'помощник2(строки)'!D80,26)</f>
        <v>#REF!</v>
      </c>
      <c r="L80" t="e">
        <f>IF(K80="да",IF(A80=A79,L79,COUNTIF(M$2:M79,"&gt;0")+1),0)</f>
        <v>#REF!</v>
      </c>
      <c r="M80" t="e">
        <f>IF(VLOOKUP(E80,'помощник для списков'!C$2:I$4005,7,FALSE)=0,0,IF(L80=0,0,IF(E80=E79,0,1)))</f>
        <v>#N/A</v>
      </c>
      <c r="N80" t="e">
        <f t="shared" si="8"/>
        <v>#N/A</v>
      </c>
      <c r="O80" t="e">
        <f t="shared" si="9"/>
        <v>#N/A</v>
      </c>
      <c r="P80" t="e">
        <f>IF(INDEX(#REF!,'помощник2(строки)'!D80,27)="согласие",1,IF(INDEX(#REF!,'помощник2(строки)'!D80,27)="принято решение ОМС",1,0))</f>
        <v>#REF!</v>
      </c>
      <c r="Q80" t="e">
        <f t="shared" si="10"/>
        <v>#REF!</v>
      </c>
      <c r="R80" t="e">
        <f>IF(P80=1,IF(A80=A79,R79,COUNTIF(Q$2:Q79,"&gt;0")+1),0)</f>
        <v>#REF!</v>
      </c>
      <c r="S80" t="e">
        <f t="shared" si="11"/>
        <v>#N/A</v>
      </c>
    </row>
    <row r="81" spans="1:19">
      <c r="A81" t="e">
        <f>IF(COUNTIF(A$2:A80,A80)=B80,A80+1,A80)</f>
        <v>#N/A</v>
      </c>
      <c r="B81" t="e">
        <f>VLOOKUP(A81,'помощник для списков'!A$2:L$4005,11,FALSE)</f>
        <v>#N/A</v>
      </c>
      <c r="C81" t="e">
        <f>IF(A81=A80,D80,VLOOKUP(E81,#REF!,25,FALSE))</f>
        <v>#N/A</v>
      </c>
      <c r="D81" s="54" t="e">
        <f>IF(VLOOKUP(E81,'помощник для списков'!C$2:E$4005,3,FALSE)=0,'помощник2(строки)'!C81,IF(INDEX(#REF!,C81+1,12)=0,IF(INDEX(#REF!,C81+2,12)=0,IF(INDEX(#REF!,C81+3,12)=0,IF(INDEX(#REF!,C81+4,12)=0,IF(INDEX(#REF!,C81+5,12)=0,IF(INDEX(#REF!,C81+6,12)=0,IF(INDEX(#REF!,C81+7,12)=0,IF(INDEX(#REF!,C81+8,12)=0,IF(INDEX(#REF!,C81+9,12)=0,IF(INDEX(#REF!,C81+10,12)=0,IF(INDEX(#REF!,C81+11,12)=0,INDEX(#REF!,C81+12,12),INDEX(#REF!,C81+11,12)),INDEX(#REF!,C81+10,12)),INDEX(#REF!,C81+9,12)),INDEX(#REF!,C81+8,12)),INDEX(#REF!,C81+7,12)),INDEX(#REF!,C81+6,12)),INDEX(#REF!,C81+5,12)),INDEX(#REF!,C81+4,12)),INDEX(#REF!,C81+3,12)),INDEX(#REF!,C81+2,12)),INDEX(#REF!,C81+1,12)))</f>
        <v>#N/A</v>
      </c>
      <c r="E81" t="e">
        <f>VLOOKUP(A81,'помощник для списков'!A$2:C$4005,3,FALSE)</f>
        <v>#N/A</v>
      </c>
      <c r="F81" t="e">
        <f>VLOOKUP(CONCATENATE("Лимит на доме",E81),#REF!,22,FALSE)</f>
        <v>#N/A</v>
      </c>
      <c r="G81" t="e">
        <f>VLOOKUP(E81,'помощник для списков'!C$2:I$4005,7,FALSE)</f>
        <v>#N/A</v>
      </c>
      <c r="H81" s="68" t="e">
        <f t="shared" si="6"/>
        <v>#N/A</v>
      </c>
      <c r="I81" t="e">
        <f t="shared" si="7"/>
        <v>#N/A</v>
      </c>
      <c r="J81">
        <f>ROW()</f>
        <v>81</v>
      </c>
      <c r="K81" t="e">
        <f>INDEX(#REF!,'помощник2(строки)'!D81,26)</f>
        <v>#REF!</v>
      </c>
      <c r="L81" t="e">
        <f>IF(K81="да",IF(A81=A80,L80,COUNTIF(M$2:M80,"&gt;0")+1),0)</f>
        <v>#REF!</v>
      </c>
      <c r="M81" t="e">
        <f>IF(VLOOKUP(E81,'помощник для списков'!C$2:I$4005,7,FALSE)=0,0,IF(L81=0,0,IF(E81=E80,0,1)))</f>
        <v>#N/A</v>
      </c>
      <c r="N81" t="e">
        <f t="shared" si="8"/>
        <v>#N/A</v>
      </c>
      <c r="O81" t="e">
        <f t="shared" si="9"/>
        <v>#N/A</v>
      </c>
      <c r="P81" t="e">
        <f>IF(INDEX(#REF!,'помощник2(строки)'!D81,27)="согласие",1,IF(INDEX(#REF!,'помощник2(строки)'!D81,27)="принято решение ОМС",1,0))</f>
        <v>#REF!</v>
      </c>
      <c r="Q81" t="e">
        <f t="shared" si="10"/>
        <v>#REF!</v>
      </c>
      <c r="R81" t="e">
        <f>IF(P81=1,IF(A81=A80,R80,COUNTIF(Q$2:Q80,"&gt;0")+1),0)</f>
        <v>#REF!</v>
      </c>
      <c r="S81" t="e">
        <f t="shared" si="11"/>
        <v>#N/A</v>
      </c>
    </row>
    <row r="82" spans="1:19">
      <c r="A82" t="e">
        <f>IF(COUNTIF(A$2:A81,A81)=B81,A81+1,A81)</f>
        <v>#N/A</v>
      </c>
      <c r="B82" t="e">
        <f>VLOOKUP(A82,'помощник для списков'!A$2:L$4005,11,FALSE)</f>
        <v>#N/A</v>
      </c>
      <c r="C82" t="e">
        <f>IF(A82=A81,D81,VLOOKUP(E82,#REF!,25,FALSE))</f>
        <v>#N/A</v>
      </c>
      <c r="D82" s="54" t="e">
        <f>IF(VLOOKUP(E82,'помощник для списков'!C$2:E$4005,3,FALSE)=0,'помощник2(строки)'!C82,IF(INDEX(#REF!,C82+1,12)=0,IF(INDEX(#REF!,C82+2,12)=0,IF(INDEX(#REF!,C82+3,12)=0,IF(INDEX(#REF!,C82+4,12)=0,IF(INDEX(#REF!,C82+5,12)=0,IF(INDEX(#REF!,C82+6,12)=0,IF(INDEX(#REF!,C82+7,12)=0,IF(INDEX(#REF!,C82+8,12)=0,IF(INDEX(#REF!,C82+9,12)=0,IF(INDEX(#REF!,C82+10,12)=0,IF(INDEX(#REF!,C82+11,12)=0,INDEX(#REF!,C82+12,12),INDEX(#REF!,C82+11,12)),INDEX(#REF!,C82+10,12)),INDEX(#REF!,C82+9,12)),INDEX(#REF!,C82+8,12)),INDEX(#REF!,C82+7,12)),INDEX(#REF!,C82+6,12)),INDEX(#REF!,C82+5,12)),INDEX(#REF!,C82+4,12)),INDEX(#REF!,C82+3,12)),INDEX(#REF!,C82+2,12)),INDEX(#REF!,C82+1,12)))</f>
        <v>#N/A</v>
      </c>
      <c r="E82" t="e">
        <f>VLOOKUP(A82,'помощник для списков'!A$2:C$4005,3,FALSE)</f>
        <v>#N/A</v>
      </c>
      <c r="F82" t="e">
        <f>VLOOKUP(CONCATENATE("Лимит на доме",E82),#REF!,22,FALSE)</f>
        <v>#N/A</v>
      </c>
      <c r="G82" t="e">
        <f>VLOOKUP(E82,'помощник для списков'!C$2:I$4005,7,FALSE)</f>
        <v>#N/A</v>
      </c>
      <c r="H82" s="68" t="e">
        <f t="shared" si="6"/>
        <v>#N/A</v>
      </c>
      <c r="I82" t="e">
        <f t="shared" si="7"/>
        <v>#N/A</v>
      </c>
      <c r="J82">
        <f>ROW()</f>
        <v>82</v>
      </c>
      <c r="K82" t="e">
        <f>INDEX(#REF!,'помощник2(строки)'!D82,26)</f>
        <v>#REF!</v>
      </c>
      <c r="L82" t="e">
        <f>IF(K82="да",IF(A82=A81,L81,COUNTIF(M$2:M81,"&gt;0")+1),0)</f>
        <v>#REF!</v>
      </c>
      <c r="M82" t="e">
        <f>IF(VLOOKUP(E82,'помощник для списков'!C$2:I$4005,7,FALSE)=0,0,IF(L82=0,0,IF(E82=E81,0,1)))</f>
        <v>#N/A</v>
      </c>
      <c r="N82" t="e">
        <f t="shared" si="8"/>
        <v>#N/A</v>
      </c>
      <c r="O82" t="e">
        <f t="shared" si="9"/>
        <v>#N/A</v>
      </c>
      <c r="P82" t="e">
        <f>IF(INDEX(#REF!,'помощник2(строки)'!D82,27)="согласие",1,IF(INDEX(#REF!,'помощник2(строки)'!D82,27)="принято решение ОМС",1,0))</f>
        <v>#REF!</v>
      </c>
      <c r="Q82" t="e">
        <f t="shared" si="10"/>
        <v>#REF!</v>
      </c>
      <c r="R82" t="e">
        <f>IF(P82=1,IF(A82=A81,R81,COUNTIF(Q$2:Q81,"&gt;0")+1),0)</f>
        <v>#REF!</v>
      </c>
      <c r="S82" t="e">
        <f t="shared" si="11"/>
        <v>#N/A</v>
      </c>
    </row>
    <row r="83" spans="1:19">
      <c r="A83" t="e">
        <f>IF(COUNTIF(A$2:A82,A82)=B82,A82+1,A82)</f>
        <v>#N/A</v>
      </c>
      <c r="B83" t="e">
        <f>VLOOKUP(A83,'помощник для списков'!A$2:L$4005,11,FALSE)</f>
        <v>#N/A</v>
      </c>
      <c r="C83" t="e">
        <f>IF(A83=A82,D82,VLOOKUP(E83,#REF!,25,FALSE))</f>
        <v>#N/A</v>
      </c>
      <c r="D83" s="54" t="e">
        <f>IF(VLOOKUP(E83,'помощник для списков'!C$2:E$4005,3,FALSE)=0,'помощник2(строки)'!C83,IF(INDEX(#REF!,C83+1,12)=0,IF(INDEX(#REF!,C83+2,12)=0,IF(INDEX(#REF!,C83+3,12)=0,IF(INDEX(#REF!,C83+4,12)=0,IF(INDEX(#REF!,C83+5,12)=0,IF(INDEX(#REF!,C83+6,12)=0,IF(INDEX(#REF!,C83+7,12)=0,IF(INDEX(#REF!,C83+8,12)=0,IF(INDEX(#REF!,C83+9,12)=0,IF(INDEX(#REF!,C83+10,12)=0,IF(INDEX(#REF!,C83+11,12)=0,INDEX(#REF!,C83+12,12),INDEX(#REF!,C83+11,12)),INDEX(#REF!,C83+10,12)),INDEX(#REF!,C83+9,12)),INDEX(#REF!,C83+8,12)),INDEX(#REF!,C83+7,12)),INDEX(#REF!,C83+6,12)),INDEX(#REF!,C83+5,12)),INDEX(#REF!,C83+4,12)),INDEX(#REF!,C83+3,12)),INDEX(#REF!,C83+2,12)),INDEX(#REF!,C83+1,12)))</f>
        <v>#N/A</v>
      </c>
      <c r="E83" t="e">
        <f>VLOOKUP(A83,'помощник для списков'!A$2:C$4005,3,FALSE)</f>
        <v>#N/A</v>
      </c>
      <c r="F83" t="e">
        <f>VLOOKUP(CONCATENATE("Лимит на доме",E83),#REF!,22,FALSE)</f>
        <v>#N/A</v>
      </c>
      <c r="G83" t="e">
        <f>VLOOKUP(E83,'помощник для списков'!C$2:I$4005,7,FALSE)</f>
        <v>#N/A</v>
      </c>
      <c r="H83" s="68" t="e">
        <f t="shared" si="6"/>
        <v>#N/A</v>
      </c>
      <c r="I83" t="e">
        <f t="shared" si="7"/>
        <v>#N/A</v>
      </c>
      <c r="J83">
        <f>ROW()</f>
        <v>83</v>
      </c>
      <c r="K83" t="e">
        <f>INDEX(#REF!,'помощник2(строки)'!D83,26)</f>
        <v>#REF!</v>
      </c>
      <c r="L83" t="e">
        <f>IF(K83="да",IF(A83=A82,L82,COUNTIF(M$2:M82,"&gt;0")+1),0)</f>
        <v>#REF!</v>
      </c>
      <c r="M83" t="e">
        <f>IF(VLOOKUP(E83,'помощник для списков'!C$2:I$4005,7,FALSE)=0,0,IF(L83=0,0,IF(E83=E82,0,1)))</f>
        <v>#N/A</v>
      </c>
      <c r="N83" t="e">
        <f t="shared" si="8"/>
        <v>#N/A</v>
      </c>
      <c r="O83" t="e">
        <f t="shared" si="9"/>
        <v>#N/A</v>
      </c>
      <c r="P83" t="e">
        <f>IF(INDEX(#REF!,'помощник2(строки)'!D83,27)="согласие",1,IF(INDEX(#REF!,'помощник2(строки)'!D83,27)="принято решение ОМС",1,0))</f>
        <v>#REF!</v>
      </c>
      <c r="Q83" t="e">
        <f t="shared" si="10"/>
        <v>#REF!</v>
      </c>
      <c r="R83" t="e">
        <f>IF(P83=1,IF(A83=A82,R82,COUNTIF(Q$2:Q82,"&gt;0")+1),0)</f>
        <v>#REF!</v>
      </c>
      <c r="S83" t="e">
        <f t="shared" si="11"/>
        <v>#N/A</v>
      </c>
    </row>
    <row r="84" spans="1:19">
      <c r="A84" t="e">
        <f>IF(COUNTIF(A$2:A83,A83)=B83,A83+1,A83)</f>
        <v>#N/A</v>
      </c>
      <c r="B84" t="e">
        <f>VLOOKUP(A84,'помощник для списков'!A$2:L$4005,11,FALSE)</f>
        <v>#N/A</v>
      </c>
      <c r="C84" t="e">
        <f>IF(A84=A83,D83,VLOOKUP(E84,#REF!,25,FALSE))</f>
        <v>#N/A</v>
      </c>
      <c r="D84" s="54" t="e">
        <f>IF(VLOOKUP(E84,'помощник для списков'!C$2:E$4005,3,FALSE)=0,'помощник2(строки)'!C84,IF(INDEX(#REF!,C84+1,12)=0,IF(INDEX(#REF!,C84+2,12)=0,IF(INDEX(#REF!,C84+3,12)=0,IF(INDEX(#REF!,C84+4,12)=0,IF(INDEX(#REF!,C84+5,12)=0,IF(INDEX(#REF!,C84+6,12)=0,IF(INDEX(#REF!,C84+7,12)=0,IF(INDEX(#REF!,C84+8,12)=0,IF(INDEX(#REF!,C84+9,12)=0,IF(INDEX(#REF!,C84+10,12)=0,IF(INDEX(#REF!,C84+11,12)=0,INDEX(#REF!,C84+12,12),INDEX(#REF!,C84+11,12)),INDEX(#REF!,C84+10,12)),INDEX(#REF!,C84+9,12)),INDEX(#REF!,C84+8,12)),INDEX(#REF!,C84+7,12)),INDEX(#REF!,C84+6,12)),INDEX(#REF!,C84+5,12)),INDEX(#REF!,C84+4,12)),INDEX(#REF!,C84+3,12)),INDEX(#REF!,C84+2,12)),INDEX(#REF!,C84+1,12)))</f>
        <v>#N/A</v>
      </c>
      <c r="E84" t="e">
        <f>VLOOKUP(A84,'помощник для списков'!A$2:C$4005,3,FALSE)</f>
        <v>#N/A</v>
      </c>
      <c r="F84" t="e">
        <f>VLOOKUP(CONCATENATE("Лимит на доме",E84),#REF!,22,FALSE)</f>
        <v>#N/A</v>
      </c>
      <c r="G84" t="e">
        <f>VLOOKUP(E84,'помощник для списков'!C$2:I$4005,7,FALSE)</f>
        <v>#N/A</v>
      </c>
      <c r="H84" s="68" t="e">
        <f t="shared" si="6"/>
        <v>#N/A</v>
      </c>
      <c r="I84" t="e">
        <f t="shared" si="7"/>
        <v>#N/A</v>
      </c>
      <c r="J84">
        <f>ROW()</f>
        <v>84</v>
      </c>
      <c r="K84" t="e">
        <f>INDEX(#REF!,'помощник2(строки)'!D84,26)</f>
        <v>#REF!</v>
      </c>
      <c r="L84" t="e">
        <f>IF(K84="да",IF(A84=A83,L83,COUNTIF(M$2:M83,"&gt;0")+1),0)</f>
        <v>#REF!</v>
      </c>
      <c r="M84" t="e">
        <f>IF(VLOOKUP(E84,'помощник для списков'!C$2:I$4005,7,FALSE)=0,0,IF(L84=0,0,IF(E84=E83,0,1)))</f>
        <v>#N/A</v>
      </c>
      <c r="N84" t="e">
        <f t="shared" si="8"/>
        <v>#N/A</v>
      </c>
      <c r="O84" t="e">
        <f t="shared" si="9"/>
        <v>#N/A</v>
      </c>
      <c r="P84" t="e">
        <f>IF(INDEX(#REF!,'помощник2(строки)'!D84,27)="согласие",1,IF(INDEX(#REF!,'помощник2(строки)'!D84,27)="принято решение ОМС",1,0))</f>
        <v>#REF!</v>
      </c>
      <c r="Q84" t="e">
        <f t="shared" si="10"/>
        <v>#REF!</v>
      </c>
      <c r="R84" t="e">
        <f>IF(P84=1,IF(A84=A83,R83,COUNTIF(Q$2:Q83,"&gt;0")+1),0)</f>
        <v>#REF!</v>
      </c>
      <c r="S84" t="e">
        <f t="shared" si="11"/>
        <v>#N/A</v>
      </c>
    </row>
    <row r="85" spans="1:19">
      <c r="A85" t="e">
        <f>IF(COUNTIF(A$2:A84,A84)=B84,A84+1,A84)</f>
        <v>#N/A</v>
      </c>
      <c r="B85" t="e">
        <f>VLOOKUP(A85,'помощник для списков'!A$2:L$4005,11,FALSE)</f>
        <v>#N/A</v>
      </c>
      <c r="C85" t="e">
        <f>IF(A85=A84,D84,VLOOKUP(E85,#REF!,25,FALSE))</f>
        <v>#N/A</v>
      </c>
      <c r="D85" s="54" t="e">
        <f>IF(VLOOKUP(E85,'помощник для списков'!C$2:E$4005,3,FALSE)=0,'помощник2(строки)'!C85,IF(INDEX(#REF!,C85+1,12)=0,IF(INDEX(#REF!,C85+2,12)=0,IF(INDEX(#REF!,C85+3,12)=0,IF(INDEX(#REF!,C85+4,12)=0,IF(INDEX(#REF!,C85+5,12)=0,IF(INDEX(#REF!,C85+6,12)=0,IF(INDEX(#REF!,C85+7,12)=0,IF(INDEX(#REF!,C85+8,12)=0,IF(INDEX(#REF!,C85+9,12)=0,IF(INDEX(#REF!,C85+10,12)=0,IF(INDEX(#REF!,C85+11,12)=0,INDEX(#REF!,C85+12,12),INDEX(#REF!,C85+11,12)),INDEX(#REF!,C85+10,12)),INDEX(#REF!,C85+9,12)),INDEX(#REF!,C85+8,12)),INDEX(#REF!,C85+7,12)),INDEX(#REF!,C85+6,12)),INDEX(#REF!,C85+5,12)),INDEX(#REF!,C85+4,12)),INDEX(#REF!,C85+3,12)),INDEX(#REF!,C85+2,12)),INDEX(#REF!,C85+1,12)))</f>
        <v>#N/A</v>
      </c>
      <c r="E85" t="e">
        <f>VLOOKUP(A85,'помощник для списков'!A$2:C$4005,3,FALSE)</f>
        <v>#N/A</v>
      </c>
      <c r="F85" t="e">
        <f>VLOOKUP(CONCATENATE("Лимит на доме",E85),#REF!,22,FALSE)</f>
        <v>#N/A</v>
      </c>
      <c r="G85" t="e">
        <f>VLOOKUP(E85,'помощник для списков'!C$2:I$4005,7,FALSE)</f>
        <v>#N/A</v>
      </c>
      <c r="H85" s="68" t="e">
        <f t="shared" si="6"/>
        <v>#N/A</v>
      </c>
      <c r="I85" t="e">
        <f t="shared" si="7"/>
        <v>#N/A</v>
      </c>
      <c r="J85">
        <f>ROW()</f>
        <v>85</v>
      </c>
      <c r="K85" t="e">
        <f>INDEX(#REF!,'помощник2(строки)'!D85,26)</f>
        <v>#REF!</v>
      </c>
      <c r="L85" t="e">
        <f>IF(K85="да",IF(A85=A84,L84,COUNTIF(M$2:M84,"&gt;0")+1),0)</f>
        <v>#REF!</v>
      </c>
      <c r="M85" t="e">
        <f>IF(VLOOKUP(E85,'помощник для списков'!C$2:I$4005,7,FALSE)=0,0,IF(L85=0,0,IF(E85=E84,0,1)))</f>
        <v>#N/A</v>
      </c>
      <c r="N85" t="e">
        <f t="shared" si="8"/>
        <v>#N/A</v>
      </c>
      <c r="O85" t="e">
        <f t="shared" si="9"/>
        <v>#N/A</v>
      </c>
      <c r="P85" t="e">
        <f>IF(INDEX(#REF!,'помощник2(строки)'!D85,27)="согласие",1,IF(INDEX(#REF!,'помощник2(строки)'!D85,27)="принято решение ОМС",1,0))</f>
        <v>#REF!</v>
      </c>
      <c r="Q85" t="e">
        <f t="shared" si="10"/>
        <v>#REF!</v>
      </c>
      <c r="R85" t="e">
        <f>IF(P85=1,IF(A85=A84,R84,COUNTIF(Q$2:Q84,"&gt;0")+1),0)</f>
        <v>#REF!</v>
      </c>
      <c r="S85" t="e">
        <f t="shared" si="11"/>
        <v>#N/A</v>
      </c>
    </row>
    <row r="86" spans="1:19">
      <c r="A86" t="e">
        <f>IF(COUNTIF(A$2:A85,A85)=B85,A85+1,A85)</f>
        <v>#N/A</v>
      </c>
      <c r="B86" t="e">
        <f>VLOOKUP(A86,'помощник для списков'!A$2:L$4005,11,FALSE)</f>
        <v>#N/A</v>
      </c>
      <c r="C86" t="e">
        <f>IF(A86=A85,D85,VLOOKUP(E86,#REF!,25,FALSE))</f>
        <v>#N/A</v>
      </c>
      <c r="D86" s="54" t="e">
        <f>IF(VLOOKUP(E86,'помощник для списков'!C$2:E$4005,3,FALSE)=0,'помощник2(строки)'!C86,IF(INDEX(#REF!,C86+1,12)=0,IF(INDEX(#REF!,C86+2,12)=0,IF(INDEX(#REF!,C86+3,12)=0,IF(INDEX(#REF!,C86+4,12)=0,IF(INDEX(#REF!,C86+5,12)=0,IF(INDEX(#REF!,C86+6,12)=0,IF(INDEX(#REF!,C86+7,12)=0,IF(INDEX(#REF!,C86+8,12)=0,IF(INDEX(#REF!,C86+9,12)=0,IF(INDEX(#REF!,C86+10,12)=0,IF(INDEX(#REF!,C86+11,12)=0,INDEX(#REF!,C86+12,12),INDEX(#REF!,C86+11,12)),INDEX(#REF!,C86+10,12)),INDEX(#REF!,C86+9,12)),INDEX(#REF!,C86+8,12)),INDEX(#REF!,C86+7,12)),INDEX(#REF!,C86+6,12)),INDEX(#REF!,C86+5,12)),INDEX(#REF!,C86+4,12)),INDEX(#REF!,C86+3,12)),INDEX(#REF!,C86+2,12)),INDEX(#REF!,C86+1,12)))</f>
        <v>#N/A</v>
      </c>
      <c r="E86" t="e">
        <f>VLOOKUP(A86,'помощник для списков'!A$2:C$4005,3,FALSE)</f>
        <v>#N/A</v>
      </c>
      <c r="F86" t="e">
        <f>VLOOKUP(CONCATENATE("Лимит на доме",E86),#REF!,22,FALSE)</f>
        <v>#N/A</v>
      </c>
      <c r="G86" t="e">
        <f>VLOOKUP(E86,'помощник для списков'!C$2:I$4005,7,FALSE)</f>
        <v>#N/A</v>
      </c>
      <c r="H86" s="68" t="e">
        <f t="shared" si="6"/>
        <v>#N/A</v>
      </c>
      <c r="I86" t="e">
        <f t="shared" si="7"/>
        <v>#N/A</v>
      </c>
      <c r="J86">
        <f>ROW()</f>
        <v>86</v>
      </c>
      <c r="K86" t="e">
        <f>INDEX(#REF!,'помощник2(строки)'!D86,26)</f>
        <v>#REF!</v>
      </c>
      <c r="L86" t="e">
        <f>IF(K86="да",IF(A86=A85,L85,COUNTIF(M$2:M85,"&gt;0")+1),0)</f>
        <v>#REF!</v>
      </c>
      <c r="M86" t="e">
        <f>IF(VLOOKUP(E86,'помощник для списков'!C$2:I$4005,7,FALSE)=0,0,IF(L86=0,0,IF(E86=E85,0,1)))</f>
        <v>#N/A</v>
      </c>
      <c r="N86" t="e">
        <f t="shared" si="8"/>
        <v>#N/A</v>
      </c>
      <c r="O86" t="e">
        <f t="shared" si="9"/>
        <v>#N/A</v>
      </c>
      <c r="P86" t="e">
        <f>IF(INDEX(#REF!,'помощник2(строки)'!D86,27)="согласие",1,IF(INDEX(#REF!,'помощник2(строки)'!D86,27)="принято решение ОМС",1,0))</f>
        <v>#REF!</v>
      </c>
      <c r="Q86" t="e">
        <f t="shared" si="10"/>
        <v>#REF!</v>
      </c>
      <c r="R86" t="e">
        <f>IF(P86=1,IF(A86=A85,R85,COUNTIF(Q$2:Q85,"&gt;0")+1),0)</f>
        <v>#REF!</v>
      </c>
      <c r="S86" t="e">
        <f t="shared" si="11"/>
        <v>#N/A</v>
      </c>
    </row>
    <row r="87" spans="1:19">
      <c r="A87" t="e">
        <f>IF(COUNTIF(A$2:A86,A86)=B86,A86+1,A86)</f>
        <v>#N/A</v>
      </c>
      <c r="B87" t="e">
        <f>VLOOKUP(A87,'помощник для списков'!A$2:L$4005,11,FALSE)</f>
        <v>#N/A</v>
      </c>
      <c r="C87" t="e">
        <f>IF(A87=A86,D86,VLOOKUP(E87,#REF!,25,FALSE))</f>
        <v>#N/A</v>
      </c>
      <c r="D87" s="54" t="e">
        <f>IF(VLOOKUP(E87,'помощник для списков'!C$2:E$4005,3,FALSE)=0,'помощник2(строки)'!C87,IF(INDEX(#REF!,C87+1,12)=0,IF(INDEX(#REF!,C87+2,12)=0,IF(INDEX(#REF!,C87+3,12)=0,IF(INDEX(#REF!,C87+4,12)=0,IF(INDEX(#REF!,C87+5,12)=0,IF(INDEX(#REF!,C87+6,12)=0,IF(INDEX(#REF!,C87+7,12)=0,IF(INDEX(#REF!,C87+8,12)=0,IF(INDEX(#REF!,C87+9,12)=0,IF(INDEX(#REF!,C87+10,12)=0,IF(INDEX(#REF!,C87+11,12)=0,INDEX(#REF!,C87+12,12),INDEX(#REF!,C87+11,12)),INDEX(#REF!,C87+10,12)),INDEX(#REF!,C87+9,12)),INDEX(#REF!,C87+8,12)),INDEX(#REF!,C87+7,12)),INDEX(#REF!,C87+6,12)),INDEX(#REF!,C87+5,12)),INDEX(#REF!,C87+4,12)),INDEX(#REF!,C87+3,12)),INDEX(#REF!,C87+2,12)),INDEX(#REF!,C87+1,12)))</f>
        <v>#N/A</v>
      </c>
      <c r="E87" t="e">
        <f>VLOOKUP(A87,'помощник для списков'!A$2:C$4005,3,FALSE)</f>
        <v>#N/A</v>
      </c>
      <c r="F87" t="e">
        <f>VLOOKUP(CONCATENATE("Лимит на доме",E87),#REF!,22,FALSE)</f>
        <v>#N/A</v>
      </c>
      <c r="G87" t="e">
        <f>VLOOKUP(E87,'помощник для списков'!C$2:I$4005,7,FALSE)</f>
        <v>#N/A</v>
      </c>
      <c r="H87" s="68" t="e">
        <f t="shared" si="6"/>
        <v>#N/A</v>
      </c>
      <c r="I87" t="e">
        <f t="shared" si="7"/>
        <v>#N/A</v>
      </c>
      <c r="J87">
        <f>ROW()</f>
        <v>87</v>
      </c>
      <c r="K87" t="e">
        <f>INDEX(#REF!,'помощник2(строки)'!D87,26)</f>
        <v>#REF!</v>
      </c>
      <c r="L87" t="e">
        <f>IF(K87="да",IF(A87=A86,L86,COUNTIF(M$2:M86,"&gt;0")+1),0)</f>
        <v>#REF!</v>
      </c>
      <c r="M87" t="e">
        <f>IF(VLOOKUP(E87,'помощник для списков'!C$2:I$4005,7,FALSE)=0,0,IF(L87=0,0,IF(E87=E86,0,1)))</f>
        <v>#N/A</v>
      </c>
      <c r="N87" t="e">
        <f t="shared" si="8"/>
        <v>#N/A</v>
      </c>
      <c r="O87" t="e">
        <f t="shared" si="9"/>
        <v>#N/A</v>
      </c>
      <c r="P87" t="e">
        <f>IF(INDEX(#REF!,'помощник2(строки)'!D87,27)="согласие",1,IF(INDEX(#REF!,'помощник2(строки)'!D87,27)="принято решение ОМС",1,0))</f>
        <v>#REF!</v>
      </c>
      <c r="Q87" t="e">
        <f t="shared" si="10"/>
        <v>#REF!</v>
      </c>
      <c r="R87" t="e">
        <f>IF(P87=1,IF(A87=A86,R86,COUNTIF(Q$2:Q86,"&gt;0")+1),0)</f>
        <v>#REF!</v>
      </c>
      <c r="S87" t="e">
        <f t="shared" si="11"/>
        <v>#N/A</v>
      </c>
    </row>
    <row r="88" spans="1:19">
      <c r="A88" t="e">
        <f>IF(COUNTIF(A$2:A87,A87)=B87,A87+1,A87)</f>
        <v>#N/A</v>
      </c>
      <c r="B88" t="e">
        <f>VLOOKUP(A88,'помощник для списков'!A$2:L$4005,11,FALSE)</f>
        <v>#N/A</v>
      </c>
      <c r="C88" t="e">
        <f>IF(A88=A87,D87,VLOOKUP(E88,#REF!,25,FALSE))</f>
        <v>#N/A</v>
      </c>
      <c r="D88" s="54" t="e">
        <f>IF(VLOOKUP(E88,'помощник для списков'!C$2:E$4005,3,FALSE)=0,'помощник2(строки)'!C88,IF(INDEX(#REF!,C88+1,12)=0,IF(INDEX(#REF!,C88+2,12)=0,IF(INDEX(#REF!,C88+3,12)=0,IF(INDEX(#REF!,C88+4,12)=0,IF(INDEX(#REF!,C88+5,12)=0,IF(INDEX(#REF!,C88+6,12)=0,IF(INDEX(#REF!,C88+7,12)=0,IF(INDEX(#REF!,C88+8,12)=0,IF(INDEX(#REF!,C88+9,12)=0,IF(INDEX(#REF!,C88+10,12)=0,IF(INDEX(#REF!,C88+11,12)=0,INDEX(#REF!,C88+12,12),INDEX(#REF!,C88+11,12)),INDEX(#REF!,C88+10,12)),INDEX(#REF!,C88+9,12)),INDEX(#REF!,C88+8,12)),INDEX(#REF!,C88+7,12)),INDEX(#REF!,C88+6,12)),INDEX(#REF!,C88+5,12)),INDEX(#REF!,C88+4,12)),INDEX(#REF!,C88+3,12)),INDEX(#REF!,C88+2,12)),INDEX(#REF!,C88+1,12)))</f>
        <v>#N/A</v>
      </c>
      <c r="E88" t="e">
        <f>VLOOKUP(A88,'помощник для списков'!A$2:C$4005,3,FALSE)</f>
        <v>#N/A</v>
      </c>
      <c r="F88" t="e">
        <f>VLOOKUP(CONCATENATE("Лимит на доме",E88),#REF!,22,FALSE)</f>
        <v>#N/A</v>
      </c>
      <c r="G88" t="e">
        <f>VLOOKUP(E88,'помощник для списков'!C$2:I$4005,7,FALSE)</f>
        <v>#N/A</v>
      </c>
      <c r="H88" s="68" t="e">
        <f t="shared" si="6"/>
        <v>#N/A</v>
      </c>
      <c r="I88" t="e">
        <f t="shared" si="7"/>
        <v>#N/A</v>
      </c>
      <c r="J88">
        <f>ROW()</f>
        <v>88</v>
      </c>
      <c r="K88" t="e">
        <f>INDEX(#REF!,'помощник2(строки)'!D88,26)</f>
        <v>#REF!</v>
      </c>
      <c r="L88" t="e">
        <f>IF(K88="да",IF(A88=A87,L87,COUNTIF(M$2:M87,"&gt;0")+1),0)</f>
        <v>#REF!</v>
      </c>
      <c r="M88" t="e">
        <f>IF(VLOOKUP(E88,'помощник для списков'!C$2:I$4005,7,FALSE)=0,0,IF(L88=0,0,IF(E88=E87,0,1)))</f>
        <v>#N/A</v>
      </c>
      <c r="N88" t="e">
        <f t="shared" si="8"/>
        <v>#N/A</v>
      </c>
      <c r="O88" t="e">
        <f t="shared" si="9"/>
        <v>#N/A</v>
      </c>
      <c r="P88" t="e">
        <f>IF(INDEX(#REF!,'помощник2(строки)'!D88,27)="согласие",1,IF(INDEX(#REF!,'помощник2(строки)'!D88,27)="принято решение ОМС",1,0))</f>
        <v>#REF!</v>
      </c>
      <c r="Q88" t="e">
        <f t="shared" si="10"/>
        <v>#REF!</v>
      </c>
      <c r="R88" t="e">
        <f>IF(P88=1,IF(A88=A87,R87,COUNTIF(Q$2:Q87,"&gt;0")+1),0)</f>
        <v>#REF!</v>
      </c>
      <c r="S88" t="e">
        <f t="shared" si="11"/>
        <v>#N/A</v>
      </c>
    </row>
    <row r="89" spans="1:19">
      <c r="A89" t="e">
        <f>IF(COUNTIF(A$2:A88,A88)=B88,A88+1,A88)</f>
        <v>#N/A</v>
      </c>
      <c r="B89" t="e">
        <f>VLOOKUP(A89,'помощник для списков'!A$2:L$4005,11,FALSE)</f>
        <v>#N/A</v>
      </c>
      <c r="C89" t="e">
        <f>IF(A89=A88,D88,VLOOKUP(E89,#REF!,25,FALSE))</f>
        <v>#N/A</v>
      </c>
      <c r="D89" s="54" t="e">
        <f>IF(VLOOKUP(E89,'помощник для списков'!C$2:E$4005,3,FALSE)=0,'помощник2(строки)'!C89,IF(INDEX(#REF!,C89+1,12)=0,IF(INDEX(#REF!,C89+2,12)=0,IF(INDEX(#REF!,C89+3,12)=0,IF(INDEX(#REF!,C89+4,12)=0,IF(INDEX(#REF!,C89+5,12)=0,IF(INDEX(#REF!,C89+6,12)=0,IF(INDEX(#REF!,C89+7,12)=0,IF(INDEX(#REF!,C89+8,12)=0,IF(INDEX(#REF!,C89+9,12)=0,IF(INDEX(#REF!,C89+10,12)=0,IF(INDEX(#REF!,C89+11,12)=0,INDEX(#REF!,C89+12,12),INDEX(#REF!,C89+11,12)),INDEX(#REF!,C89+10,12)),INDEX(#REF!,C89+9,12)),INDEX(#REF!,C89+8,12)),INDEX(#REF!,C89+7,12)),INDEX(#REF!,C89+6,12)),INDEX(#REF!,C89+5,12)),INDEX(#REF!,C89+4,12)),INDEX(#REF!,C89+3,12)),INDEX(#REF!,C89+2,12)),INDEX(#REF!,C89+1,12)))</f>
        <v>#N/A</v>
      </c>
      <c r="E89" t="e">
        <f>VLOOKUP(A89,'помощник для списков'!A$2:C$4005,3,FALSE)</f>
        <v>#N/A</v>
      </c>
      <c r="F89" t="e">
        <f>VLOOKUP(CONCATENATE("Лимит на доме",E89),#REF!,22,FALSE)</f>
        <v>#N/A</v>
      </c>
      <c r="G89" t="e">
        <f>VLOOKUP(E89,'помощник для списков'!C$2:I$4005,7,FALSE)</f>
        <v>#N/A</v>
      </c>
      <c r="H89" s="68" t="e">
        <f t="shared" si="6"/>
        <v>#N/A</v>
      </c>
      <c r="I89" t="e">
        <f t="shared" si="7"/>
        <v>#N/A</v>
      </c>
      <c r="J89">
        <f>ROW()</f>
        <v>89</v>
      </c>
      <c r="K89" t="e">
        <f>INDEX(#REF!,'помощник2(строки)'!D89,26)</f>
        <v>#REF!</v>
      </c>
      <c r="L89" t="e">
        <f>IF(K89="да",IF(A89=A88,L88,COUNTIF(M$2:M88,"&gt;0")+1),0)</f>
        <v>#REF!</v>
      </c>
      <c r="M89" t="e">
        <f>IF(VLOOKUP(E89,'помощник для списков'!C$2:I$4005,7,FALSE)=0,0,IF(L89=0,0,IF(E89=E88,0,1)))</f>
        <v>#N/A</v>
      </c>
      <c r="N89" t="e">
        <f t="shared" si="8"/>
        <v>#N/A</v>
      </c>
      <c r="O89" t="e">
        <f t="shared" si="9"/>
        <v>#N/A</v>
      </c>
      <c r="P89" t="e">
        <f>IF(INDEX(#REF!,'помощник2(строки)'!D89,27)="согласие",1,IF(INDEX(#REF!,'помощник2(строки)'!D89,27)="принято решение ОМС",1,0))</f>
        <v>#REF!</v>
      </c>
      <c r="Q89" t="e">
        <f t="shared" si="10"/>
        <v>#REF!</v>
      </c>
      <c r="R89" t="e">
        <f>IF(P89=1,IF(A89=A88,R88,COUNTIF(Q$2:Q88,"&gt;0")+1),0)</f>
        <v>#REF!</v>
      </c>
      <c r="S89" t="e">
        <f t="shared" si="11"/>
        <v>#N/A</v>
      </c>
    </row>
    <row r="90" spans="1:19">
      <c r="A90" t="e">
        <f>IF(COUNTIF(A$2:A89,A89)=B89,A89+1,A89)</f>
        <v>#N/A</v>
      </c>
      <c r="B90" t="e">
        <f>VLOOKUP(A90,'помощник для списков'!A$2:L$4005,11,FALSE)</f>
        <v>#N/A</v>
      </c>
      <c r="C90" t="e">
        <f>IF(A90=A89,D89,VLOOKUP(E90,#REF!,25,FALSE))</f>
        <v>#N/A</v>
      </c>
      <c r="D90" s="54" t="e">
        <f>IF(VLOOKUP(E90,'помощник для списков'!C$2:E$4005,3,FALSE)=0,'помощник2(строки)'!C90,IF(INDEX(#REF!,C90+1,12)=0,IF(INDEX(#REF!,C90+2,12)=0,IF(INDEX(#REF!,C90+3,12)=0,IF(INDEX(#REF!,C90+4,12)=0,IF(INDEX(#REF!,C90+5,12)=0,IF(INDEX(#REF!,C90+6,12)=0,IF(INDEX(#REF!,C90+7,12)=0,IF(INDEX(#REF!,C90+8,12)=0,IF(INDEX(#REF!,C90+9,12)=0,IF(INDEX(#REF!,C90+10,12)=0,IF(INDEX(#REF!,C90+11,12)=0,INDEX(#REF!,C90+12,12),INDEX(#REF!,C90+11,12)),INDEX(#REF!,C90+10,12)),INDEX(#REF!,C90+9,12)),INDEX(#REF!,C90+8,12)),INDEX(#REF!,C90+7,12)),INDEX(#REF!,C90+6,12)),INDEX(#REF!,C90+5,12)),INDEX(#REF!,C90+4,12)),INDEX(#REF!,C90+3,12)),INDEX(#REF!,C90+2,12)),INDEX(#REF!,C90+1,12)))</f>
        <v>#N/A</v>
      </c>
      <c r="E90" t="e">
        <f>VLOOKUP(A90,'помощник для списков'!A$2:C$4005,3,FALSE)</f>
        <v>#N/A</v>
      </c>
      <c r="F90" t="e">
        <f>VLOOKUP(CONCATENATE("Лимит на доме",E90),#REF!,22,FALSE)</f>
        <v>#N/A</v>
      </c>
      <c r="G90" t="e">
        <f>VLOOKUP(E90,'помощник для списков'!C$2:I$4005,7,FALSE)</f>
        <v>#N/A</v>
      </c>
      <c r="H90" s="68" t="e">
        <f t="shared" si="6"/>
        <v>#N/A</v>
      </c>
      <c r="I90" t="e">
        <f t="shared" si="7"/>
        <v>#N/A</v>
      </c>
      <c r="J90">
        <f>ROW()</f>
        <v>90</v>
      </c>
      <c r="K90" t="e">
        <f>INDEX(#REF!,'помощник2(строки)'!D90,26)</f>
        <v>#REF!</v>
      </c>
      <c r="L90" t="e">
        <f>IF(K90="да",IF(A90=A89,L89,COUNTIF(M$2:M89,"&gt;0")+1),0)</f>
        <v>#REF!</v>
      </c>
      <c r="M90" t="e">
        <f>IF(VLOOKUP(E90,'помощник для списков'!C$2:I$4005,7,FALSE)=0,0,IF(L90=0,0,IF(E90=E89,0,1)))</f>
        <v>#N/A</v>
      </c>
      <c r="N90" t="e">
        <f t="shared" si="8"/>
        <v>#N/A</v>
      </c>
      <c r="O90" t="e">
        <f t="shared" si="9"/>
        <v>#N/A</v>
      </c>
      <c r="P90" t="e">
        <f>IF(INDEX(#REF!,'помощник2(строки)'!D90,27)="согласие",1,IF(INDEX(#REF!,'помощник2(строки)'!D90,27)="принято решение ОМС",1,0))</f>
        <v>#REF!</v>
      </c>
      <c r="Q90" t="e">
        <f t="shared" si="10"/>
        <v>#REF!</v>
      </c>
      <c r="R90" t="e">
        <f>IF(P90=1,IF(A90=A89,R89,COUNTIF(Q$2:Q89,"&gt;0")+1),0)</f>
        <v>#REF!</v>
      </c>
      <c r="S90" t="e">
        <f t="shared" si="11"/>
        <v>#N/A</v>
      </c>
    </row>
    <row r="91" spans="1:19">
      <c r="A91" t="e">
        <f>IF(COUNTIF(A$2:A90,A90)=B90,A90+1,A90)</f>
        <v>#N/A</v>
      </c>
      <c r="B91" t="e">
        <f>VLOOKUP(A91,'помощник для списков'!A$2:L$4005,11,FALSE)</f>
        <v>#N/A</v>
      </c>
      <c r="C91" t="e">
        <f>IF(A91=A90,D90,VLOOKUP(E91,#REF!,25,FALSE))</f>
        <v>#N/A</v>
      </c>
      <c r="D91" s="54" t="e">
        <f>IF(VLOOKUP(E91,'помощник для списков'!C$2:E$4005,3,FALSE)=0,'помощник2(строки)'!C91,IF(INDEX(#REF!,C91+1,12)=0,IF(INDEX(#REF!,C91+2,12)=0,IF(INDEX(#REF!,C91+3,12)=0,IF(INDEX(#REF!,C91+4,12)=0,IF(INDEX(#REF!,C91+5,12)=0,IF(INDEX(#REF!,C91+6,12)=0,IF(INDEX(#REF!,C91+7,12)=0,IF(INDEX(#REF!,C91+8,12)=0,IF(INDEX(#REF!,C91+9,12)=0,IF(INDEX(#REF!,C91+10,12)=0,IF(INDEX(#REF!,C91+11,12)=0,INDEX(#REF!,C91+12,12),INDEX(#REF!,C91+11,12)),INDEX(#REF!,C91+10,12)),INDEX(#REF!,C91+9,12)),INDEX(#REF!,C91+8,12)),INDEX(#REF!,C91+7,12)),INDEX(#REF!,C91+6,12)),INDEX(#REF!,C91+5,12)),INDEX(#REF!,C91+4,12)),INDEX(#REF!,C91+3,12)),INDEX(#REF!,C91+2,12)),INDEX(#REF!,C91+1,12)))</f>
        <v>#N/A</v>
      </c>
      <c r="E91" t="e">
        <f>VLOOKUP(A91,'помощник для списков'!A$2:C$4005,3,FALSE)</f>
        <v>#N/A</v>
      </c>
      <c r="F91" t="e">
        <f>VLOOKUP(CONCATENATE("Лимит на доме",E91),#REF!,22,FALSE)</f>
        <v>#N/A</v>
      </c>
      <c r="G91" t="e">
        <f>VLOOKUP(E91,'помощник для списков'!C$2:I$4005,7,FALSE)</f>
        <v>#N/A</v>
      </c>
      <c r="H91" s="68" t="e">
        <f t="shared" si="6"/>
        <v>#N/A</v>
      </c>
      <c r="I91" t="e">
        <f t="shared" si="7"/>
        <v>#N/A</v>
      </c>
      <c r="J91">
        <f>ROW()</f>
        <v>91</v>
      </c>
      <c r="K91" t="e">
        <f>INDEX(#REF!,'помощник2(строки)'!D91,26)</f>
        <v>#REF!</v>
      </c>
      <c r="L91" t="e">
        <f>IF(K91="да",IF(A91=A90,L90,COUNTIF(M$2:M90,"&gt;0")+1),0)</f>
        <v>#REF!</v>
      </c>
      <c r="M91" t="e">
        <f>IF(VLOOKUP(E91,'помощник для списков'!C$2:I$4005,7,FALSE)=0,0,IF(L91=0,0,IF(E91=E90,0,1)))</f>
        <v>#N/A</v>
      </c>
      <c r="N91" t="e">
        <f t="shared" si="8"/>
        <v>#N/A</v>
      </c>
      <c r="O91" t="e">
        <f t="shared" si="9"/>
        <v>#N/A</v>
      </c>
      <c r="P91" t="e">
        <f>IF(INDEX(#REF!,'помощник2(строки)'!D91,27)="согласие",1,IF(INDEX(#REF!,'помощник2(строки)'!D91,27)="принято решение ОМС",1,0))</f>
        <v>#REF!</v>
      </c>
      <c r="Q91" t="e">
        <f t="shared" si="10"/>
        <v>#REF!</v>
      </c>
      <c r="R91" t="e">
        <f>IF(P91=1,IF(A91=A90,R90,COUNTIF(Q$2:Q90,"&gt;0")+1),0)</f>
        <v>#REF!</v>
      </c>
      <c r="S91" t="e">
        <f t="shared" si="11"/>
        <v>#N/A</v>
      </c>
    </row>
    <row r="92" spans="1:19">
      <c r="A92" t="e">
        <f>IF(COUNTIF(A$2:A91,A91)=B91,A91+1,A91)</f>
        <v>#N/A</v>
      </c>
      <c r="B92" t="e">
        <f>VLOOKUP(A92,'помощник для списков'!A$2:L$4005,11,FALSE)</f>
        <v>#N/A</v>
      </c>
      <c r="C92" t="e">
        <f>IF(A92=A91,D91,VLOOKUP(E92,#REF!,25,FALSE))</f>
        <v>#N/A</v>
      </c>
      <c r="D92" s="54" t="e">
        <f>IF(VLOOKUP(E92,'помощник для списков'!C$2:E$4005,3,FALSE)=0,'помощник2(строки)'!C92,IF(INDEX(#REF!,C92+1,12)=0,IF(INDEX(#REF!,C92+2,12)=0,IF(INDEX(#REF!,C92+3,12)=0,IF(INDEX(#REF!,C92+4,12)=0,IF(INDEX(#REF!,C92+5,12)=0,IF(INDEX(#REF!,C92+6,12)=0,IF(INDEX(#REF!,C92+7,12)=0,IF(INDEX(#REF!,C92+8,12)=0,IF(INDEX(#REF!,C92+9,12)=0,IF(INDEX(#REF!,C92+10,12)=0,IF(INDEX(#REF!,C92+11,12)=0,INDEX(#REF!,C92+12,12),INDEX(#REF!,C92+11,12)),INDEX(#REF!,C92+10,12)),INDEX(#REF!,C92+9,12)),INDEX(#REF!,C92+8,12)),INDEX(#REF!,C92+7,12)),INDEX(#REF!,C92+6,12)),INDEX(#REF!,C92+5,12)),INDEX(#REF!,C92+4,12)),INDEX(#REF!,C92+3,12)),INDEX(#REF!,C92+2,12)),INDEX(#REF!,C92+1,12)))</f>
        <v>#N/A</v>
      </c>
      <c r="E92" t="e">
        <f>VLOOKUP(A92,'помощник для списков'!A$2:C$4005,3,FALSE)</f>
        <v>#N/A</v>
      </c>
      <c r="F92" t="e">
        <f>VLOOKUP(CONCATENATE("Лимит на доме",E92),#REF!,22,FALSE)</f>
        <v>#N/A</v>
      </c>
      <c r="G92" t="e">
        <f>VLOOKUP(E92,'помощник для списков'!C$2:I$4005,7,FALSE)</f>
        <v>#N/A</v>
      </c>
      <c r="H92" s="68" t="e">
        <f t="shared" ref="H92:H155" si="12">D92</f>
        <v>#N/A</v>
      </c>
      <c r="I92" t="e">
        <f t="shared" ref="I92:I155" si="13">D92</f>
        <v>#N/A</v>
      </c>
      <c r="J92">
        <f>ROW()</f>
        <v>92</v>
      </c>
      <c r="K92" t="e">
        <f>INDEX(#REF!,'помощник2(строки)'!D92,26)</f>
        <v>#REF!</v>
      </c>
      <c r="L92" t="e">
        <f>IF(K92="да",IF(A92=A91,L91,COUNTIF(M$2:M91,"&gt;0")+1),0)</f>
        <v>#REF!</v>
      </c>
      <c r="M92" t="e">
        <f>IF(VLOOKUP(E92,'помощник для списков'!C$2:I$4005,7,FALSE)=0,0,IF(L92=0,0,IF(E92=E91,0,1)))</f>
        <v>#N/A</v>
      </c>
      <c r="N92" t="e">
        <f t="shared" ref="N92:N155" si="14">E92</f>
        <v>#N/A</v>
      </c>
      <c r="O92" t="e">
        <f t="shared" ref="O92:O155" si="15">B92</f>
        <v>#N/A</v>
      </c>
      <c r="P92" t="e">
        <f>IF(INDEX(#REF!,'помощник2(строки)'!D92,27)="согласие",1,IF(INDEX(#REF!,'помощник2(строки)'!D92,27)="принято решение ОМС",1,0))</f>
        <v>#REF!</v>
      </c>
      <c r="Q92" t="e">
        <f t="shared" ref="Q92:Q155" si="16">IF(P92=1,IF(A92=A91,0,1),0)</f>
        <v>#REF!</v>
      </c>
      <c r="R92" t="e">
        <f>IF(P92=1,IF(A92=A91,R91,COUNTIF(Q$2:Q91,"&gt;0")+1),0)</f>
        <v>#REF!</v>
      </c>
      <c r="S92" t="e">
        <f t="shared" ref="S92:S155" si="17">H92</f>
        <v>#N/A</v>
      </c>
    </row>
    <row r="93" spans="1:19">
      <c r="A93" t="e">
        <f>IF(COUNTIF(A$2:A92,A92)=B92,A92+1,A92)</f>
        <v>#N/A</v>
      </c>
      <c r="B93" t="e">
        <f>VLOOKUP(A93,'помощник для списков'!A$2:L$4005,11,FALSE)</f>
        <v>#N/A</v>
      </c>
      <c r="C93" t="e">
        <f>IF(A93=A92,D92,VLOOKUP(E93,#REF!,25,FALSE))</f>
        <v>#N/A</v>
      </c>
      <c r="D93" s="54" t="e">
        <f>IF(VLOOKUP(E93,'помощник для списков'!C$2:E$4005,3,FALSE)=0,'помощник2(строки)'!C93,IF(INDEX(#REF!,C93+1,12)=0,IF(INDEX(#REF!,C93+2,12)=0,IF(INDEX(#REF!,C93+3,12)=0,IF(INDEX(#REF!,C93+4,12)=0,IF(INDEX(#REF!,C93+5,12)=0,IF(INDEX(#REF!,C93+6,12)=0,IF(INDEX(#REF!,C93+7,12)=0,IF(INDEX(#REF!,C93+8,12)=0,IF(INDEX(#REF!,C93+9,12)=0,IF(INDEX(#REF!,C93+10,12)=0,IF(INDEX(#REF!,C93+11,12)=0,INDEX(#REF!,C93+12,12),INDEX(#REF!,C93+11,12)),INDEX(#REF!,C93+10,12)),INDEX(#REF!,C93+9,12)),INDEX(#REF!,C93+8,12)),INDEX(#REF!,C93+7,12)),INDEX(#REF!,C93+6,12)),INDEX(#REF!,C93+5,12)),INDEX(#REF!,C93+4,12)),INDEX(#REF!,C93+3,12)),INDEX(#REF!,C93+2,12)),INDEX(#REF!,C93+1,12)))</f>
        <v>#N/A</v>
      </c>
      <c r="E93" t="e">
        <f>VLOOKUP(A93,'помощник для списков'!A$2:C$4005,3,FALSE)</f>
        <v>#N/A</v>
      </c>
      <c r="F93" t="e">
        <f>VLOOKUP(CONCATENATE("Лимит на доме",E93),#REF!,22,FALSE)</f>
        <v>#N/A</v>
      </c>
      <c r="G93" t="e">
        <f>VLOOKUP(E93,'помощник для списков'!C$2:I$4005,7,FALSE)</f>
        <v>#N/A</v>
      </c>
      <c r="H93" s="68" t="e">
        <f t="shared" si="12"/>
        <v>#N/A</v>
      </c>
      <c r="I93" t="e">
        <f t="shared" si="13"/>
        <v>#N/A</v>
      </c>
      <c r="J93">
        <f>ROW()</f>
        <v>93</v>
      </c>
      <c r="K93" t="e">
        <f>INDEX(#REF!,'помощник2(строки)'!D93,26)</f>
        <v>#REF!</v>
      </c>
      <c r="L93" t="e">
        <f>IF(K93="да",IF(A93=A92,L92,COUNTIF(M$2:M92,"&gt;0")+1),0)</f>
        <v>#REF!</v>
      </c>
      <c r="M93" t="e">
        <f>IF(VLOOKUP(E93,'помощник для списков'!C$2:I$4005,7,FALSE)=0,0,IF(L93=0,0,IF(E93=E92,0,1)))</f>
        <v>#N/A</v>
      </c>
      <c r="N93" t="e">
        <f t="shared" si="14"/>
        <v>#N/A</v>
      </c>
      <c r="O93" t="e">
        <f t="shared" si="15"/>
        <v>#N/A</v>
      </c>
      <c r="P93" t="e">
        <f>IF(INDEX(#REF!,'помощник2(строки)'!D93,27)="согласие",1,IF(INDEX(#REF!,'помощник2(строки)'!D93,27)="принято решение ОМС",1,0))</f>
        <v>#REF!</v>
      </c>
      <c r="Q93" t="e">
        <f t="shared" si="16"/>
        <v>#REF!</v>
      </c>
      <c r="R93" t="e">
        <f>IF(P93=1,IF(A93=A92,R92,COUNTIF(Q$2:Q92,"&gt;0")+1),0)</f>
        <v>#REF!</v>
      </c>
      <c r="S93" t="e">
        <f t="shared" si="17"/>
        <v>#N/A</v>
      </c>
    </row>
    <row r="94" spans="1:19">
      <c r="A94" t="e">
        <f>IF(COUNTIF(A$2:A93,A93)=B93,A93+1,A93)</f>
        <v>#N/A</v>
      </c>
      <c r="B94" t="e">
        <f>VLOOKUP(A94,'помощник для списков'!A$2:L$4005,11,FALSE)</f>
        <v>#N/A</v>
      </c>
      <c r="C94" t="e">
        <f>IF(A94=A93,D93,VLOOKUP(E94,#REF!,25,FALSE))</f>
        <v>#N/A</v>
      </c>
      <c r="D94" s="54" t="e">
        <f>IF(VLOOKUP(E94,'помощник для списков'!C$2:E$4005,3,FALSE)=0,'помощник2(строки)'!C94,IF(INDEX(#REF!,C94+1,12)=0,IF(INDEX(#REF!,C94+2,12)=0,IF(INDEX(#REF!,C94+3,12)=0,IF(INDEX(#REF!,C94+4,12)=0,IF(INDEX(#REF!,C94+5,12)=0,IF(INDEX(#REF!,C94+6,12)=0,IF(INDEX(#REF!,C94+7,12)=0,IF(INDEX(#REF!,C94+8,12)=0,IF(INDEX(#REF!,C94+9,12)=0,IF(INDEX(#REF!,C94+10,12)=0,IF(INDEX(#REF!,C94+11,12)=0,INDEX(#REF!,C94+12,12),INDEX(#REF!,C94+11,12)),INDEX(#REF!,C94+10,12)),INDEX(#REF!,C94+9,12)),INDEX(#REF!,C94+8,12)),INDEX(#REF!,C94+7,12)),INDEX(#REF!,C94+6,12)),INDEX(#REF!,C94+5,12)),INDEX(#REF!,C94+4,12)),INDEX(#REF!,C94+3,12)),INDEX(#REF!,C94+2,12)),INDEX(#REF!,C94+1,12)))</f>
        <v>#N/A</v>
      </c>
      <c r="E94" t="e">
        <f>VLOOKUP(A94,'помощник для списков'!A$2:C$4005,3,FALSE)</f>
        <v>#N/A</v>
      </c>
      <c r="F94" t="e">
        <f>VLOOKUP(CONCATENATE("Лимит на доме",E94),#REF!,22,FALSE)</f>
        <v>#N/A</v>
      </c>
      <c r="G94" t="e">
        <f>VLOOKUP(E94,'помощник для списков'!C$2:I$4005,7,FALSE)</f>
        <v>#N/A</v>
      </c>
      <c r="H94" s="68" t="e">
        <f t="shared" si="12"/>
        <v>#N/A</v>
      </c>
      <c r="I94" t="e">
        <f t="shared" si="13"/>
        <v>#N/A</v>
      </c>
      <c r="J94">
        <f>ROW()</f>
        <v>94</v>
      </c>
      <c r="K94" t="e">
        <f>INDEX(#REF!,'помощник2(строки)'!D94,26)</f>
        <v>#REF!</v>
      </c>
      <c r="L94" t="e">
        <f>IF(K94="да",IF(A94=A93,L93,COUNTIF(M$2:M93,"&gt;0")+1),0)</f>
        <v>#REF!</v>
      </c>
      <c r="M94" t="e">
        <f>IF(VLOOKUP(E94,'помощник для списков'!C$2:I$4005,7,FALSE)=0,0,IF(L94=0,0,IF(E94=E93,0,1)))</f>
        <v>#N/A</v>
      </c>
      <c r="N94" t="e">
        <f t="shared" si="14"/>
        <v>#N/A</v>
      </c>
      <c r="O94" t="e">
        <f t="shared" si="15"/>
        <v>#N/A</v>
      </c>
      <c r="P94" t="e">
        <f>IF(INDEX(#REF!,'помощник2(строки)'!D94,27)="согласие",1,IF(INDEX(#REF!,'помощник2(строки)'!D94,27)="принято решение ОМС",1,0))</f>
        <v>#REF!</v>
      </c>
      <c r="Q94" t="e">
        <f t="shared" si="16"/>
        <v>#REF!</v>
      </c>
      <c r="R94" t="e">
        <f>IF(P94=1,IF(A94=A93,R93,COUNTIF(Q$2:Q93,"&gt;0")+1),0)</f>
        <v>#REF!</v>
      </c>
      <c r="S94" t="e">
        <f t="shared" si="17"/>
        <v>#N/A</v>
      </c>
    </row>
    <row r="95" spans="1:19">
      <c r="A95" t="e">
        <f>IF(COUNTIF(A$2:A94,A94)=B94,A94+1,A94)</f>
        <v>#N/A</v>
      </c>
      <c r="B95" t="e">
        <f>VLOOKUP(A95,'помощник для списков'!A$2:L$4005,11,FALSE)</f>
        <v>#N/A</v>
      </c>
      <c r="C95" t="e">
        <f>IF(A95=A94,D94,VLOOKUP(E95,#REF!,25,FALSE))</f>
        <v>#N/A</v>
      </c>
      <c r="D95" s="54" t="e">
        <f>IF(VLOOKUP(E95,'помощник для списков'!C$2:E$4005,3,FALSE)=0,'помощник2(строки)'!C95,IF(INDEX(#REF!,C95+1,12)=0,IF(INDEX(#REF!,C95+2,12)=0,IF(INDEX(#REF!,C95+3,12)=0,IF(INDEX(#REF!,C95+4,12)=0,IF(INDEX(#REF!,C95+5,12)=0,IF(INDEX(#REF!,C95+6,12)=0,IF(INDEX(#REF!,C95+7,12)=0,IF(INDEX(#REF!,C95+8,12)=0,IF(INDEX(#REF!,C95+9,12)=0,IF(INDEX(#REF!,C95+10,12)=0,IF(INDEX(#REF!,C95+11,12)=0,INDEX(#REF!,C95+12,12),INDEX(#REF!,C95+11,12)),INDEX(#REF!,C95+10,12)),INDEX(#REF!,C95+9,12)),INDEX(#REF!,C95+8,12)),INDEX(#REF!,C95+7,12)),INDEX(#REF!,C95+6,12)),INDEX(#REF!,C95+5,12)),INDEX(#REF!,C95+4,12)),INDEX(#REF!,C95+3,12)),INDEX(#REF!,C95+2,12)),INDEX(#REF!,C95+1,12)))</f>
        <v>#N/A</v>
      </c>
      <c r="E95" t="e">
        <f>VLOOKUP(A95,'помощник для списков'!A$2:C$4005,3,FALSE)</f>
        <v>#N/A</v>
      </c>
      <c r="F95" t="e">
        <f>VLOOKUP(CONCATENATE("Лимит на доме",E95),#REF!,22,FALSE)</f>
        <v>#N/A</v>
      </c>
      <c r="G95" t="e">
        <f>VLOOKUP(E95,'помощник для списков'!C$2:I$4005,7,FALSE)</f>
        <v>#N/A</v>
      </c>
      <c r="H95" s="68" t="e">
        <f t="shared" si="12"/>
        <v>#N/A</v>
      </c>
      <c r="I95" t="e">
        <f t="shared" si="13"/>
        <v>#N/A</v>
      </c>
      <c r="J95">
        <f>ROW()</f>
        <v>95</v>
      </c>
      <c r="K95" t="e">
        <f>INDEX(#REF!,'помощник2(строки)'!D95,26)</f>
        <v>#REF!</v>
      </c>
      <c r="L95" t="e">
        <f>IF(K95="да",IF(A95=A94,L94,COUNTIF(M$2:M94,"&gt;0")+1),0)</f>
        <v>#REF!</v>
      </c>
      <c r="M95" t="e">
        <f>IF(VLOOKUP(E95,'помощник для списков'!C$2:I$4005,7,FALSE)=0,0,IF(L95=0,0,IF(E95=E94,0,1)))</f>
        <v>#N/A</v>
      </c>
      <c r="N95" t="e">
        <f t="shared" si="14"/>
        <v>#N/A</v>
      </c>
      <c r="O95" t="e">
        <f t="shared" si="15"/>
        <v>#N/A</v>
      </c>
      <c r="P95" t="e">
        <f>IF(INDEX(#REF!,'помощник2(строки)'!D95,27)="согласие",1,IF(INDEX(#REF!,'помощник2(строки)'!D95,27)="принято решение ОМС",1,0))</f>
        <v>#REF!</v>
      </c>
      <c r="Q95" t="e">
        <f t="shared" si="16"/>
        <v>#REF!</v>
      </c>
      <c r="R95" t="e">
        <f>IF(P95=1,IF(A95=A94,R94,COUNTIF(Q$2:Q94,"&gt;0")+1),0)</f>
        <v>#REF!</v>
      </c>
      <c r="S95" t="e">
        <f t="shared" si="17"/>
        <v>#N/A</v>
      </c>
    </row>
    <row r="96" spans="1:19">
      <c r="A96" t="e">
        <f>IF(COUNTIF(A$2:A95,A95)=B95,A95+1,A95)</f>
        <v>#N/A</v>
      </c>
      <c r="B96" t="e">
        <f>VLOOKUP(A96,'помощник для списков'!A$2:L$4005,11,FALSE)</f>
        <v>#N/A</v>
      </c>
      <c r="C96" t="e">
        <f>IF(A96=A95,D95,VLOOKUP(E96,#REF!,25,FALSE))</f>
        <v>#N/A</v>
      </c>
      <c r="D96" s="54" t="e">
        <f>IF(VLOOKUP(E96,'помощник для списков'!C$2:E$4005,3,FALSE)=0,'помощник2(строки)'!C96,IF(INDEX(#REF!,C96+1,12)=0,IF(INDEX(#REF!,C96+2,12)=0,IF(INDEX(#REF!,C96+3,12)=0,IF(INDEX(#REF!,C96+4,12)=0,IF(INDEX(#REF!,C96+5,12)=0,IF(INDEX(#REF!,C96+6,12)=0,IF(INDEX(#REF!,C96+7,12)=0,IF(INDEX(#REF!,C96+8,12)=0,IF(INDEX(#REF!,C96+9,12)=0,IF(INDEX(#REF!,C96+10,12)=0,IF(INDEX(#REF!,C96+11,12)=0,INDEX(#REF!,C96+12,12),INDEX(#REF!,C96+11,12)),INDEX(#REF!,C96+10,12)),INDEX(#REF!,C96+9,12)),INDEX(#REF!,C96+8,12)),INDEX(#REF!,C96+7,12)),INDEX(#REF!,C96+6,12)),INDEX(#REF!,C96+5,12)),INDEX(#REF!,C96+4,12)),INDEX(#REF!,C96+3,12)),INDEX(#REF!,C96+2,12)),INDEX(#REF!,C96+1,12)))</f>
        <v>#N/A</v>
      </c>
      <c r="E96" t="e">
        <f>VLOOKUP(A96,'помощник для списков'!A$2:C$4005,3,FALSE)</f>
        <v>#N/A</v>
      </c>
      <c r="F96" t="e">
        <f>VLOOKUP(CONCATENATE("Лимит на доме",E96),#REF!,22,FALSE)</f>
        <v>#N/A</v>
      </c>
      <c r="G96" t="e">
        <f>VLOOKUP(E96,'помощник для списков'!C$2:I$4005,7,FALSE)</f>
        <v>#N/A</v>
      </c>
      <c r="H96" s="68" t="e">
        <f t="shared" si="12"/>
        <v>#N/A</v>
      </c>
      <c r="I96" t="e">
        <f t="shared" si="13"/>
        <v>#N/A</v>
      </c>
      <c r="J96">
        <f>ROW()</f>
        <v>96</v>
      </c>
      <c r="K96" t="e">
        <f>INDEX(#REF!,'помощник2(строки)'!D96,26)</f>
        <v>#REF!</v>
      </c>
      <c r="L96" t="e">
        <f>IF(K96="да",IF(A96=A95,L95,COUNTIF(M$2:M95,"&gt;0")+1),0)</f>
        <v>#REF!</v>
      </c>
      <c r="M96" t="e">
        <f>IF(VLOOKUP(E96,'помощник для списков'!C$2:I$4005,7,FALSE)=0,0,IF(L96=0,0,IF(E96=E95,0,1)))</f>
        <v>#N/A</v>
      </c>
      <c r="N96" t="e">
        <f t="shared" si="14"/>
        <v>#N/A</v>
      </c>
      <c r="O96" t="e">
        <f t="shared" si="15"/>
        <v>#N/A</v>
      </c>
      <c r="P96" t="e">
        <f>IF(INDEX(#REF!,'помощник2(строки)'!D96,27)="согласие",1,IF(INDEX(#REF!,'помощник2(строки)'!D96,27)="принято решение ОМС",1,0))</f>
        <v>#REF!</v>
      </c>
      <c r="Q96" t="e">
        <f t="shared" si="16"/>
        <v>#REF!</v>
      </c>
      <c r="R96" t="e">
        <f>IF(P96=1,IF(A96=A95,R95,COUNTIF(Q$2:Q95,"&gt;0")+1),0)</f>
        <v>#REF!</v>
      </c>
      <c r="S96" t="e">
        <f t="shared" si="17"/>
        <v>#N/A</v>
      </c>
    </row>
    <row r="97" spans="1:19">
      <c r="A97" t="e">
        <f>IF(COUNTIF(A$2:A96,A96)=B96,A96+1,A96)</f>
        <v>#N/A</v>
      </c>
      <c r="B97" t="e">
        <f>VLOOKUP(A97,'помощник для списков'!A$2:L$4005,11,FALSE)</f>
        <v>#N/A</v>
      </c>
      <c r="C97" t="e">
        <f>IF(A97=A96,D96,VLOOKUP(E97,#REF!,25,FALSE))</f>
        <v>#N/A</v>
      </c>
      <c r="D97" s="54" t="e">
        <f>IF(VLOOKUP(E97,'помощник для списков'!C$2:E$4005,3,FALSE)=0,'помощник2(строки)'!C97,IF(INDEX(#REF!,C97+1,12)=0,IF(INDEX(#REF!,C97+2,12)=0,IF(INDEX(#REF!,C97+3,12)=0,IF(INDEX(#REF!,C97+4,12)=0,IF(INDEX(#REF!,C97+5,12)=0,IF(INDEX(#REF!,C97+6,12)=0,IF(INDEX(#REF!,C97+7,12)=0,IF(INDEX(#REF!,C97+8,12)=0,IF(INDEX(#REF!,C97+9,12)=0,IF(INDEX(#REF!,C97+10,12)=0,IF(INDEX(#REF!,C97+11,12)=0,INDEX(#REF!,C97+12,12),INDEX(#REF!,C97+11,12)),INDEX(#REF!,C97+10,12)),INDEX(#REF!,C97+9,12)),INDEX(#REF!,C97+8,12)),INDEX(#REF!,C97+7,12)),INDEX(#REF!,C97+6,12)),INDEX(#REF!,C97+5,12)),INDEX(#REF!,C97+4,12)),INDEX(#REF!,C97+3,12)),INDEX(#REF!,C97+2,12)),INDEX(#REF!,C97+1,12)))</f>
        <v>#N/A</v>
      </c>
      <c r="E97" t="e">
        <f>VLOOKUP(A97,'помощник для списков'!A$2:C$4005,3,FALSE)</f>
        <v>#N/A</v>
      </c>
      <c r="F97" t="e">
        <f>VLOOKUP(CONCATENATE("Лимит на доме",E97),#REF!,22,FALSE)</f>
        <v>#N/A</v>
      </c>
      <c r="G97" t="e">
        <f>VLOOKUP(E97,'помощник для списков'!C$2:I$4005,7,FALSE)</f>
        <v>#N/A</v>
      </c>
      <c r="H97" s="68" t="e">
        <f t="shared" si="12"/>
        <v>#N/A</v>
      </c>
      <c r="I97" t="e">
        <f t="shared" si="13"/>
        <v>#N/A</v>
      </c>
      <c r="J97">
        <f>ROW()</f>
        <v>97</v>
      </c>
      <c r="K97" t="e">
        <f>INDEX(#REF!,'помощник2(строки)'!D97,26)</f>
        <v>#REF!</v>
      </c>
      <c r="L97" t="e">
        <f>IF(K97="да",IF(A97=A96,L96,COUNTIF(M$2:M96,"&gt;0")+1),0)</f>
        <v>#REF!</v>
      </c>
      <c r="M97" t="e">
        <f>IF(VLOOKUP(E97,'помощник для списков'!C$2:I$4005,7,FALSE)=0,0,IF(L97=0,0,IF(E97=E96,0,1)))</f>
        <v>#N/A</v>
      </c>
      <c r="N97" t="e">
        <f t="shared" si="14"/>
        <v>#N/A</v>
      </c>
      <c r="O97" t="e">
        <f t="shared" si="15"/>
        <v>#N/A</v>
      </c>
      <c r="P97" t="e">
        <f>IF(INDEX(#REF!,'помощник2(строки)'!D97,27)="согласие",1,IF(INDEX(#REF!,'помощник2(строки)'!D97,27)="принято решение ОМС",1,0))</f>
        <v>#REF!</v>
      </c>
      <c r="Q97" t="e">
        <f t="shared" si="16"/>
        <v>#REF!</v>
      </c>
      <c r="R97" t="e">
        <f>IF(P97=1,IF(A97=A96,R96,COUNTIF(Q$2:Q96,"&gt;0")+1),0)</f>
        <v>#REF!</v>
      </c>
      <c r="S97" t="e">
        <f t="shared" si="17"/>
        <v>#N/A</v>
      </c>
    </row>
    <row r="98" spans="1:19">
      <c r="A98" t="e">
        <f>IF(COUNTIF(A$2:A97,A97)=B97,A97+1,A97)</f>
        <v>#N/A</v>
      </c>
      <c r="B98" t="e">
        <f>VLOOKUP(A98,'помощник для списков'!A$2:L$4005,11,FALSE)</f>
        <v>#N/A</v>
      </c>
      <c r="C98" t="e">
        <f>IF(A98=A97,D97,VLOOKUP(E98,#REF!,25,FALSE))</f>
        <v>#N/A</v>
      </c>
      <c r="D98" s="54" t="e">
        <f>IF(VLOOKUP(E98,'помощник для списков'!C$2:E$4005,3,FALSE)=0,'помощник2(строки)'!C98,IF(INDEX(#REF!,C98+1,12)=0,IF(INDEX(#REF!,C98+2,12)=0,IF(INDEX(#REF!,C98+3,12)=0,IF(INDEX(#REF!,C98+4,12)=0,IF(INDEX(#REF!,C98+5,12)=0,IF(INDEX(#REF!,C98+6,12)=0,IF(INDEX(#REF!,C98+7,12)=0,IF(INDEX(#REF!,C98+8,12)=0,IF(INDEX(#REF!,C98+9,12)=0,IF(INDEX(#REF!,C98+10,12)=0,IF(INDEX(#REF!,C98+11,12)=0,INDEX(#REF!,C98+12,12),INDEX(#REF!,C98+11,12)),INDEX(#REF!,C98+10,12)),INDEX(#REF!,C98+9,12)),INDEX(#REF!,C98+8,12)),INDEX(#REF!,C98+7,12)),INDEX(#REF!,C98+6,12)),INDEX(#REF!,C98+5,12)),INDEX(#REF!,C98+4,12)),INDEX(#REF!,C98+3,12)),INDEX(#REF!,C98+2,12)),INDEX(#REF!,C98+1,12)))</f>
        <v>#N/A</v>
      </c>
      <c r="E98" t="e">
        <f>VLOOKUP(A98,'помощник для списков'!A$2:C$4005,3,FALSE)</f>
        <v>#N/A</v>
      </c>
      <c r="F98" t="e">
        <f>VLOOKUP(CONCATENATE("Лимит на доме",E98),#REF!,22,FALSE)</f>
        <v>#N/A</v>
      </c>
      <c r="G98" t="e">
        <f>VLOOKUP(E98,'помощник для списков'!C$2:I$4005,7,FALSE)</f>
        <v>#N/A</v>
      </c>
      <c r="H98" s="68" t="e">
        <f t="shared" si="12"/>
        <v>#N/A</v>
      </c>
      <c r="I98" t="e">
        <f t="shared" si="13"/>
        <v>#N/A</v>
      </c>
      <c r="J98">
        <f>ROW()</f>
        <v>98</v>
      </c>
      <c r="K98" t="e">
        <f>INDEX(#REF!,'помощник2(строки)'!D98,26)</f>
        <v>#REF!</v>
      </c>
      <c r="L98" t="e">
        <f>IF(K98="да",IF(A98=A97,L97,COUNTIF(M$2:M97,"&gt;0")+1),0)</f>
        <v>#REF!</v>
      </c>
      <c r="M98" t="e">
        <f>IF(VLOOKUP(E98,'помощник для списков'!C$2:I$4005,7,FALSE)=0,0,IF(L98=0,0,IF(E98=E97,0,1)))</f>
        <v>#N/A</v>
      </c>
      <c r="N98" t="e">
        <f t="shared" si="14"/>
        <v>#N/A</v>
      </c>
      <c r="O98" t="e">
        <f t="shared" si="15"/>
        <v>#N/A</v>
      </c>
      <c r="P98" t="e">
        <f>IF(INDEX(#REF!,'помощник2(строки)'!D98,27)="согласие",1,IF(INDEX(#REF!,'помощник2(строки)'!D98,27)="принято решение ОМС",1,0))</f>
        <v>#REF!</v>
      </c>
      <c r="Q98" t="e">
        <f t="shared" si="16"/>
        <v>#REF!</v>
      </c>
      <c r="R98" t="e">
        <f>IF(P98=1,IF(A98=A97,R97,COUNTIF(Q$2:Q97,"&gt;0")+1),0)</f>
        <v>#REF!</v>
      </c>
      <c r="S98" t="e">
        <f t="shared" si="17"/>
        <v>#N/A</v>
      </c>
    </row>
    <row r="99" spans="1:19">
      <c r="A99" t="e">
        <f>IF(COUNTIF(A$2:A98,A98)=B98,A98+1,A98)</f>
        <v>#N/A</v>
      </c>
      <c r="B99" t="e">
        <f>VLOOKUP(A99,'помощник для списков'!A$2:L$4005,11,FALSE)</f>
        <v>#N/A</v>
      </c>
      <c r="C99" t="e">
        <f>IF(A99=A98,D98,VLOOKUP(E99,#REF!,25,FALSE))</f>
        <v>#N/A</v>
      </c>
      <c r="D99" s="54" t="e">
        <f>IF(VLOOKUP(E99,'помощник для списков'!C$2:E$4005,3,FALSE)=0,'помощник2(строки)'!C99,IF(INDEX(#REF!,C99+1,12)=0,IF(INDEX(#REF!,C99+2,12)=0,IF(INDEX(#REF!,C99+3,12)=0,IF(INDEX(#REF!,C99+4,12)=0,IF(INDEX(#REF!,C99+5,12)=0,IF(INDEX(#REF!,C99+6,12)=0,IF(INDEX(#REF!,C99+7,12)=0,IF(INDEX(#REF!,C99+8,12)=0,IF(INDEX(#REF!,C99+9,12)=0,IF(INDEX(#REF!,C99+10,12)=0,IF(INDEX(#REF!,C99+11,12)=0,INDEX(#REF!,C99+12,12),INDEX(#REF!,C99+11,12)),INDEX(#REF!,C99+10,12)),INDEX(#REF!,C99+9,12)),INDEX(#REF!,C99+8,12)),INDEX(#REF!,C99+7,12)),INDEX(#REF!,C99+6,12)),INDEX(#REF!,C99+5,12)),INDEX(#REF!,C99+4,12)),INDEX(#REF!,C99+3,12)),INDEX(#REF!,C99+2,12)),INDEX(#REF!,C99+1,12)))</f>
        <v>#N/A</v>
      </c>
      <c r="E99" t="e">
        <f>VLOOKUP(A99,'помощник для списков'!A$2:C$4005,3,FALSE)</f>
        <v>#N/A</v>
      </c>
      <c r="F99" t="e">
        <f>VLOOKUP(CONCATENATE("Лимит на доме",E99),#REF!,22,FALSE)</f>
        <v>#N/A</v>
      </c>
      <c r="G99" t="e">
        <f>VLOOKUP(E99,'помощник для списков'!C$2:I$4005,7,FALSE)</f>
        <v>#N/A</v>
      </c>
      <c r="H99" s="68" t="e">
        <f t="shared" si="12"/>
        <v>#N/A</v>
      </c>
      <c r="I99" t="e">
        <f t="shared" si="13"/>
        <v>#N/A</v>
      </c>
      <c r="J99">
        <f>ROW()</f>
        <v>99</v>
      </c>
      <c r="K99" t="e">
        <f>INDEX(#REF!,'помощник2(строки)'!D99,26)</f>
        <v>#REF!</v>
      </c>
      <c r="L99" t="e">
        <f>IF(K99="да",IF(A99=A98,L98,COUNTIF(M$2:M98,"&gt;0")+1),0)</f>
        <v>#REF!</v>
      </c>
      <c r="M99" t="e">
        <f>IF(VLOOKUP(E99,'помощник для списков'!C$2:I$4005,7,FALSE)=0,0,IF(L99=0,0,IF(E99=E98,0,1)))</f>
        <v>#N/A</v>
      </c>
      <c r="N99" t="e">
        <f t="shared" si="14"/>
        <v>#N/A</v>
      </c>
      <c r="O99" t="e">
        <f t="shared" si="15"/>
        <v>#N/A</v>
      </c>
      <c r="P99" t="e">
        <f>IF(INDEX(#REF!,'помощник2(строки)'!D99,27)="согласие",1,IF(INDEX(#REF!,'помощник2(строки)'!D99,27)="принято решение ОМС",1,0))</f>
        <v>#REF!</v>
      </c>
      <c r="Q99" t="e">
        <f t="shared" si="16"/>
        <v>#REF!</v>
      </c>
      <c r="R99" t="e">
        <f>IF(P99=1,IF(A99=A98,R98,COUNTIF(Q$2:Q98,"&gt;0")+1),0)</f>
        <v>#REF!</v>
      </c>
      <c r="S99" t="e">
        <f t="shared" si="17"/>
        <v>#N/A</v>
      </c>
    </row>
    <row r="100" spans="1:19">
      <c r="A100" t="e">
        <f>IF(COUNTIF(A$2:A99,A99)=B99,A99+1,A99)</f>
        <v>#N/A</v>
      </c>
      <c r="B100" t="e">
        <f>VLOOKUP(A100,'помощник для списков'!A$2:L$4005,11,FALSE)</f>
        <v>#N/A</v>
      </c>
      <c r="C100" t="e">
        <f>IF(A100=A99,D99,VLOOKUP(E100,#REF!,25,FALSE))</f>
        <v>#N/A</v>
      </c>
      <c r="D100" s="54" t="e">
        <f>IF(VLOOKUP(E100,'помощник для списков'!C$2:E$4005,3,FALSE)=0,'помощник2(строки)'!C100,IF(INDEX(#REF!,C100+1,12)=0,IF(INDEX(#REF!,C100+2,12)=0,IF(INDEX(#REF!,C100+3,12)=0,IF(INDEX(#REF!,C100+4,12)=0,IF(INDEX(#REF!,C100+5,12)=0,IF(INDEX(#REF!,C100+6,12)=0,IF(INDEX(#REF!,C100+7,12)=0,IF(INDEX(#REF!,C100+8,12)=0,IF(INDEX(#REF!,C100+9,12)=0,IF(INDEX(#REF!,C100+10,12)=0,IF(INDEX(#REF!,C100+11,12)=0,INDEX(#REF!,C100+12,12),INDEX(#REF!,C100+11,12)),INDEX(#REF!,C100+10,12)),INDEX(#REF!,C100+9,12)),INDEX(#REF!,C100+8,12)),INDEX(#REF!,C100+7,12)),INDEX(#REF!,C100+6,12)),INDEX(#REF!,C100+5,12)),INDEX(#REF!,C100+4,12)),INDEX(#REF!,C100+3,12)),INDEX(#REF!,C100+2,12)),INDEX(#REF!,C100+1,12)))</f>
        <v>#N/A</v>
      </c>
      <c r="E100" t="e">
        <f>VLOOKUP(A100,'помощник для списков'!A$2:C$4005,3,FALSE)</f>
        <v>#N/A</v>
      </c>
      <c r="F100" t="e">
        <f>VLOOKUP(CONCATENATE("Лимит на доме",E100),#REF!,22,FALSE)</f>
        <v>#N/A</v>
      </c>
      <c r="G100" t="e">
        <f>VLOOKUP(E100,'помощник для списков'!C$2:I$4005,7,FALSE)</f>
        <v>#N/A</v>
      </c>
      <c r="H100" s="68" t="e">
        <f t="shared" si="12"/>
        <v>#N/A</v>
      </c>
      <c r="I100" t="e">
        <f t="shared" si="13"/>
        <v>#N/A</v>
      </c>
      <c r="J100">
        <f>ROW()</f>
        <v>100</v>
      </c>
      <c r="K100" t="e">
        <f>INDEX(#REF!,'помощник2(строки)'!D100,26)</f>
        <v>#REF!</v>
      </c>
      <c r="L100" t="e">
        <f>IF(K100="да",IF(A100=A99,L99,COUNTIF(M$2:M99,"&gt;0")+1),0)</f>
        <v>#REF!</v>
      </c>
      <c r="M100" t="e">
        <f>IF(VLOOKUP(E100,'помощник для списков'!C$2:I$4005,7,FALSE)=0,0,IF(L100=0,0,IF(E100=E99,0,1)))</f>
        <v>#N/A</v>
      </c>
      <c r="N100" t="e">
        <f t="shared" si="14"/>
        <v>#N/A</v>
      </c>
      <c r="O100" t="e">
        <f t="shared" si="15"/>
        <v>#N/A</v>
      </c>
      <c r="P100" t="e">
        <f>IF(INDEX(#REF!,'помощник2(строки)'!D100,27)="согласие",1,IF(INDEX(#REF!,'помощник2(строки)'!D100,27)="принято решение ОМС",1,0))</f>
        <v>#REF!</v>
      </c>
      <c r="Q100" t="e">
        <f t="shared" si="16"/>
        <v>#REF!</v>
      </c>
      <c r="R100" t="e">
        <f>IF(P100=1,IF(A100=A99,R99,COUNTIF(Q$2:Q99,"&gt;0")+1),0)</f>
        <v>#REF!</v>
      </c>
      <c r="S100" t="e">
        <f t="shared" si="17"/>
        <v>#N/A</v>
      </c>
    </row>
    <row r="101" spans="1:19">
      <c r="A101" t="e">
        <f>IF(COUNTIF(A$2:A100,A100)=B100,A100+1,A100)</f>
        <v>#N/A</v>
      </c>
      <c r="B101" t="e">
        <f>VLOOKUP(A101,'помощник для списков'!A$2:L$4005,11,FALSE)</f>
        <v>#N/A</v>
      </c>
      <c r="C101" t="e">
        <f>IF(A101=A100,D100,VLOOKUP(E101,#REF!,25,FALSE))</f>
        <v>#N/A</v>
      </c>
      <c r="D101" s="54" t="e">
        <f>IF(VLOOKUP(E101,'помощник для списков'!C$2:E$4005,3,FALSE)=0,'помощник2(строки)'!C101,IF(INDEX(#REF!,C101+1,12)=0,IF(INDEX(#REF!,C101+2,12)=0,IF(INDEX(#REF!,C101+3,12)=0,IF(INDEX(#REF!,C101+4,12)=0,IF(INDEX(#REF!,C101+5,12)=0,IF(INDEX(#REF!,C101+6,12)=0,IF(INDEX(#REF!,C101+7,12)=0,IF(INDEX(#REF!,C101+8,12)=0,IF(INDEX(#REF!,C101+9,12)=0,IF(INDEX(#REF!,C101+10,12)=0,IF(INDEX(#REF!,C101+11,12)=0,INDEX(#REF!,C101+12,12),INDEX(#REF!,C101+11,12)),INDEX(#REF!,C101+10,12)),INDEX(#REF!,C101+9,12)),INDEX(#REF!,C101+8,12)),INDEX(#REF!,C101+7,12)),INDEX(#REF!,C101+6,12)),INDEX(#REF!,C101+5,12)),INDEX(#REF!,C101+4,12)),INDEX(#REF!,C101+3,12)),INDEX(#REF!,C101+2,12)),INDEX(#REF!,C101+1,12)))</f>
        <v>#N/A</v>
      </c>
      <c r="E101" t="e">
        <f>VLOOKUP(A101,'помощник для списков'!A$2:C$4005,3,FALSE)</f>
        <v>#N/A</v>
      </c>
      <c r="F101" t="e">
        <f>VLOOKUP(CONCATENATE("Лимит на доме",E101),#REF!,22,FALSE)</f>
        <v>#N/A</v>
      </c>
      <c r="G101" t="e">
        <f>VLOOKUP(E101,'помощник для списков'!C$2:I$4005,7,FALSE)</f>
        <v>#N/A</v>
      </c>
      <c r="H101" s="68" t="e">
        <f t="shared" si="12"/>
        <v>#N/A</v>
      </c>
      <c r="I101" t="e">
        <f t="shared" si="13"/>
        <v>#N/A</v>
      </c>
      <c r="J101">
        <f>ROW()</f>
        <v>101</v>
      </c>
      <c r="K101" t="e">
        <f>INDEX(#REF!,'помощник2(строки)'!D101,26)</f>
        <v>#REF!</v>
      </c>
      <c r="L101" t="e">
        <f>IF(K101="да",IF(A101=A100,L100,COUNTIF(M$2:M100,"&gt;0")+1),0)</f>
        <v>#REF!</v>
      </c>
      <c r="M101" t="e">
        <f>IF(VLOOKUP(E101,'помощник для списков'!C$2:I$4005,7,FALSE)=0,0,IF(L101=0,0,IF(E101=E100,0,1)))</f>
        <v>#N/A</v>
      </c>
      <c r="N101" t="e">
        <f t="shared" si="14"/>
        <v>#N/A</v>
      </c>
      <c r="O101" t="e">
        <f t="shared" si="15"/>
        <v>#N/A</v>
      </c>
      <c r="P101" t="e">
        <f>IF(INDEX(#REF!,'помощник2(строки)'!D101,27)="согласие",1,IF(INDEX(#REF!,'помощник2(строки)'!D101,27)="принято решение ОМС",1,0))</f>
        <v>#REF!</v>
      </c>
      <c r="Q101" t="e">
        <f t="shared" si="16"/>
        <v>#REF!</v>
      </c>
      <c r="R101" t="e">
        <f>IF(P101=1,IF(A101=A100,R100,COUNTIF(Q$2:Q100,"&gt;0")+1),0)</f>
        <v>#REF!</v>
      </c>
      <c r="S101" t="e">
        <f t="shared" si="17"/>
        <v>#N/A</v>
      </c>
    </row>
    <row r="102" spans="1:19">
      <c r="A102" t="e">
        <f>IF(COUNTIF(A$2:A101,A101)=B101,A101+1,A101)</f>
        <v>#N/A</v>
      </c>
      <c r="B102" t="e">
        <f>VLOOKUP(A102,'помощник для списков'!A$2:L$4005,11,FALSE)</f>
        <v>#N/A</v>
      </c>
      <c r="C102" t="e">
        <f>IF(A102=A101,D101,VLOOKUP(E102,#REF!,25,FALSE))</f>
        <v>#N/A</v>
      </c>
      <c r="D102" s="54" t="e">
        <f>IF(VLOOKUP(E102,'помощник для списков'!C$2:E$4005,3,FALSE)=0,'помощник2(строки)'!C102,IF(INDEX(#REF!,C102+1,12)=0,IF(INDEX(#REF!,C102+2,12)=0,IF(INDEX(#REF!,C102+3,12)=0,IF(INDEX(#REF!,C102+4,12)=0,IF(INDEX(#REF!,C102+5,12)=0,IF(INDEX(#REF!,C102+6,12)=0,IF(INDEX(#REF!,C102+7,12)=0,IF(INDEX(#REF!,C102+8,12)=0,IF(INDEX(#REF!,C102+9,12)=0,IF(INDEX(#REF!,C102+10,12)=0,IF(INDEX(#REF!,C102+11,12)=0,INDEX(#REF!,C102+12,12),INDEX(#REF!,C102+11,12)),INDEX(#REF!,C102+10,12)),INDEX(#REF!,C102+9,12)),INDEX(#REF!,C102+8,12)),INDEX(#REF!,C102+7,12)),INDEX(#REF!,C102+6,12)),INDEX(#REF!,C102+5,12)),INDEX(#REF!,C102+4,12)),INDEX(#REF!,C102+3,12)),INDEX(#REF!,C102+2,12)),INDEX(#REF!,C102+1,12)))</f>
        <v>#N/A</v>
      </c>
      <c r="E102" t="e">
        <f>VLOOKUP(A102,'помощник для списков'!A$2:C$4005,3,FALSE)</f>
        <v>#N/A</v>
      </c>
      <c r="F102" t="e">
        <f>VLOOKUP(CONCATENATE("Лимит на доме",E102),#REF!,22,FALSE)</f>
        <v>#N/A</v>
      </c>
      <c r="G102" t="e">
        <f>VLOOKUP(E102,'помощник для списков'!C$2:I$4005,7,FALSE)</f>
        <v>#N/A</v>
      </c>
      <c r="H102" s="68" t="e">
        <f t="shared" si="12"/>
        <v>#N/A</v>
      </c>
      <c r="I102" t="e">
        <f t="shared" si="13"/>
        <v>#N/A</v>
      </c>
      <c r="J102">
        <f>ROW()</f>
        <v>102</v>
      </c>
      <c r="K102" t="e">
        <f>INDEX(#REF!,'помощник2(строки)'!D102,26)</f>
        <v>#REF!</v>
      </c>
      <c r="L102" t="e">
        <f>IF(K102="да",IF(A102=A101,L101,COUNTIF(M$2:M101,"&gt;0")+1),0)</f>
        <v>#REF!</v>
      </c>
      <c r="M102" t="e">
        <f>IF(VLOOKUP(E102,'помощник для списков'!C$2:I$4005,7,FALSE)=0,0,IF(L102=0,0,IF(E102=E101,0,1)))</f>
        <v>#N/A</v>
      </c>
      <c r="N102" t="e">
        <f t="shared" si="14"/>
        <v>#N/A</v>
      </c>
      <c r="O102" t="e">
        <f t="shared" si="15"/>
        <v>#N/A</v>
      </c>
      <c r="P102" t="e">
        <f>IF(INDEX(#REF!,'помощник2(строки)'!D102,27)="согласие",1,IF(INDEX(#REF!,'помощник2(строки)'!D102,27)="принято решение ОМС",1,0))</f>
        <v>#REF!</v>
      </c>
      <c r="Q102" t="e">
        <f t="shared" si="16"/>
        <v>#REF!</v>
      </c>
      <c r="R102" t="e">
        <f>IF(P102=1,IF(A102=A101,R101,COUNTIF(Q$2:Q101,"&gt;0")+1),0)</f>
        <v>#REF!</v>
      </c>
      <c r="S102" t="e">
        <f t="shared" si="17"/>
        <v>#N/A</v>
      </c>
    </row>
    <row r="103" spans="1:19">
      <c r="A103" t="e">
        <f>IF(COUNTIF(A$2:A102,A102)=B102,A102+1,A102)</f>
        <v>#N/A</v>
      </c>
      <c r="B103" t="e">
        <f>VLOOKUP(A103,'помощник для списков'!A$2:L$4005,11,FALSE)</f>
        <v>#N/A</v>
      </c>
      <c r="C103" t="e">
        <f>IF(A103=A102,D102,VLOOKUP(E103,#REF!,25,FALSE))</f>
        <v>#N/A</v>
      </c>
      <c r="D103" s="54" t="e">
        <f>IF(VLOOKUP(E103,'помощник для списков'!C$2:E$4005,3,FALSE)=0,'помощник2(строки)'!C103,IF(INDEX(#REF!,C103+1,12)=0,IF(INDEX(#REF!,C103+2,12)=0,IF(INDEX(#REF!,C103+3,12)=0,IF(INDEX(#REF!,C103+4,12)=0,IF(INDEX(#REF!,C103+5,12)=0,IF(INDEX(#REF!,C103+6,12)=0,IF(INDEX(#REF!,C103+7,12)=0,IF(INDEX(#REF!,C103+8,12)=0,IF(INDEX(#REF!,C103+9,12)=0,IF(INDEX(#REF!,C103+10,12)=0,IF(INDEX(#REF!,C103+11,12)=0,INDEX(#REF!,C103+12,12),INDEX(#REF!,C103+11,12)),INDEX(#REF!,C103+10,12)),INDEX(#REF!,C103+9,12)),INDEX(#REF!,C103+8,12)),INDEX(#REF!,C103+7,12)),INDEX(#REF!,C103+6,12)),INDEX(#REF!,C103+5,12)),INDEX(#REF!,C103+4,12)),INDEX(#REF!,C103+3,12)),INDEX(#REF!,C103+2,12)),INDEX(#REF!,C103+1,12)))</f>
        <v>#N/A</v>
      </c>
      <c r="E103" t="e">
        <f>VLOOKUP(A103,'помощник для списков'!A$2:C$4005,3,FALSE)</f>
        <v>#N/A</v>
      </c>
      <c r="F103" t="e">
        <f>VLOOKUP(CONCATENATE("Лимит на доме",E103),#REF!,22,FALSE)</f>
        <v>#N/A</v>
      </c>
      <c r="G103" t="e">
        <f>VLOOKUP(E103,'помощник для списков'!C$2:I$4005,7,FALSE)</f>
        <v>#N/A</v>
      </c>
      <c r="H103" s="68" t="e">
        <f t="shared" si="12"/>
        <v>#N/A</v>
      </c>
      <c r="I103" t="e">
        <f t="shared" si="13"/>
        <v>#N/A</v>
      </c>
      <c r="J103">
        <f>ROW()</f>
        <v>103</v>
      </c>
      <c r="K103" t="e">
        <f>INDEX(#REF!,'помощник2(строки)'!D103,26)</f>
        <v>#REF!</v>
      </c>
      <c r="L103" t="e">
        <f>IF(K103="да",IF(A103=A102,L102,COUNTIF(M$2:M102,"&gt;0")+1),0)</f>
        <v>#REF!</v>
      </c>
      <c r="M103" t="e">
        <f>IF(VLOOKUP(E103,'помощник для списков'!C$2:I$4005,7,FALSE)=0,0,IF(L103=0,0,IF(E103=E102,0,1)))</f>
        <v>#N/A</v>
      </c>
      <c r="N103" t="e">
        <f t="shared" si="14"/>
        <v>#N/A</v>
      </c>
      <c r="O103" t="e">
        <f t="shared" si="15"/>
        <v>#N/A</v>
      </c>
      <c r="P103" t="e">
        <f>IF(INDEX(#REF!,'помощник2(строки)'!D103,27)="согласие",1,IF(INDEX(#REF!,'помощник2(строки)'!D103,27)="принято решение ОМС",1,0))</f>
        <v>#REF!</v>
      </c>
      <c r="Q103" t="e">
        <f t="shared" si="16"/>
        <v>#REF!</v>
      </c>
      <c r="R103" t="e">
        <f>IF(P103=1,IF(A103=A102,R102,COUNTIF(Q$2:Q102,"&gt;0")+1),0)</f>
        <v>#REF!</v>
      </c>
      <c r="S103" t="e">
        <f t="shared" si="17"/>
        <v>#N/A</v>
      </c>
    </row>
    <row r="104" spans="1:19">
      <c r="A104" t="e">
        <f>IF(COUNTIF(A$2:A103,A103)=B103,A103+1,A103)</f>
        <v>#N/A</v>
      </c>
      <c r="B104" t="e">
        <f>VLOOKUP(A104,'помощник для списков'!A$2:L$4005,11,FALSE)</f>
        <v>#N/A</v>
      </c>
      <c r="C104" t="e">
        <f>IF(A104=A103,D103,VLOOKUP(E104,#REF!,25,FALSE))</f>
        <v>#N/A</v>
      </c>
      <c r="D104" s="54" t="e">
        <f>IF(VLOOKUP(E104,'помощник для списков'!C$2:E$4005,3,FALSE)=0,'помощник2(строки)'!C104,IF(INDEX(#REF!,C104+1,12)=0,IF(INDEX(#REF!,C104+2,12)=0,IF(INDEX(#REF!,C104+3,12)=0,IF(INDEX(#REF!,C104+4,12)=0,IF(INDEX(#REF!,C104+5,12)=0,IF(INDEX(#REF!,C104+6,12)=0,IF(INDEX(#REF!,C104+7,12)=0,IF(INDEX(#REF!,C104+8,12)=0,IF(INDEX(#REF!,C104+9,12)=0,IF(INDEX(#REF!,C104+10,12)=0,IF(INDEX(#REF!,C104+11,12)=0,INDEX(#REF!,C104+12,12),INDEX(#REF!,C104+11,12)),INDEX(#REF!,C104+10,12)),INDEX(#REF!,C104+9,12)),INDEX(#REF!,C104+8,12)),INDEX(#REF!,C104+7,12)),INDEX(#REF!,C104+6,12)),INDEX(#REF!,C104+5,12)),INDEX(#REF!,C104+4,12)),INDEX(#REF!,C104+3,12)),INDEX(#REF!,C104+2,12)),INDEX(#REF!,C104+1,12)))</f>
        <v>#N/A</v>
      </c>
      <c r="E104" t="e">
        <f>VLOOKUP(A104,'помощник для списков'!A$2:C$4005,3,FALSE)</f>
        <v>#N/A</v>
      </c>
      <c r="F104" t="e">
        <f>VLOOKUP(CONCATENATE("Лимит на доме",E104),#REF!,22,FALSE)</f>
        <v>#N/A</v>
      </c>
      <c r="G104" t="e">
        <f>VLOOKUP(E104,'помощник для списков'!C$2:I$4005,7,FALSE)</f>
        <v>#N/A</v>
      </c>
      <c r="H104" s="68" t="e">
        <f t="shared" si="12"/>
        <v>#N/A</v>
      </c>
      <c r="I104" t="e">
        <f t="shared" si="13"/>
        <v>#N/A</v>
      </c>
      <c r="J104">
        <f>ROW()</f>
        <v>104</v>
      </c>
      <c r="K104" t="e">
        <f>INDEX(#REF!,'помощник2(строки)'!D104,26)</f>
        <v>#REF!</v>
      </c>
      <c r="L104" t="e">
        <f>IF(K104="да",IF(A104=A103,L103,COUNTIF(M$2:M103,"&gt;0")+1),0)</f>
        <v>#REF!</v>
      </c>
      <c r="M104" t="e">
        <f>IF(VLOOKUP(E104,'помощник для списков'!C$2:I$4005,7,FALSE)=0,0,IF(L104=0,0,IF(E104=E103,0,1)))</f>
        <v>#N/A</v>
      </c>
      <c r="N104" t="e">
        <f t="shared" si="14"/>
        <v>#N/A</v>
      </c>
      <c r="O104" t="e">
        <f t="shared" si="15"/>
        <v>#N/A</v>
      </c>
      <c r="P104" t="e">
        <f>IF(INDEX(#REF!,'помощник2(строки)'!D104,27)="согласие",1,IF(INDEX(#REF!,'помощник2(строки)'!D104,27)="принято решение ОМС",1,0))</f>
        <v>#REF!</v>
      </c>
      <c r="Q104" t="e">
        <f t="shared" si="16"/>
        <v>#REF!</v>
      </c>
      <c r="R104" t="e">
        <f>IF(P104=1,IF(A104=A103,R103,COUNTIF(Q$2:Q103,"&gt;0")+1),0)</f>
        <v>#REF!</v>
      </c>
      <c r="S104" t="e">
        <f t="shared" si="17"/>
        <v>#N/A</v>
      </c>
    </row>
    <row r="105" spans="1:19">
      <c r="A105" t="e">
        <f>IF(COUNTIF(A$2:A104,A104)=B104,A104+1,A104)</f>
        <v>#N/A</v>
      </c>
      <c r="B105" t="e">
        <f>VLOOKUP(A105,'помощник для списков'!A$2:L$4005,11,FALSE)</f>
        <v>#N/A</v>
      </c>
      <c r="C105" t="e">
        <f>IF(A105=A104,D104,VLOOKUP(E105,#REF!,25,FALSE))</f>
        <v>#N/A</v>
      </c>
      <c r="D105" s="54" t="e">
        <f>IF(VLOOKUP(E105,'помощник для списков'!C$2:E$4005,3,FALSE)=0,'помощник2(строки)'!C105,IF(INDEX(#REF!,C105+1,12)=0,IF(INDEX(#REF!,C105+2,12)=0,IF(INDEX(#REF!,C105+3,12)=0,IF(INDEX(#REF!,C105+4,12)=0,IF(INDEX(#REF!,C105+5,12)=0,IF(INDEX(#REF!,C105+6,12)=0,IF(INDEX(#REF!,C105+7,12)=0,IF(INDEX(#REF!,C105+8,12)=0,IF(INDEX(#REF!,C105+9,12)=0,IF(INDEX(#REF!,C105+10,12)=0,IF(INDEX(#REF!,C105+11,12)=0,INDEX(#REF!,C105+12,12),INDEX(#REF!,C105+11,12)),INDEX(#REF!,C105+10,12)),INDEX(#REF!,C105+9,12)),INDEX(#REF!,C105+8,12)),INDEX(#REF!,C105+7,12)),INDEX(#REF!,C105+6,12)),INDEX(#REF!,C105+5,12)),INDEX(#REF!,C105+4,12)),INDEX(#REF!,C105+3,12)),INDEX(#REF!,C105+2,12)),INDEX(#REF!,C105+1,12)))</f>
        <v>#N/A</v>
      </c>
      <c r="E105" t="e">
        <f>VLOOKUP(A105,'помощник для списков'!A$2:C$4005,3,FALSE)</f>
        <v>#N/A</v>
      </c>
      <c r="F105" t="e">
        <f>VLOOKUP(CONCATENATE("Лимит на доме",E105),#REF!,22,FALSE)</f>
        <v>#N/A</v>
      </c>
      <c r="G105" t="e">
        <f>VLOOKUP(E105,'помощник для списков'!C$2:I$4005,7,FALSE)</f>
        <v>#N/A</v>
      </c>
      <c r="H105" s="68" t="e">
        <f t="shared" si="12"/>
        <v>#N/A</v>
      </c>
      <c r="I105" t="e">
        <f t="shared" si="13"/>
        <v>#N/A</v>
      </c>
      <c r="J105">
        <f>ROW()</f>
        <v>105</v>
      </c>
      <c r="K105" t="e">
        <f>INDEX(#REF!,'помощник2(строки)'!D105,26)</f>
        <v>#REF!</v>
      </c>
      <c r="L105" t="e">
        <f>IF(K105="да",IF(A105=A104,L104,COUNTIF(M$2:M104,"&gt;0")+1),0)</f>
        <v>#REF!</v>
      </c>
      <c r="M105" t="e">
        <f>IF(VLOOKUP(E105,'помощник для списков'!C$2:I$4005,7,FALSE)=0,0,IF(L105=0,0,IF(E105=E104,0,1)))</f>
        <v>#N/A</v>
      </c>
      <c r="N105" t="e">
        <f t="shared" si="14"/>
        <v>#N/A</v>
      </c>
      <c r="O105" t="e">
        <f t="shared" si="15"/>
        <v>#N/A</v>
      </c>
      <c r="P105" t="e">
        <f>IF(INDEX(#REF!,'помощник2(строки)'!D105,27)="согласие",1,IF(INDEX(#REF!,'помощник2(строки)'!D105,27)="принято решение ОМС",1,0))</f>
        <v>#REF!</v>
      </c>
      <c r="Q105" t="e">
        <f t="shared" si="16"/>
        <v>#REF!</v>
      </c>
      <c r="R105" t="e">
        <f>IF(P105=1,IF(A105=A104,R104,COUNTIF(Q$2:Q104,"&gt;0")+1),0)</f>
        <v>#REF!</v>
      </c>
      <c r="S105" t="e">
        <f t="shared" si="17"/>
        <v>#N/A</v>
      </c>
    </row>
    <row r="106" spans="1:19">
      <c r="A106" t="e">
        <f>IF(COUNTIF(A$2:A105,A105)=B105,A105+1,A105)</f>
        <v>#N/A</v>
      </c>
      <c r="B106" t="e">
        <f>VLOOKUP(A106,'помощник для списков'!A$2:L$4005,11,FALSE)</f>
        <v>#N/A</v>
      </c>
      <c r="C106" t="e">
        <f>IF(A106=A105,D105,VLOOKUP(E106,#REF!,25,FALSE))</f>
        <v>#N/A</v>
      </c>
      <c r="D106" s="54" t="e">
        <f>IF(VLOOKUP(E106,'помощник для списков'!C$2:E$4005,3,FALSE)=0,'помощник2(строки)'!C106,IF(INDEX(#REF!,C106+1,12)=0,IF(INDEX(#REF!,C106+2,12)=0,IF(INDEX(#REF!,C106+3,12)=0,IF(INDEX(#REF!,C106+4,12)=0,IF(INDEX(#REF!,C106+5,12)=0,IF(INDEX(#REF!,C106+6,12)=0,IF(INDEX(#REF!,C106+7,12)=0,IF(INDEX(#REF!,C106+8,12)=0,IF(INDEX(#REF!,C106+9,12)=0,IF(INDEX(#REF!,C106+10,12)=0,IF(INDEX(#REF!,C106+11,12)=0,INDEX(#REF!,C106+12,12),INDEX(#REF!,C106+11,12)),INDEX(#REF!,C106+10,12)),INDEX(#REF!,C106+9,12)),INDEX(#REF!,C106+8,12)),INDEX(#REF!,C106+7,12)),INDEX(#REF!,C106+6,12)),INDEX(#REF!,C106+5,12)),INDEX(#REF!,C106+4,12)),INDEX(#REF!,C106+3,12)),INDEX(#REF!,C106+2,12)),INDEX(#REF!,C106+1,12)))</f>
        <v>#N/A</v>
      </c>
      <c r="E106" t="e">
        <f>VLOOKUP(A106,'помощник для списков'!A$2:C$4005,3,FALSE)</f>
        <v>#N/A</v>
      </c>
      <c r="F106" t="e">
        <f>VLOOKUP(CONCATENATE("Лимит на доме",E106),#REF!,22,FALSE)</f>
        <v>#N/A</v>
      </c>
      <c r="G106" t="e">
        <f>VLOOKUP(E106,'помощник для списков'!C$2:I$4005,7,FALSE)</f>
        <v>#N/A</v>
      </c>
      <c r="H106" s="68" t="e">
        <f t="shared" si="12"/>
        <v>#N/A</v>
      </c>
      <c r="I106" t="e">
        <f t="shared" si="13"/>
        <v>#N/A</v>
      </c>
      <c r="J106">
        <f>ROW()</f>
        <v>106</v>
      </c>
      <c r="K106" t="e">
        <f>INDEX(#REF!,'помощник2(строки)'!D106,26)</f>
        <v>#REF!</v>
      </c>
      <c r="L106" t="e">
        <f>IF(K106="да",IF(A106=A105,L105,COUNTIF(M$2:M105,"&gt;0")+1),0)</f>
        <v>#REF!</v>
      </c>
      <c r="M106" t="e">
        <f>IF(VLOOKUP(E106,'помощник для списков'!C$2:I$4005,7,FALSE)=0,0,IF(L106=0,0,IF(E106=E105,0,1)))</f>
        <v>#N/A</v>
      </c>
      <c r="N106" t="e">
        <f t="shared" si="14"/>
        <v>#N/A</v>
      </c>
      <c r="O106" t="e">
        <f t="shared" si="15"/>
        <v>#N/A</v>
      </c>
      <c r="P106" t="e">
        <f>IF(INDEX(#REF!,'помощник2(строки)'!D106,27)="согласие",1,IF(INDEX(#REF!,'помощник2(строки)'!D106,27)="принято решение ОМС",1,0))</f>
        <v>#REF!</v>
      </c>
      <c r="Q106" t="e">
        <f t="shared" si="16"/>
        <v>#REF!</v>
      </c>
      <c r="R106" t="e">
        <f>IF(P106=1,IF(A106=A105,R105,COUNTIF(Q$2:Q105,"&gt;0")+1),0)</f>
        <v>#REF!</v>
      </c>
      <c r="S106" t="e">
        <f t="shared" si="17"/>
        <v>#N/A</v>
      </c>
    </row>
    <row r="107" spans="1:19">
      <c r="A107" t="e">
        <f>IF(COUNTIF(A$2:A106,A106)=B106,A106+1,A106)</f>
        <v>#N/A</v>
      </c>
      <c r="B107" t="e">
        <f>VLOOKUP(A107,'помощник для списков'!A$2:L$4005,11,FALSE)</f>
        <v>#N/A</v>
      </c>
      <c r="C107" t="e">
        <f>IF(A107=A106,D106,VLOOKUP(E107,#REF!,25,FALSE))</f>
        <v>#N/A</v>
      </c>
      <c r="D107" s="54" t="e">
        <f>IF(VLOOKUP(E107,'помощник для списков'!C$2:E$4005,3,FALSE)=0,'помощник2(строки)'!C107,IF(INDEX(#REF!,C107+1,12)=0,IF(INDEX(#REF!,C107+2,12)=0,IF(INDEX(#REF!,C107+3,12)=0,IF(INDEX(#REF!,C107+4,12)=0,IF(INDEX(#REF!,C107+5,12)=0,IF(INDEX(#REF!,C107+6,12)=0,IF(INDEX(#REF!,C107+7,12)=0,IF(INDEX(#REF!,C107+8,12)=0,IF(INDEX(#REF!,C107+9,12)=0,IF(INDEX(#REF!,C107+10,12)=0,IF(INDEX(#REF!,C107+11,12)=0,INDEX(#REF!,C107+12,12),INDEX(#REF!,C107+11,12)),INDEX(#REF!,C107+10,12)),INDEX(#REF!,C107+9,12)),INDEX(#REF!,C107+8,12)),INDEX(#REF!,C107+7,12)),INDEX(#REF!,C107+6,12)),INDEX(#REF!,C107+5,12)),INDEX(#REF!,C107+4,12)),INDEX(#REF!,C107+3,12)),INDEX(#REF!,C107+2,12)),INDEX(#REF!,C107+1,12)))</f>
        <v>#N/A</v>
      </c>
      <c r="E107" t="e">
        <f>VLOOKUP(A107,'помощник для списков'!A$2:C$4005,3,FALSE)</f>
        <v>#N/A</v>
      </c>
      <c r="F107" t="e">
        <f>VLOOKUP(CONCATENATE("Лимит на доме",E107),#REF!,22,FALSE)</f>
        <v>#N/A</v>
      </c>
      <c r="G107" t="e">
        <f>VLOOKUP(E107,'помощник для списков'!C$2:I$4005,7,FALSE)</f>
        <v>#N/A</v>
      </c>
      <c r="H107" s="68" t="e">
        <f t="shared" si="12"/>
        <v>#N/A</v>
      </c>
      <c r="I107" t="e">
        <f t="shared" si="13"/>
        <v>#N/A</v>
      </c>
      <c r="J107">
        <f>ROW()</f>
        <v>107</v>
      </c>
      <c r="K107" t="e">
        <f>INDEX(#REF!,'помощник2(строки)'!D107,26)</f>
        <v>#REF!</v>
      </c>
      <c r="L107" t="e">
        <f>IF(K107="да",IF(A107=A106,L106,COUNTIF(M$2:M106,"&gt;0")+1),0)</f>
        <v>#REF!</v>
      </c>
      <c r="M107" t="e">
        <f>IF(VLOOKUP(E107,'помощник для списков'!C$2:I$4005,7,FALSE)=0,0,IF(L107=0,0,IF(E107=E106,0,1)))</f>
        <v>#N/A</v>
      </c>
      <c r="N107" t="e">
        <f t="shared" si="14"/>
        <v>#N/A</v>
      </c>
      <c r="O107" t="e">
        <f t="shared" si="15"/>
        <v>#N/A</v>
      </c>
      <c r="P107" t="e">
        <f>IF(INDEX(#REF!,'помощник2(строки)'!D107,27)="согласие",1,IF(INDEX(#REF!,'помощник2(строки)'!D107,27)="принято решение ОМС",1,0))</f>
        <v>#REF!</v>
      </c>
      <c r="Q107" t="e">
        <f t="shared" si="16"/>
        <v>#REF!</v>
      </c>
      <c r="R107" t="e">
        <f>IF(P107=1,IF(A107=A106,R106,COUNTIF(Q$2:Q106,"&gt;0")+1),0)</f>
        <v>#REF!</v>
      </c>
      <c r="S107" t="e">
        <f t="shared" si="17"/>
        <v>#N/A</v>
      </c>
    </row>
    <row r="108" spans="1:19">
      <c r="A108" t="e">
        <f>IF(COUNTIF(A$2:A107,A107)=B107,A107+1,A107)</f>
        <v>#N/A</v>
      </c>
      <c r="B108" t="e">
        <f>VLOOKUP(A108,'помощник для списков'!A$2:L$4005,11,FALSE)</f>
        <v>#N/A</v>
      </c>
      <c r="C108" t="e">
        <f>IF(A108=A107,D107,VLOOKUP(E108,#REF!,25,FALSE))</f>
        <v>#N/A</v>
      </c>
      <c r="D108" s="54" t="e">
        <f>IF(VLOOKUP(E108,'помощник для списков'!C$2:E$4005,3,FALSE)=0,'помощник2(строки)'!C108,IF(INDEX(#REF!,C108+1,12)=0,IF(INDEX(#REF!,C108+2,12)=0,IF(INDEX(#REF!,C108+3,12)=0,IF(INDEX(#REF!,C108+4,12)=0,IF(INDEX(#REF!,C108+5,12)=0,IF(INDEX(#REF!,C108+6,12)=0,IF(INDEX(#REF!,C108+7,12)=0,IF(INDEX(#REF!,C108+8,12)=0,IF(INDEX(#REF!,C108+9,12)=0,IF(INDEX(#REF!,C108+10,12)=0,IF(INDEX(#REF!,C108+11,12)=0,INDEX(#REF!,C108+12,12),INDEX(#REF!,C108+11,12)),INDEX(#REF!,C108+10,12)),INDEX(#REF!,C108+9,12)),INDEX(#REF!,C108+8,12)),INDEX(#REF!,C108+7,12)),INDEX(#REF!,C108+6,12)),INDEX(#REF!,C108+5,12)),INDEX(#REF!,C108+4,12)),INDEX(#REF!,C108+3,12)),INDEX(#REF!,C108+2,12)),INDEX(#REF!,C108+1,12)))</f>
        <v>#N/A</v>
      </c>
      <c r="E108" t="e">
        <f>VLOOKUP(A108,'помощник для списков'!A$2:C$4005,3,FALSE)</f>
        <v>#N/A</v>
      </c>
      <c r="F108" t="e">
        <f>VLOOKUP(CONCATENATE("Лимит на доме",E108),#REF!,22,FALSE)</f>
        <v>#N/A</v>
      </c>
      <c r="G108" t="e">
        <f>VLOOKUP(E108,'помощник для списков'!C$2:I$4005,7,FALSE)</f>
        <v>#N/A</v>
      </c>
      <c r="H108" s="68" t="e">
        <f t="shared" si="12"/>
        <v>#N/A</v>
      </c>
      <c r="I108" t="e">
        <f t="shared" si="13"/>
        <v>#N/A</v>
      </c>
      <c r="J108">
        <f>ROW()</f>
        <v>108</v>
      </c>
      <c r="K108" t="e">
        <f>INDEX(#REF!,'помощник2(строки)'!D108,26)</f>
        <v>#REF!</v>
      </c>
      <c r="L108" t="e">
        <f>IF(K108="да",IF(A108=A107,L107,COUNTIF(M$2:M107,"&gt;0")+1),0)</f>
        <v>#REF!</v>
      </c>
      <c r="M108" t="e">
        <f>IF(VLOOKUP(E108,'помощник для списков'!C$2:I$4005,7,FALSE)=0,0,IF(L108=0,0,IF(E108=E107,0,1)))</f>
        <v>#N/A</v>
      </c>
      <c r="N108" t="e">
        <f t="shared" si="14"/>
        <v>#N/A</v>
      </c>
      <c r="O108" t="e">
        <f t="shared" si="15"/>
        <v>#N/A</v>
      </c>
      <c r="P108" t="e">
        <f>IF(INDEX(#REF!,'помощник2(строки)'!D108,27)="согласие",1,IF(INDEX(#REF!,'помощник2(строки)'!D108,27)="принято решение ОМС",1,0))</f>
        <v>#REF!</v>
      </c>
      <c r="Q108" t="e">
        <f t="shared" si="16"/>
        <v>#REF!</v>
      </c>
      <c r="R108" t="e">
        <f>IF(P108=1,IF(A108=A107,R107,COUNTIF(Q$2:Q107,"&gt;0")+1),0)</f>
        <v>#REF!</v>
      </c>
      <c r="S108" t="e">
        <f t="shared" si="17"/>
        <v>#N/A</v>
      </c>
    </row>
    <row r="109" spans="1:19">
      <c r="A109" t="e">
        <f>IF(COUNTIF(A$2:A108,A108)=B108,A108+1,A108)</f>
        <v>#N/A</v>
      </c>
      <c r="B109" t="e">
        <f>VLOOKUP(A109,'помощник для списков'!A$2:L$4005,11,FALSE)</f>
        <v>#N/A</v>
      </c>
      <c r="C109" t="e">
        <f>IF(A109=A108,D108,VLOOKUP(E109,#REF!,25,FALSE))</f>
        <v>#N/A</v>
      </c>
      <c r="D109" s="54" t="e">
        <f>IF(VLOOKUP(E109,'помощник для списков'!C$2:E$4005,3,FALSE)=0,'помощник2(строки)'!C109,IF(INDEX(#REF!,C109+1,12)=0,IF(INDEX(#REF!,C109+2,12)=0,IF(INDEX(#REF!,C109+3,12)=0,IF(INDEX(#REF!,C109+4,12)=0,IF(INDEX(#REF!,C109+5,12)=0,IF(INDEX(#REF!,C109+6,12)=0,IF(INDEX(#REF!,C109+7,12)=0,IF(INDEX(#REF!,C109+8,12)=0,IF(INDEX(#REF!,C109+9,12)=0,IF(INDEX(#REF!,C109+10,12)=0,IF(INDEX(#REF!,C109+11,12)=0,INDEX(#REF!,C109+12,12),INDEX(#REF!,C109+11,12)),INDEX(#REF!,C109+10,12)),INDEX(#REF!,C109+9,12)),INDEX(#REF!,C109+8,12)),INDEX(#REF!,C109+7,12)),INDEX(#REF!,C109+6,12)),INDEX(#REF!,C109+5,12)),INDEX(#REF!,C109+4,12)),INDEX(#REF!,C109+3,12)),INDEX(#REF!,C109+2,12)),INDEX(#REF!,C109+1,12)))</f>
        <v>#N/A</v>
      </c>
      <c r="E109" t="e">
        <f>VLOOKUP(A109,'помощник для списков'!A$2:C$4005,3,FALSE)</f>
        <v>#N/A</v>
      </c>
      <c r="F109" t="e">
        <f>VLOOKUP(CONCATENATE("Лимит на доме",E109),#REF!,22,FALSE)</f>
        <v>#N/A</v>
      </c>
      <c r="G109" t="e">
        <f>VLOOKUP(E109,'помощник для списков'!C$2:I$4005,7,FALSE)</f>
        <v>#N/A</v>
      </c>
      <c r="H109" s="68" t="e">
        <f t="shared" si="12"/>
        <v>#N/A</v>
      </c>
      <c r="I109" t="e">
        <f t="shared" si="13"/>
        <v>#N/A</v>
      </c>
      <c r="J109">
        <f>ROW()</f>
        <v>109</v>
      </c>
      <c r="K109" t="e">
        <f>INDEX(#REF!,'помощник2(строки)'!D109,26)</f>
        <v>#REF!</v>
      </c>
      <c r="L109" t="e">
        <f>IF(K109="да",IF(A109=A108,L108,COUNTIF(M$2:M108,"&gt;0")+1),0)</f>
        <v>#REF!</v>
      </c>
      <c r="M109" t="e">
        <f>IF(VLOOKUP(E109,'помощник для списков'!C$2:I$4005,7,FALSE)=0,0,IF(L109=0,0,IF(E109=E108,0,1)))</f>
        <v>#N/A</v>
      </c>
      <c r="N109" t="e">
        <f t="shared" si="14"/>
        <v>#N/A</v>
      </c>
      <c r="O109" t="e">
        <f t="shared" si="15"/>
        <v>#N/A</v>
      </c>
      <c r="P109" t="e">
        <f>IF(INDEX(#REF!,'помощник2(строки)'!D109,27)="согласие",1,IF(INDEX(#REF!,'помощник2(строки)'!D109,27)="принято решение ОМС",1,0))</f>
        <v>#REF!</v>
      </c>
      <c r="Q109" t="e">
        <f t="shared" si="16"/>
        <v>#REF!</v>
      </c>
      <c r="R109" t="e">
        <f>IF(P109=1,IF(A109=A108,R108,COUNTIF(Q$2:Q108,"&gt;0")+1),0)</f>
        <v>#REF!</v>
      </c>
      <c r="S109" t="e">
        <f t="shared" si="17"/>
        <v>#N/A</v>
      </c>
    </row>
    <row r="110" spans="1:19">
      <c r="A110" t="e">
        <f>IF(COUNTIF(A$2:A109,A109)=B109,A109+1,A109)</f>
        <v>#N/A</v>
      </c>
      <c r="B110" t="e">
        <f>VLOOKUP(A110,'помощник для списков'!A$2:L$4005,11,FALSE)</f>
        <v>#N/A</v>
      </c>
      <c r="C110" t="e">
        <f>IF(A110=A109,D109,VLOOKUP(E110,#REF!,25,FALSE))</f>
        <v>#N/A</v>
      </c>
      <c r="D110" s="54" t="e">
        <f>IF(VLOOKUP(E110,'помощник для списков'!C$2:E$4005,3,FALSE)=0,'помощник2(строки)'!C110,IF(INDEX(#REF!,C110+1,12)=0,IF(INDEX(#REF!,C110+2,12)=0,IF(INDEX(#REF!,C110+3,12)=0,IF(INDEX(#REF!,C110+4,12)=0,IF(INDEX(#REF!,C110+5,12)=0,IF(INDEX(#REF!,C110+6,12)=0,IF(INDEX(#REF!,C110+7,12)=0,IF(INDEX(#REF!,C110+8,12)=0,IF(INDEX(#REF!,C110+9,12)=0,IF(INDEX(#REF!,C110+10,12)=0,IF(INDEX(#REF!,C110+11,12)=0,INDEX(#REF!,C110+12,12),INDEX(#REF!,C110+11,12)),INDEX(#REF!,C110+10,12)),INDEX(#REF!,C110+9,12)),INDEX(#REF!,C110+8,12)),INDEX(#REF!,C110+7,12)),INDEX(#REF!,C110+6,12)),INDEX(#REF!,C110+5,12)),INDEX(#REF!,C110+4,12)),INDEX(#REF!,C110+3,12)),INDEX(#REF!,C110+2,12)),INDEX(#REF!,C110+1,12)))</f>
        <v>#N/A</v>
      </c>
      <c r="E110" t="e">
        <f>VLOOKUP(A110,'помощник для списков'!A$2:C$4005,3,FALSE)</f>
        <v>#N/A</v>
      </c>
      <c r="F110" t="e">
        <f>VLOOKUP(CONCATENATE("Лимит на доме",E110),#REF!,22,FALSE)</f>
        <v>#N/A</v>
      </c>
      <c r="G110" t="e">
        <f>VLOOKUP(E110,'помощник для списков'!C$2:I$4005,7,FALSE)</f>
        <v>#N/A</v>
      </c>
      <c r="H110" s="68" t="e">
        <f t="shared" si="12"/>
        <v>#N/A</v>
      </c>
      <c r="I110" t="e">
        <f t="shared" si="13"/>
        <v>#N/A</v>
      </c>
      <c r="J110">
        <f>ROW()</f>
        <v>110</v>
      </c>
      <c r="K110" t="e">
        <f>INDEX(#REF!,'помощник2(строки)'!D110,26)</f>
        <v>#REF!</v>
      </c>
      <c r="L110" t="e">
        <f>IF(K110="да",IF(A110=A109,L109,COUNTIF(M$2:M109,"&gt;0")+1),0)</f>
        <v>#REF!</v>
      </c>
      <c r="M110" t="e">
        <f>IF(VLOOKUP(E110,'помощник для списков'!C$2:I$4005,7,FALSE)=0,0,IF(L110=0,0,IF(E110=E109,0,1)))</f>
        <v>#N/A</v>
      </c>
      <c r="N110" t="e">
        <f t="shared" si="14"/>
        <v>#N/A</v>
      </c>
      <c r="O110" t="e">
        <f t="shared" si="15"/>
        <v>#N/A</v>
      </c>
      <c r="P110" t="e">
        <f>IF(INDEX(#REF!,'помощник2(строки)'!D110,27)="согласие",1,IF(INDEX(#REF!,'помощник2(строки)'!D110,27)="принято решение ОМС",1,0))</f>
        <v>#REF!</v>
      </c>
      <c r="Q110" t="e">
        <f t="shared" si="16"/>
        <v>#REF!</v>
      </c>
      <c r="R110" t="e">
        <f>IF(P110=1,IF(A110=A109,R109,COUNTIF(Q$2:Q109,"&gt;0")+1),0)</f>
        <v>#REF!</v>
      </c>
      <c r="S110" t="e">
        <f t="shared" si="17"/>
        <v>#N/A</v>
      </c>
    </row>
    <row r="111" spans="1:19">
      <c r="A111" t="e">
        <f>IF(COUNTIF(A$2:A110,A110)=B110,A110+1,A110)</f>
        <v>#N/A</v>
      </c>
      <c r="B111" t="e">
        <f>VLOOKUP(A111,'помощник для списков'!A$2:L$4005,11,FALSE)</f>
        <v>#N/A</v>
      </c>
      <c r="C111" t="e">
        <f>IF(A111=A110,D110,VLOOKUP(E111,#REF!,25,FALSE))</f>
        <v>#N/A</v>
      </c>
      <c r="D111" s="54" t="e">
        <f>IF(VLOOKUP(E111,'помощник для списков'!C$2:E$4005,3,FALSE)=0,'помощник2(строки)'!C111,IF(INDEX(#REF!,C111+1,12)=0,IF(INDEX(#REF!,C111+2,12)=0,IF(INDEX(#REF!,C111+3,12)=0,IF(INDEX(#REF!,C111+4,12)=0,IF(INDEX(#REF!,C111+5,12)=0,IF(INDEX(#REF!,C111+6,12)=0,IF(INDEX(#REF!,C111+7,12)=0,IF(INDEX(#REF!,C111+8,12)=0,IF(INDEX(#REF!,C111+9,12)=0,IF(INDEX(#REF!,C111+10,12)=0,IF(INDEX(#REF!,C111+11,12)=0,INDEX(#REF!,C111+12,12),INDEX(#REF!,C111+11,12)),INDEX(#REF!,C111+10,12)),INDEX(#REF!,C111+9,12)),INDEX(#REF!,C111+8,12)),INDEX(#REF!,C111+7,12)),INDEX(#REF!,C111+6,12)),INDEX(#REF!,C111+5,12)),INDEX(#REF!,C111+4,12)),INDEX(#REF!,C111+3,12)),INDEX(#REF!,C111+2,12)),INDEX(#REF!,C111+1,12)))</f>
        <v>#N/A</v>
      </c>
      <c r="E111" t="e">
        <f>VLOOKUP(A111,'помощник для списков'!A$2:C$4005,3,FALSE)</f>
        <v>#N/A</v>
      </c>
      <c r="F111" t="e">
        <f>VLOOKUP(CONCATENATE("Лимит на доме",E111),#REF!,22,FALSE)</f>
        <v>#N/A</v>
      </c>
      <c r="G111" t="e">
        <f>VLOOKUP(E111,'помощник для списков'!C$2:I$4005,7,FALSE)</f>
        <v>#N/A</v>
      </c>
      <c r="H111" s="68" t="e">
        <f t="shared" si="12"/>
        <v>#N/A</v>
      </c>
      <c r="I111" t="e">
        <f t="shared" si="13"/>
        <v>#N/A</v>
      </c>
      <c r="J111">
        <f>ROW()</f>
        <v>111</v>
      </c>
      <c r="K111" t="e">
        <f>INDEX(#REF!,'помощник2(строки)'!D111,26)</f>
        <v>#REF!</v>
      </c>
      <c r="L111" t="e">
        <f>IF(K111="да",IF(A111=A110,L110,COUNTIF(M$2:M110,"&gt;0")+1),0)</f>
        <v>#REF!</v>
      </c>
      <c r="M111" t="e">
        <f>IF(VLOOKUP(E111,'помощник для списков'!C$2:I$4005,7,FALSE)=0,0,IF(L111=0,0,IF(E111=E110,0,1)))</f>
        <v>#N/A</v>
      </c>
      <c r="N111" t="e">
        <f t="shared" si="14"/>
        <v>#N/A</v>
      </c>
      <c r="O111" t="e">
        <f t="shared" si="15"/>
        <v>#N/A</v>
      </c>
      <c r="P111" t="e">
        <f>IF(INDEX(#REF!,'помощник2(строки)'!D111,27)="согласие",1,IF(INDEX(#REF!,'помощник2(строки)'!D111,27)="принято решение ОМС",1,0))</f>
        <v>#REF!</v>
      </c>
      <c r="Q111" t="e">
        <f t="shared" si="16"/>
        <v>#REF!</v>
      </c>
      <c r="R111" t="e">
        <f>IF(P111=1,IF(A111=A110,R110,COUNTIF(Q$2:Q110,"&gt;0")+1),0)</f>
        <v>#REF!</v>
      </c>
      <c r="S111" t="e">
        <f t="shared" si="17"/>
        <v>#N/A</v>
      </c>
    </row>
    <row r="112" spans="1:19">
      <c r="A112" t="e">
        <f>IF(COUNTIF(A$2:A111,A111)=B111,A111+1,A111)</f>
        <v>#N/A</v>
      </c>
      <c r="B112" t="e">
        <f>VLOOKUP(A112,'помощник для списков'!A$2:L$4005,11,FALSE)</f>
        <v>#N/A</v>
      </c>
      <c r="C112" t="e">
        <f>IF(A112=A111,D111,VLOOKUP(E112,#REF!,25,FALSE))</f>
        <v>#N/A</v>
      </c>
      <c r="D112" s="54" t="e">
        <f>IF(VLOOKUP(E112,'помощник для списков'!C$2:E$4005,3,FALSE)=0,'помощник2(строки)'!C112,IF(INDEX(#REF!,C112+1,12)=0,IF(INDEX(#REF!,C112+2,12)=0,IF(INDEX(#REF!,C112+3,12)=0,IF(INDEX(#REF!,C112+4,12)=0,IF(INDEX(#REF!,C112+5,12)=0,IF(INDEX(#REF!,C112+6,12)=0,IF(INDEX(#REF!,C112+7,12)=0,IF(INDEX(#REF!,C112+8,12)=0,IF(INDEX(#REF!,C112+9,12)=0,IF(INDEX(#REF!,C112+10,12)=0,IF(INDEX(#REF!,C112+11,12)=0,INDEX(#REF!,C112+12,12),INDEX(#REF!,C112+11,12)),INDEX(#REF!,C112+10,12)),INDEX(#REF!,C112+9,12)),INDEX(#REF!,C112+8,12)),INDEX(#REF!,C112+7,12)),INDEX(#REF!,C112+6,12)),INDEX(#REF!,C112+5,12)),INDEX(#REF!,C112+4,12)),INDEX(#REF!,C112+3,12)),INDEX(#REF!,C112+2,12)),INDEX(#REF!,C112+1,12)))</f>
        <v>#N/A</v>
      </c>
      <c r="E112" t="e">
        <f>VLOOKUP(A112,'помощник для списков'!A$2:C$4005,3,FALSE)</f>
        <v>#N/A</v>
      </c>
      <c r="F112" t="e">
        <f>VLOOKUP(CONCATENATE("Лимит на доме",E112),#REF!,22,FALSE)</f>
        <v>#N/A</v>
      </c>
      <c r="G112" t="e">
        <f>VLOOKUP(E112,'помощник для списков'!C$2:I$4005,7,FALSE)</f>
        <v>#N/A</v>
      </c>
      <c r="H112" s="68" t="e">
        <f t="shared" si="12"/>
        <v>#N/A</v>
      </c>
      <c r="I112" t="e">
        <f t="shared" si="13"/>
        <v>#N/A</v>
      </c>
      <c r="J112">
        <f>ROW()</f>
        <v>112</v>
      </c>
      <c r="K112" t="e">
        <f>INDEX(#REF!,'помощник2(строки)'!D112,26)</f>
        <v>#REF!</v>
      </c>
      <c r="L112" t="e">
        <f>IF(K112="да",IF(A112=A111,L111,COUNTIF(M$2:M111,"&gt;0")+1),0)</f>
        <v>#REF!</v>
      </c>
      <c r="M112" t="e">
        <f>IF(VLOOKUP(E112,'помощник для списков'!C$2:I$4005,7,FALSE)=0,0,IF(L112=0,0,IF(E112=E111,0,1)))</f>
        <v>#N/A</v>
      </c>
      <c r="N112" t="e">
        <f t="shared" si="14"/>
        <v>#N/A</v>
      </c>
      <c r="O112" t="e">
        <f t="shared" si="15"/>
        <v>#N/A</v>
      </c>
      <c r="P112" t="e">
        <f>IF(INDEX(#REF!,'помощник2(строки)'!D112,27)="согласие",1,IF(INDEX(#REF!,'помощник2(строки)'!D112,27)="принято решение ОМС",1,0))</f>
        <v>#REF!</v>
      </c>
      <c r="Q112" t="e">
        <f t="shared" si="16"/>
        <v>#REF!</v>
      </c>
      <c r="R112" t="e">
        <f>IF(P112=1,IF(A112=A111,R111,COUNTIF(Q$2:Q111,"&gt;0")+1),0)</f>
        <v>#REF!</v>
      </c>
      <c r="S112" t="e">
        <f t="shared" si="17"/>
        <v>#N/A</v>
      </c>
    </row>
    <row r="113" spans="1:19">
      <c r="A113" t="e">
        <f>IF(COUNTIF(A$2:A112,A112)=B112,A112+1,A112)</f>
        <v>#N/A</v>
      </c>
      <c r="B113" t="e">
        <f>VLOOKUP(A113,'помощник для списков'!A$2:L$4005,11,FALSE)</f>
        <v>#N/A</v>
      </c>
      <c r="C113" t="e">
        <f>IF(A113=A112,D112,VLOOKUP(E113,#REF!,25,FALSE))</f>
        <v>#N/A</v>
      </c>
      <c r="D113" s="54" t="e">
        <f>IF(VLOOKUP(E113,'помощник для списков'!C$2:E$4005,3,FALSE)=0,'помощник2(строки)'!C113,IF(INDEX(#REF!,C113+1,12)=0,IF(INDEX(#REF!,C113+2,12)=0,IF(INDEX(#REF!,C113+3,12)=0,IF(INDEX(#REF!,C113+4,12)=0,IF(INDEX(#REF!,C113+5,12)=0,IF(INDEX(#REF!,C113+6,12)=0,IF(INDEX(#REF!,C113+7,12)=0,IF(INDEX(#REF!,C113+8,12)=0,IF(INDEX(#REF!,C113+9,12)=0,IF(INDEX(#REF!,C113+10,12)=0,IF(INDEX(#REF!,C113+11,12)=0,INDEX(#REF!,C113+12,12),INDEX(#REF!,C113+11,12)),INDEX(#REF!,C113+10,12)),INDEX(#REF!,C113+9,12)),INDEX(#REF!,C113+8,12)),INDEX(#REF!,C113+7,12)),INDEX(#REF!,C113+6,12)),INDEX(#REF!,C113+5,12)),INDEX(#REF!,C113+4,12)),INDEX(#REF!,C113+3,12)),INDEX(#REF!,C113+2,12)),INDEX(#REF!,C113+1,12)))</f>
        <v>#N/A</v>
      </c>
      <c r="E113" t="e">
        <f>VLOOKUP(A113,'помощник для списков'!A$2:C$4005,3,FALSE)</f>
        <v>#N/A</v>
      </c>
      <c r="F113" t="e">
        <f>VLOOKUP(CONCATENATE("Лимит на доме",E113),#REF!,22,FALSE)</f>
        <v>#N/A</v>
      </c>
      <c r="G113" t="e">
        <f>VLOOKUP(E113,'помощник для списков'!C$2:I$4005,7,FALSE)</f>
        <v>#N/A</v>
      </c>
      <c r="H113" s="68" t="e">
        <f t="shared" si="12"/>
        <v>#N/A</v>
      </c>
      <c r="I113" t="e">
        <f t="shared" si="13"/>
        <v>#N/A</v>
      </c>
      <c r="J113">
        <f>ROW()</f>
        <v>113</v>
      </c>
      <c r="K113" t="e">
        <f>INDEX(#REF!,'помощник2(строки)'!D113,26)</f>
        <v>#REF!</v>
      </c>
      <c r="L113" t="e">
        <f>IF(K113="да",IF(A113=A112,L112,COUNTIF(M$2:M112,"&gt;0")+1),0)</f>
        <v>#REF!</v>
      </c>
      <c r="M113" t="e">
        <f>IF(VLOOKUP(E113,'помощник для списков'!C$2:I$4005,7,FALSE)=0,0,IF(L113=0,0,IF(E113=E112,0,1)))</f>
        <v>#N/A</v>
      </c>
      <c r="N113" t="e">
        <f t="shared" si="14"/>
        <v>#N/A</v>
      </c>
      <c r="O113" t="e">
        <f t="shared" si="15"/>
        <v>#N/A</v>
      </c>
      <c r="P113" t="e">
        <f>IF(INDEX(#REF!,'помощник2(строки)'!D113,27)="согласие",1,IF(INDEX(#REF!,'помощник2(строки)'!D113,27)="принято решение ОМС",1,0))</f>
        <v>#REF!</v>
      </c>
      <c r="Q113" t="e">
        <f t="shared" si="16"/>
        <v>#REF!</v>
      </c>
      <c r="R113" t="e">
        <f>IF(P113=1,IF(A113=A112,R112,COUNTIF(Q$2:Q112,"&gt;0")+1),0)</f>
        <v>#REF!</v>
      </c>
      <c r="S113" t="e">
        <f t="shared" si="17"/>
        <v>#N/A</v>
      </c>
    </row>
    <row r="114" spans="1:19">
      <c r="A114" t="e">
        <f>IF(COUNTIF(A$2:A113,A113)=B113,A113+1,A113)</f>
        <v>#N/A</v>
      </c>
      <c r="B114" t="e">
        <f>VLOOKUP(A114,'помощник для списков'!A$2:L$4005,11,FALSE)</f>
        <v>#N/A</v>
      </c>
      <c r="C114" t="e">
        <f>IF(A114=A113,D113,VLOOKUP(E114,#REF!,25,FALSE))</f>
        <v>#N/A</v>
      </c>
      <c r="D114" s="54" t="e">
        <f>IF(VLOOKUP(E114,'помощник для списков'!C$2:E$4005,3,FALSE)=0,'помощник2(строки)'!C114,IF(INDEX(#REF!,C114+1,12)=0,IF(INDEX(#REF!,C114+2,12)=0,IF(INDEX(#REF!,C114+3,12)=0,IF(INDEX(#REF!,C114+4,12)=0,IF(INDEX(#REF!,C114+5,12)=0,IF(INDEX(#REF!,C114+6,12)=0,IF(INDEX(#REF!,C114+7,12)=0,IF(INDEX(#REF!,C114+8,12)=0,IF(INDEX(#REF!,C114+9,12)=0,IF(INDEX(#REF!,C114+10,12)=0,IF(INDEX(#REF!,C114+11,12)=0,INDEX(#REF!,C114+12,12),INDEX(#REF!,C114+11,12)),INDEX(#REF!,C114+10,12)),INDEX(#REF!,C114+9,12)),INDEX(#REF!,C114+8,12)),INDEX(#REF!,C114+7,12)),INDEX(#REF!,C114+6,12)),INDEX(#REF!,C114+5,12)),INDEX(#REF!,C114+4,12)),INDEX(#REF!,C114+3,12)),INDEX(#REF!,C114+2,12)),INDEX(#REF!,C114+1,12)))</f>
        <v>#N/A</v>
      </c>
      <c r="E114" t="e">
        <f>VLOOKUP(A114,'помощник для списков'!A$2:C$4005,3,FALSE)</f>
        <v>#N/A</v>
      </c>
      <c r="F114" t="e">
        <f>VLOOKUP(CONCATENATE("Лимит на доме",E114),#REF!,22,FALSE)</f>
        <v>#N/A</v>
      </c>
      <c r="G114" t="e">
        <f>VLOOKUP(E114,'помощник для списков'!C$2:I$4005,7,FALSE)</f>
        <v>#N/A</v>
      </c>
      <c r="H114" s="68" t="e">
        <f t="shared" si="12"/>
        <v>#N/A</v>
      </c>
      <c r="I114" t="e">
        <f t="shared" si="13"/>
        <v>#N/A</v>
      </c>
      <c r="J114">
        <f>ROW()</f>
        <v>114</v>
      </c>
      <c r="K114" t="e">
        <f>INDEX(#REF!,'помощник2(строки)'!D114,26)</f>
        <v>#REF!</v>
      </c>
      <c r="L114" t="e">
        <f>IF(K114="да",IF(A114=A113,L113,COUNTIF(M$2:M113,"&gt;0")+1),0)</f>
        <v>#REF!</v>
      </c>
      <c r="M114" t="e">
        <f>IF(VLOOKUP(E114,'помощник для списков'!C$2:I$4005,7,FALSE)=0,0,IF(L114=0,0,IF(E114=E113,0,1)))</f>
        <v>#N/A</v>
      </c>
      <c r="N114" t="e">
        <f t="shared" si="14"/>
        <v>#N/A</v>
      </c>
      <c r="O114" t="e">
        <f t="shared" si="15"/>
        <v>#N/A</v>
      </c>
      <c r="P114" t="e">
        <f>IF(INDEX(#REF!,'помощник2(строки)'!D114,27)="согласие",1,IF(INDEX(#REF!,'помощник2(строки)'!D114,27)="принято решение ОМС",1,0))</f>
        <v>#REF!</v>
      </c>
      <c r="Q114" t="e">
        <f t="shared" si="16"/>
        <v>#REF!</v>
      </c>
      <c r="R114" t="e">
        <f>IF(P114=1,IF(A114=A113,R113,COUNTIF(Q$2:Q113,"&gt;0")+1),0)</f>
        <v>#REF!</v>
      </c>
      <c r="S114" t="e">
        <f t="shared" si="17"/>
        <v>#N/A</v>
      </c>
    </row>
    <row r="115" spans="1:19">
      <c r="A115" t="e">
        <f>IF(COUNTIF(A$2:A114,A114)=B114,A114+1,A114)</f>
        <v>#N/A</v>
      </c>
      <c r="B115" t="e">
        <f>VLOOKUP(A115,'помощник для списков'!A$2:L$4005,11,FALSE)</f>
        <v>#N/A</v>
      </c>
      <c r="C115" t="e">
        <f>IF(A115=A114,D114,VLOOKUP(E115,#REF!,25,FALSE))</f>
        <v>#N/A</v>
      </c>
      <c r="D115" s="54" t="e">
        <f>IF(VLOOKUP(E115,'помощник для списков'!C$2:E$4005,3,FALSE)=0,'помощник2(строки)'!C115,IF(INDEX(#REF!,C115+1,12)=0,IF(INDEX(#REF!,C115+2,12)=0,IF(INDEX(#REF!,C115+3,12)=0,IF(INDEX(#REF!,C115+4,12)=0,IF(INDEX(#REF!,C115+5,12)=0,IF(INDEX(#REF!,C115+6,12)=0,IF(INDEX(#REF!,C115+7,12)=0,IF(INDEX(#REF!,C115+8,12)=0,IF(INDEX(#REF!,C115+9,12)=0,IF(INDEX(#REF!,C115+10,12)=0,IF(INDEX(#REF!,C115+11,12)=0,INDEX(#REF!,C115+12,12),INDEX(#REF!,C115+11,12)),INDEX(#REF!,C115+10,12)),INDEX(#REF!,C115+9,12)),INDEX(#REF!,C115+8,12)),INDEX(#REF!,C115+7,12)),INDEX(#REF!,C115+6,12)),INDEX(#REF!,C115+5,12)),INDEX(#REF!,C115+4,12)),INDEX(#REF!,C115+3,12)),INDEX(#REF!,C115+2,12)),INDEX(#REF!,C115+1,12)))</f>
        <v>#N/A</v>
      </c>
      <c r="E115" t="e">
        <f>VLOOKUP(A115,'помощник для списков'!A$2:C$4005,3,FALSE)</f>
        <v>#N/A</v>
      </c>
      <c r="F115" t="e">
        <f>VLOOKUP(CONCATENATE("Лимит на доме",E115),#REF!,22,FALSE)</f>
        <v>#N/A</v>
      </c>
      <c r="G115" t="e">
        <f>VLOOKUP(E115,'помощник для списков'!C$2:I$4005,7,FALSE)</f>
        <v>#N/A</v>
      </c>
      <c r="H115" s="68" t="e">
        <f t="shared" si="12"/>
        <v>#N/A</v>
      </c>
      <c r="I115" t="e">
        <f t="shared" si="13"/>
        <v>#N/A</v>
      </c>
      <c r="J115">
        <f>ROW()</f>
        <v>115</v>
      </c>
      <c r="K115" t="e">
        <f>INDEX(#REF!,'помощник2(строки)'!D115,26)</f>
        <v>#REF!</v>
      </c>
      <c r="L115" t="e">
        <f>IF(K115="да",IF(A115=A114,L114,COUNTIF(M$2:M114,"&gt;0")+1),0)</f>
        <v>#REF!</v>
      </c>
      <c r="M115" t="e">
        <f>IF(VLOOKUP(E115,'помощник для списков'!C$2:I$4005,7,FALSE)=0,0,IF(L115=0,0,IF(E115=E114,0,1)))</f>
        <v>#N/A</v>
      </c>
      <c r="N115" t="e">
        <f t="shared" si="14"/>
        <v>#N/A</v>
      </c>
      <c r="O115" t="e">
        <f t="shared" si="15"/>
        <v>#N/A</v>
      </c>
      <c r="P115" t="e">
        <f>IF(INDEX(#REF!,'помощник2(строки)'!D115,27)="согласие",1,IF(INDEX(#REF!,'помощник2(строки)'!D115,27)="принято решение ОМС",1,0))</f>
        <v>#REF!</v>
      </c>
      <c r="Q115" t="e">
        <f t="shared" si="16"/>
        <v>#REF!</v>
      </c>
      <c r="R115" t="e">
        <f>IF(P115=1,IF(A115=A114,R114,COUNTIF(Q$2:Q114,"&gt;0")+1),0)</f>
        <v>#REF!</v>
      </c>
      <c r="S115" t="e">
        <f t="shared" si="17"/>
        <v>#N/A</v>
      </c>
    </row>
    <row r="116" spans="1:19">
      <c r="A116" t="e">
        <f>IF(COUNTIF(A$2:A115,A115)=B115,A115+1,A115)</f>
        <v>#N/A</v>
      </c>
      <c r="B116" t="e">
        <f>VLOOKUP(A116,'помощник для списков'!A$2:L$4005,11,FALSE)</f>
        <v>#N/A</v>
      </c>
      <c r="C116" t="e">
        <f>IF(A116=A115,D115,VLOOKUP(E116,#REF!,25,FALSE))</f>
        <v>#N/A</v>
      </c>
      <c r="D116" s="54" t="e">
        <f>IF(VLOOKUP(E116,'помощник для списков'!C$2:E$4005,3,FALSE)=0,'помощник2(строки)'!C116,IF(INDEX(#REF!,C116+1,12)=0,IF(INDEX(#REF!,C116+2,12)=0,IF(INDEX(#REF!,C116+3,12)=0,IF(INDEX(#REF!,C116+4,12)=0,IF(INDEX(#REF!,C116+5,12)=0,IF(INDEX(#REF!,C116+6,12)=0,IF(INDEX(#REF!,C116+7,12)=0,IF(INDEX(#REF!,C116+8,12)=0,IF(INDEX(#REF!,C116+9,12)=0,IF(INDEX(#REF!,C116+10,12)=0,IF(INDEX(#REF!,C116+11,12)=0,INDEX(#REF!,C116+12,12),INDEX(#REF!,C116+11,12)),INDEX(#REF!,C116+10,12)),INDEX(#REF!,C116+9,12)),INDEX(#REF!,C116+8,12)),INDEX(#REF!,C116+7,12)),INDEX(#REF!,C116+6,12)),INDEX(#REF!,C116+5,12)),INDEX(#REF!,C116+4,12)),INDEX(#REF!,C116+3,12)),INDEX(#REF!,C116+2,12)),INDEX(#REF!,C116+1,12)))</f>
        <v>#N/A</v>
      </c>
      <c r="E116" t="e">
        <f>VLOOKUP(A116,'помощник для списков'!A$2:C$4005,3,FALSE)</f>
        <v>#N/A</v>
      </c>
      <c r="F116" t="e">
        <f>VLOOKUP(CONCATENATE("Лимит на доме",E116),#REF!,22,FALSE)</f>
        <v>#N/A</v>
      </c>
      <c r="G116" t="e">
        <f>VLOOKUP(E116,'помощник для списков'!C$2:I$4005,7,FALSE)</f>
        <v>#N/A</v>
      </c>
      <c r="H116" s="68" t="e">
        <f t="shared" si="12"/>
        <v>#N/A</v>
      </c>
      <c r="I116" t="e">
        <f t="shared" si="13"/>
        <v>#N/A</v>
      </c>
      <c r="J116">
        <f>ROW()</f>
        <v>116</v>
      </c>
      <c r="K116" t="e">
        <f>INDEX(#REF!,'помощник2(строки)'!D116,26)</f>
        <v>#REF!</v>
      </c>
      <c r="L116" t="e">
        <f>IF(K116="да",IF(A116=A115,L115,COUNTIF(M$2:M115,"&gt;0")+1),0)</f>
        <v>#REF!</v>
      </c>
      <c r="M116" t="e">
        <f>IF(VLOOKUP(E116,'помощник для списков'!C$2:I$4005,7,FALSE)=0,0,IF(L116=0,0,IF(E116=E115,0,1)))</f>
        <v>#N/A</v>
      </c>
      <c r="N116" t="e">
        <f t="shared" si="14"/>
        <v>#N/A</v>
      </c>
      <c r="O116" t="e">
        <f t="shared" si="15"/>
        <v>#N/A</v>
      </c>
      <c r="P116" t="e">
        <f>IF(INDEX(#REF!,'помощник2(строки)'!D116,27)="согласие",1,IF(INDEX(#REF!,'помощник2(строки)'!D116,27)="принято решение ОМС",1,0))</f>
        <v>#REF!</v>
      </c>
      <c r="Q116" t="e">
        <f t="shared" si="16"/>
        <v>#REF!</v>
      </c>
      <c r="R116" t="e">
        <f>IF(P116=1,IF(A116=A115,R115,COUNTIF(Q$2:Q115,"&gt;0")+1),0)</f>
        <v>#REF!</v>
      </c>
      <c r="S116" t="e">
        <f t="shared" si="17"/>
        <v>#N/A</v>
      </c>
    </row>
    <row r="117" spans="1:19">
      <c r="A117" t="e">
        <f>IF(COUNTIF(A$2:A116,A116)=B116,A116+1,A116)</f>
        <v>#N/A</v>
      </c>
      <c r="B117" t="e">
        <f>VLOOKUP(A117,'помощник для списков'!A$2:L$4005,11,FALSE)</f>
        <v>#N/A</v>
      </c>
      <c r="C117" t="e">
        <f>IF(A117=A116,D116,VLOOKUP(E117,#REF!,25,FALSE))</f>
        <v>#N/A</v>
      </c>
      <c r="D117" s="54" t="e">
        <f>IF(VLOOKUP(E117,'помощник для списков'!C$2:E$4005,3,FALSE)=0,'помощник2(строки)'!C117,IF(INDEX(#REF!,C117+1,12)=0,IF(INDEX(#REF!,C117+2,12)=0,IF(INDEX(#REF!,C117+3,12)=0,IF(INDEX(#REF!,C117+4,12)=0,IF(INDEX(#REF!,C117+5,12)=0,IF(INDEX(#REF!,C117+6,12)=0,IF(INDEX(#REF!,C117+7,12)=0,IF(INDEX(#REF!,C117+8,12)=0,IF(INDEX(#REF!,C117+9,12)=0,IF(INDEX(#REF!,C117+10,12)=0,IF(INDEX(#REF!,C117+11,12)=0,INDEX(#REF!,C117+12,12),INDEX(#REF!,C117+11,12)),INDEX(#REF!,C117+10,12)),INDEX(#REF!,C117+9,12)),INDEX(#REF!,C117+8,12)),INDEX(#REF!,C117+7,12)),INDEX(#REF!,C117+6,12)),INDEX(#REF!,C117+5,12)),INDEX(#REF!,C117+4,12)),INDEX(#REF!,C117+3,12)),INDEX(#REF!,C117+2,12)),INDEX(#REF!,C117+1,12)))</f>
        <v>#N/A</v>
      </c>
      <c r="E117" t="e">
        <f>VLOOKUP(A117,'помощник для списков'!A$2:C$4005,3,FALSE)</f>
        <v>#N/A</v>
      </c>
      <c r="F117" t="e">
        <f>VLOOKUP(CONCATENATE("Лимит на доме",E117),#REF!,22,FALSE)</f>
        <v>#N/A</v>
      </c>
      <c r="G117" t="e">
        <f>VLOOKUP(E117,'помощник для списков'!C$2:I$4005,7,FALSE)</f>
        <v>#N/A</v>
      </c>
      <c r="H117" s="68" t="e">
        <f t="shared" si="12"/>
        <v>#N/A</v>
      </c>
      <c r="I117" t="e">
        <f t="shared" si="13"/>
        <v>#N/A</v>
      </c>
      <c r="J117">
        <f>ROW()</f>
        <v>117</v>
      </c>
      <c r="K117" t="e">
        <f>INDEX(#REF!,'помощник2(строки)'!D117,26)</f>
        <v>#REF!</v>
      </c>
      <c r="L117" t="e">
        <f>IF(K117="да",IF(A117=A116,L116,COUNTIF(M$2:M116,"&gt;0")+1),0)</f>
        <v>#REF!</v>
      </c>
      <c r="M117" t="e">
        <f>IF(VLOOKUP(E117,'помощник для списков'!C$2:I$4005,7,FALSE)=0,0,IF(L117=0,0,IF(E117=E116,0,1)))</f>
        <v>#N/A</v>
      </c>
      <c r="N117" t="e">
        <f t="shared" si="14"/>
        <v>#N/A</v>
      </c>
      <c r="O117" t="e">
        <f t="shared" si="15"/>
        <v>#N/A</v>
      </c>
      <c r="P117" t="e">
        <f>IF(INDEX(#REF!,'помощник2(строки)'!D117,27)="согласие",1,IF(INDEX(#REF!,'помощник2(строки)'!D117,27)="принято решение ОМС",1,0))</f>
        <v>#REF!</v>
      </c>
      <c r="Q117" t="e">
        <f t="shared" si="16"/>
        <v>#REF!</v>
      </c>
      <c r="R117" t="e">
        <f>IF(P117=1,IF(A117=A116,R116,COUNTIF(Q$2:Q116,"&gt;0")+1),0)</f>
        <v>#REF!</v>
      </c>
      <c r="S117" t="e">
        <f t="shared" si="17"/>
        <v>#N/A</v>
      </c>
    </row>
    <row r="118" spans="1:19">
      <c r="A118" t="e">
        <f>IF(COUNTIF(A$2:A117,A117)=B117,A117+1,A117)</f>
        <v>#N/A</v>
      </c>
      <c r="B118" t="e">
        <f>VLOOKUP(A118,'помощник для списков'!A$2:L$4005,11,FALSE)</f>
        <v>#N/A</v>
      </c>
      <c r="C118" t="e">
        <f>IF(A118=A117,D117,VLOOKUP(E118,#REF!,25,FALSE))</f>
        <v>#N/A</v>
      </c>
      <c r="D118" s="54" t="e">
        <f>IF(VLOOKUP(E118,'помощник для списков'!C$2:E$4005,3,FALSE)=0,'помощник2(строки)'!C118,IF(INDEX(#REF!,C118+1,12)=0,IF(INDEX(#REF!,C118+2,12)=0,IF(INDEX(#REF!,C118+3,12)=0,IF(INDEX(#REF!,C118+4,12)=0,IF(INDEX(#REF!,C118+5,12)=0,IF(INDEX(#REF!,C118+6,12)=0,IF(INDEX(#REF!,C118+7,12)=0,IF(INDEX(#REF!,C118+8,12)=0,IF(INDEX(#REF!,C118+9,12)=0,IF(INDEX(#REF!,C118+10,12)=0,IF(INDEX(#REF!,C118+11,12)=0,INDEX(#REF!,C118+12,12),INDEX(#REF!,C118+11,12)),INDEX(#REF!,C118+10,12)),INDEX(#REF!,C118+9,12)),INDEX(#REF!,C118+8,12)),INDEX(#REF!,C118+7,12)),INDEX(#REF!,C118+6,12)),INDEX(#REF!,C118+5,12)),INDEX(#REF!,C118+4,12)),INDEX(#REF!,C118+3,12)),INDEX(#REF!,C118+2,12)),INDEX(#REF!,C118+1,12)))</f>
        <v>#N/A</v>
      </c>
      <c r="E118" t="e">
        <f>VLOOKUP(A118,'помощник для списков'!A$2:C$4005,3,FALSE)</f>
        <v>#N/A</v>
      </c>
      <c r="F118" t="e">
        <f>VLOOKUP(CONCATENATE("Лимит на доме",E118),#REF!,22,FALSE)</f>
        <v>#N/A</v>
      </c>
      <c r="G118" t="e">
        <f>VLOOKUP(E118,'помощник для списков'!C$2:I$4005,7,FALSE)</f>
        <v>#N/A</v>
      </c>
      <c r="H118" s="68" t="e">
        <f t="shared" si="12"/>
        <v>#N/A</v>
      </c>
      <c r="I118" t="e">
        <f t="shared" si="13"/>
        <v>#N/A</v>
      </c>
      <c r="J118">
        <f>ROW()</f>
        <v>118</v>
      </c>
      <c r="K118" t="e">
        <f>INDEX(#REF!,'помощник2(строки)'!D118,26)</f>
        <v>#REF!</v>
      </c>
      <c r="L118" t="e">
        <f>IF(K118="да",IF(A118=A117,L117,COUNTIF(M$2:M117,"&gt;0")+1),0)</f>
        <v>#REF!</v>
      </c>
      <c r="M118" t="e">
        <f>IF(VLOOKUP(E118,'помощник для списков'!C$2:I$4005,7,FALSE)=0,0,IF(L118=0,0,IF(E118=E117,0,1)))</f>
        <v>#N/A</v>
      </c>
      <c r="N118" t="e">
        <f t="shared" si="14"/>
        <v>#N/A</v>
      </c>
      <c r="O118" t="e">
        <f t="shared" si="15"/>
        <v>#N/A</v>
      </c>
      <c r="P118" t="e">
        <f>IF(INDEX(#REF!,'помощник2(строки)'!D118,27)="согласие",1,IF(INDEX(#REF!,'помощник2(строки)'!D118,27)="принято решение ОМС",1,0))</f>
        <v>#REF!</v>
      </c>
      <c r="Q118" t="e">
        <f t="shared" si="16"/>
        <v>#REF!</v>
      </c>
      <c r="R118" t="e">
        <f>IF(P118=1,IF(A118=A117,R117,COUNTIF(Q$2:Q117,"&gt;0")+1),0)</f>
        <v>#REF!</v>
      </c>
      <c r="S118" t="e">
        <f t="shared" si="17"/>
        <v>#N/A</v>
      </c>
    </row>
    <row r="119" spans="1:19">
      <c r="A119" t="e">
        <f>IF(COUNTIF(A$2:A118,A118)=B118,A118+1,A118)</f>
        <v>#N/A</v>
      </c>
      <c r="B119" t="e">
        <f>VLOOKUP(A119,'помощник для списков'!A$2:L$4005,11,FALSE)</f>
        <v>#N/A</v>
      </c>
      <c r="C119" t="e">
        <f>IF(A119=A118,D118,VLOOKUP(E119,#REF!,25,FALSE))</f>
        <v>#N/A</v>
      </c>
      <c r="D119" s="54" t="e">
        <f>IF(VLOOKUP(E119,'помощник для списков'!C$2:E$4005,3,FALSE)=0,'помощник2(строки)'!C119,IF(INDEX(#REF!,C119+1,12)=0,IF(INDEX(#REF!,C119+2,12)=0,IF(INDEX(#REF!,C119+3,12)=0,IF(INDEX(#REF!,C119+4,12)=0,IF(INDEX(#REF!,C119+5,12)=0,IF(INDEX(#REF!,C119+6,12)=0,IF(INDEX(#REF!,C119+7,12)=0,IF(INDEX(#REF!,C119+8,12)=0,IF(INDEX(#REF!,C119+9,12)=0,IF(INDEX(#REF!,C119+10,12)=0,IF(INDEX(#REF!,C119+11,12)=0,INDEX(#REF!,C119+12,12),INDEX(#REF!,C119+11,12)),INDEX(#REF!,C119+10,12)),INDEX(#REF!,C119+9,12)),INDEX(#REF!,C119+8,12)),INDEX(#REF!,C119+7,12)),INDEX(#REF!,C119+6,12)),INDEX(#REF!,C119+5,12)),INDEX(#REF!,C119+4,12)),INDEX(#REF!,C119+3,12)),INDEX(#REF!,C119+2,12)),INDEX(#REF!,C119+1,12)))</f>
        <v>#N/A</v>
      </c>
      <c r="E119" t="e">
        <f>VLOOKUP(A119,'помощник для списков'!A$2:C$4005,3,FALSE)</f>
        <v>#N/A</v>
      </c>
      <c r="F119" t="e">
        <f>VLOOKUP(CONCATENATE("Лимит на доме",E119),#REF!,22,FALSE)</f>
        <v>#N/A</v>
      </c>
      <c r="G119" t="e">
        <f>VLOOKUP(E119,'помощник для списков'!C$2:I$4005,7,FALSE)</f>
        <v>#N/A</v>
      </c>
      <c r="H119" s="68" t="e">
        <f t="shared" si="12"/>
        <v>#N/A</v>
      </c>
      <c r="I119" t="e">
        <f t="shared" si="13"/>
        <v>#N/A</v>
      </c>
      <c r="J119">
        <f>ROW()</f>
        <v>119</v>
      </c>
      <c r="K119" t="e">
        <f>INDEX(#REF!,'помощник2(строки)'!D119,26)</f>
        <v>#REF!</v>
      </c>
      <c r="L119" t="e">
        <f>IF(K119="да",IF(A119=A118,L118,COUNTIF(M$2:M118,"&gt;0")+1),0)</f>
        <v>#REF!</v>
      </c>
      <c r="M119" t="e">
        <f>IF(VLOOKUP(E119,'помощник для списков'!C$2:I$4005,7,FALSE)=0,0,IF(L119=0,0,IF(E119=E118,0,1)))</f>
        <v>#N/A</v>
      </c>
      <c r="N119" t="e">
        <f t="shared" si="14"/>
        <v>#N/A</v>
      </c>
      <c r="O119" t="e">
        <f t="shared" si="15"/>
        <v>#N/A</v>
      </c>
      <c r="P119" t="e">
        <f>IF(INDEX(#REF!,'помощник2(строки)'!D119,27)="согласие",1,IF(INDEX(#REF!,'помощник2(строки)'!D119,27)="принято решение ОМС",1,0))</f>
        <v>#REF!</v>
      </c>
      <c r="Q119" t="e">
        <f t="shared" si="16"/>
        <v>#REF!</v>
      </c>
      <c r="R119" t="e">
        <f>IF(P119=1,IF(A119=A118,R118,COUNTIF(Q$2:Q118,"&gt;0")+1),0)</f>
        <v>#REF!</v>
      </c>
      <c r="S119" t="e">
        <f t="shared" si="17"/>
        <v>#N/A</v>
      </c>
    </row>
    <row r="120" spans="1:19">
      <c r="A120" t="e">
        <f>IF(COUNTIF(A$2:A119,A119)=B119,A119+1,A119)</f>
        <v>#N/A</v>
      </c>
      <c r="B120" t="e">
        <f>VLOOKUP(A120,'помощник для списков'!A$2:L$4005,11,FALSE)</f>
        <v>#N/A</v>
      </c>
      <c r="C120" t="e">
        <f>IF(A120=A119,D119,VLOOKUP(E120,#REF!,25,FALSE))</f>
        <v>#N/A</v>
      </c>
      <c r="D120" s="54" t="e">
        <f>IF(VLOOKUP(E120,'помощник для списков'!C$2:E$4005,3,FALSE)=0,'помощник2(строки)'!C120,IF(INDEX(#REF!,C120+1,12)=0,IF(INDEX(#REF!,C120+2,12)=0,IF(INDEX(#REF!,C120+3,12)=0,IF(INDEX(#REF!,C120+4,12)=0,IF(INDEX(#REF!,C120+5,12)=0,IF(INDEX(#REF!,C120+6,12)=0,IF(INDEX(#REF!,C120+7,12)=0,IF(INDEX(#REF!,C120+8,12)=0,IF(INDEX(#REF!,C120+9,12)=0,IF(INDEX(#REF!,C120+10,12)=0,IF(INDEX(#REF!,C120+11,12)=0,INDEX(#REF!,C120+12,12),INDEX(#REF!,C120+11,12)),INDEX(#REF!,C120+10,12)),INDEX(#REF!,C120+9,12)),INDEX(#REF!,C120+8,12)),INDEX(#REF!,C120+7,12)),INDEX(#REF!,C120+6,12)),INDEX(#REF!,C120+5,12)),INDEX(#REF!,C120+4,12)),INDEX(#REF!,C120+3,12)),INDEX(#REF!,C120+2,12)),INDEX(#REF!,C120+1,12)))</f>
        <v>#N/A</v>
      </c>
      <c r="E120" t="e">
        <f>VLOOKUP(A120,'помощник для списков'!A$2:C$4005,3,FALSE)</f>
        <v>#N/A</v>
      </c>
      <c r="F120" t="e">
        <f>VLOOKUP(CONCATENATE("Лимит на доме",E120),#REF!,22,FALSE)</f>
        <v>#N/A</v>
      </c>
      <c r="G120" t="e">
        <f>VLOOKUP(E120,'помощник для списков'!C$2:I$4005,7,FALSE)</f>
        <v>#N/A</v>
      </c>
      <c r="H120" s="68" t="e">
        <f t="shared" si="12"/>
        <v>#N/A</v>
      </c>
      <c r="I120" t="e">
        <f t="shared" si="13"/>
        <v>#N/A</v>
      </c>
      <c r="J120">
        <f>ROW()</f>
        <v>120</v>
      </c>
      <c r="K120" t="e">
        <f>INDEX(#REF!,'помощник2(строки)'!D120,26)</f>
        <v>#REF!</v>
      </c>
      <c r="L120" t="e">
        <f>IF(K120="да",IF(A120=A119,L119,COUNTIF(M$2:M119,"&gt;0")+1),0)</f>
        <v>#REF!</v>
      </c>
      <c r="M120" t="e">
        <f>IF(VLOOKUP(E120,'помощник для списков'!C$2:I$4005,7,FALSE)=0,0,IF(L120=0,0,IF(E120=E119,0,1)))</f>
        <v>#N/A</v>
      </c>
      <c r="N120" t="e">
        <f t="shared" si="14"/>
        <v>#N/A</v>
      </c>
      <c r="O120" t="e">
        <f t="shared" si="15"/>
        <v>#N/A</v>
      </c>
      <c r="P120" t="e">
        <f>IF(INDEX(#REF!,'помощник2(строки)'!D120,27)="согласие",1,IF(INDEX(#REF!,'помощник2(строки)'!D120,27)="принято решение ОМС",1,0))</f>
        <v>#REF!</v>
      </c>
      <c r="Q120" t="e">
        <f t="shared" si="16"/>
        <v>#REF!</v>
      </c>
      <c r="R120" t="e">
        <f>IF(P120=1,IF(A120=A119,R119,COUNTIF(Q$2:Q119,"&gt;0")+1),0)</f>
        <v>#REF!</v>
      </c>
      <c r="S120" t="e">
        <f t="shared" si="17"/>
        <v>#N/A</v>
      </c>
    </row>
    <row r="121" spans="1:19">
      <c r="A121" t="e">
        <f>IF(COUNTIF(A$2:A120,A120)=B120,A120+1,A120)</f>
        <v>#N/A</v>
      </c>
      <c r="B121" t="e">
        <f>VLOOKUP(A121,'помощник для списков'!A$2:L$4005,11,FALSE)</f>
        <v>#N/A</v>
      </c>
      <c r="C121" t="e">
        <f>IF(A121=A120,D120,VLOOKUP(E121,#REF!,25,FALSE))</f>
        <v>#N/A</v>
      </c>
      <c r="D121" s="54" t="e">
        <f>IF(VLOOKUP(E121,'помощник для списков'!C$2:E$4005,3,FALSE)=0,'помощник2(строки)'!C121,IF(INDEX(#REF!,C121+1,12)=0,IF(INDEX(#REF!,C121+2,12)=0,IF(INDEX(#REF!,C121+3,12)=0,IF(INDEX(#REF!,C121+4,12)=0,IF(INDEX(#REF!,C121+5,12)=0,IF(INDEX(#REF!,C121+6,12)=0,IF(INDEX(#REF!,C121+7,12)=0,IF(INDEX(#REF!,C121+8,12)=0,IF(INDEX(#REF!,C121+9,12)=0,IF(INDEX(#REF!,C121+10,12)=0,IF(INDEX(#REF!,C121+11,12)=0,INDEX(#REF!,C121+12,12),INDEX(#REF!,C121+11,12)),INDEX(#REF!,C121+10,12)),INDEX(#REF!,C121+9,12)),INDEX(#REF!,C121+8,12)),INDEX(#REF!,C121+7,12)),INDEX(#REF!,C121+6,12)),INDEX(#REF!,C121+5,12)),INDEX(#REF!,C121+4,12)),INDEX(#REF!,C121+3,12)),INDEX(#REF!,C121+2,12)),INDEX(#REF!,C121+1,12)))</f>
        <v>#N/A</v>
      </c>
      <c r="E121" t="e">
        <f>VLOOKUP(A121,'помощник для списков'!A$2:C$4005,3,FALSE)</f>
        <v>#N/A</v>
      </c>
      <c r="F121" t="e">
        <f>VLOOKUP(CONCATENATE("Лимит на доме",E121),#REF!,22,FALSE)</f>
        <v>#N/A</v>
      </c>
      <c r="G121" t="e">
        <f>VLOOKUP(E121,'помощник для списков'!C$2:I$4005,7,FALSE)</f>
        <v>#N/A</v>
      </c>
      <c r="H121" s="68" t="e">
        <f t="shared" si="12"/>
        <v>#N/A</v>
      </c>
      <c r="I121" t="e">
        <f t="shared" si="13"/>
        <v>#N/A</v>
      </c>
      <c r="J121">
        <f>ROW()</f>
        <v>121</v>
      </c>
      <c r="K121" t="e">
        <f>INDEX(#REF!,'помощник2(строки)'!D121,26)</f>
        <v>#REF!</v>
      </c>
      <c r="L121" t="e">
        <f>IF(K121="да",IF(A121=A120,L120,COUNTIF(M$2:M120,"&gt;0")+1),0)</f>
        <v>#REF!</v>
      </c>
      <c r="M121" t="e">
        <f>IF(VLOOKUP(E121,'помощник для списков'!C$2:I$4005,7,FALSE)=0,0,IF(L121=0,0,IF(E121=E120,0,1)))</f>
        <v>#N/A</v>
      </c>
      <c r="N121" t="e">
        <f t="shared" si="14"/>
        <v>#N/A</v>
      </c>
      <c r="O121" t="e">
        <f t="shared" si="15"/>
        <v>#N/A</v>
      </c>
      <c r="P121" t="e">
        <f>IF(INDEX(#REF!,'помощник2(строки)'!D121,27)="согласие",1,IF(INDEX(#REF!,'помощник2(строки)'!D121,27)="принято решение ОМС",1,0))</f>
        <v>#REF!</v>
      </c>
      <c r="Q121" t="e">
        <f t="shared" si="16"/>
        <v>#REF!</v>
      </c>
      <c r="R121" t="e">
        <f>IF(P121=1,IF(A121=A120,R120,COUNTIF(Q$2:Q120,"&gt;0")+1),0)</f>
        <v>#REF!</v>
      </c>
      <c r="S121" t="e">
        <f t="shared" si="17"/>
        <v>#N/A</v>
      </c>
    </row>
    <row r="122" spans="1:19">
      <c r="A122" t="e">
        <f>IF(COUNTIF(A$2:A121,A121)=B121,A121+1,A121)</f>
        <v>#N/A</v>
      </c>
      <c r="B122" t="e">
        <f>VLOOKUP(A122,'помощник для списков'!A$2:L$4005,11,FALSE)</f>
        <v>#N/A</v>
      </c>
      <c r="C122" t="e">
        <f>IF(A122=A121,D121,VLOOKUP(E122,#REF!,25,FALSE))</f>
        <v>#N/A</v>
      </c>
      <c r="D122" s="54" t="e">
        <f>IF(VLOOKUP(E122,'помощник для списков'!C$2:E$4005,3,FALSE)=0,'помощник2(строки)'!C122,IF(INDEX(#REF!,C122+1,12)=0,IF(INDEX(#REF!,C122+2,12)=0,IF(INDEX(#REF!,C122+3,12)=0,IF(INDEX(#REF!,C122+4,12)=0,IF(INDEX(#REF!,C122+5,12)=0,IF(INDEX(#REF!,C122+6,12)=0,IF(INDEX(#REF!,C122+7,12)=0,IF(INDEX(#REF!,C122+8,12)=0,IF(INDEX(#REF!,C122+9,12)=0,IF(INDEX(#REF!,C122+10,12)=0,IF(INDEX(#REF!,C122+11,12)=0,INDEX(#REF!,C122+12,12),INDEX(#REF!,C122+11,12)),INDEX(#REF!,C122+10,12)),INDEX(#REF!,C122+9,12)),INDEX(#REF!,C122+8,12)),INDEX(#REF!,C122+7,12)),INDEX(#REF!,C122+6,12)),INDEX(#REF!,C122+5,12)),INDEX(#REF!,C122+4,12)),INDEX(#REF!,C122+3,12)),INDEX(#REF!,C122+2,12)),INDEX(#REF!,C122+1,12)))</f>
        <v>#N/A</v>
      </c>
      <c r="E122" t="e">
        <f>VLOOKUP(A122,'помощник для списков'!A$2:C$4005,3,FALSE)</f>
        <v>#N/A</v>
      </c>
      <c r="F122" t="e">
        <f>VLOOKUP(CONCATENATE("Лимит на доме",E122),#REF!,22,FALSE)</f>
        <v>#N/A</v>
      </c>
      <c r="G122" t="e">
        <f>VLOOKUP(E122,'помощник для списков'!C$2:I$4005,7,FALSE)</f>
        <v>#N/A</v>
      </c>
      <c r="H122" s="68" t="e">
        <f t="shared" si="12"/>
        <v>#N/A</v>
      </c>
      <c r="I122" t="e">
        <f t="shared" si="13"/>
        <v>#N/A</v>
      </c>
      <c r="J122">
        <f>ROW()</f>
        <v>122</v>
      </c>
      <c r="K122" t="e">
        <f>INDEX(#REF!,'помощник2(строки)'!D122,26)</f>
        <v>#REF!</v>
      </c>
      <c r="L122" t="e">
        <f>IF(K122="да",IF(A122=A121,L121,COUNTIF(M$2:M121,"&gt;0")+1),0)</f>
        <v>#REF!</v>
      </c>
      <c r="M122" t="e">
        <f>IF(VLOOKUP(E122,'помощник для списков'!C$2:I$4005,7,FALSE)=0,0,IF(L122=0,0,IF(E122=E121,0,1)))</f>
        <v>#N/A</v>
      </c>
      <c r="N122" t="e">
        <f t="shared" si="14"/>
        <v>#N/A</v>
      </c>
      <c r="O122" t="e">
        <f t="shared" si="15"/>
        <v>#N/A</v>
      </c>
      <c r="P122" t="e">
        <f>IF(INDEX(#REF!,'помощник2(строки)'!D122,27)="согласие",1,IF(INDEX(#REF!,'помощник2(строки)'!D122,27)="принято решение ОМС",1,0))</f>
        <v>#REF!</v>
      </c>
      <c r="Q122" t="e">
        <f t="shared" si="16"/>
        <v>#REF!</v>
      </c>
      <c r="R122" t="e">
        <f>IF(P122=1,IF(A122=A121,R121,COUNTIF(Q$2:Q121,"&gt;0")+1),0)</f>
        <v>#REF!</v>
      </c>
      <c r="S122" t="e">
        <f t="shared" si="17"/>
        <v>#N/A</v>
      </c>
    </row>
    <row r="123" spans="1:19">
      <c r="A123" t="e">
        <f>IF(COUNTIF(A$2:A122,A122)=B122,A122+1,A122)</f>
        <v>#N/A</v>
      </c>
      <c r="B123" t="e">
        <f>VLOOKUP(A123,'помощник для списков'!A$2:L$4005,11,FALSE)</f>
        <v>#N/A</v>
      </c>
      <c r="C123" t="e">
        <f>IF(A123=A122,D122,VLOOKUP(E123,#REF!,25,FALSE))</f>
        <v>#N/A</v>
      </c>
      <c r="D123" s="54" t="e">
        <f>IF(VLOOKUP(E123,'помощник для списков'!C$2:E$4005,3,FALSE)=0,'помощник2(строки)'!C123,IF(INDEX(#REF!,C123+1,12)=0,IF(INDEX(#REF!,C123+2,12)=0,IF(INDEX(#REF!,C123+3,12)=0,IF(INDEX(#REF!,C123+4,12)=0,IF(INDEX(#REF!,C123+5,12)=0,IF(INDEX(#REF!,C123+6,12)=0,IF(INDEX(#REF!,C123+7,12)=0,IF(INDEX(#REF!,C123+8,12)=0,IF(INDEX(#REF!,C123+9,12)=0,IF(INDEX(#REF!,C123+10,12)=0,IF(INDEX(#REF!,C123+11,12)=0,INDEX(#REF!,C123+12,12),INDEX(#REF!,C123+11,12)),INDEX(#REF!,C123+10,12)),INDEX(#REF!,C123+9,12)),INDEX(#REF!,C123+8,12)),INDEX(#REF!,C123+7,12)),INDEX(#REF!,C123+6,12)),INDEX(#REF!,C123+5,12)),INDEX(#REF!,C123+4,12)),INDEX(#REF!,C123+3,12)),INDEX(#REF!,C123+2,12)),INDEX(#REF!,C123+1,12)))</f>
        <v>#N/A</v>
      </c>
      <c r="E123" t="e">
        <f>VLOOKUP(A123,'помощник для списков'!A$2:C$4005,3,FALSE)</f>
        <v>#N/A</v>
      </c>
      <c r="F123" t="e">
        <f>VLOOKUP(CONCATENATE("Лимит на доме",E123),#REF!,22,FALSE)</f>
        <v>#N/A</v>
      </c>
      <c r="G123" t="e">
        <f>VLOOKUP(E123,'помощник для списков'!C$2:I$4005,7,FALSE)</f>
        <v>#N/A</v>
      </c>
      <c r="H123" s="68" t="e">
        <f t="shared" si="12"/>
        <v>#N/A</v>
      </c>
      <c r="I123" t="e">
        <f t="shared" si="13"/>
        <v>#N/A</v>
      </c>
      <c r="J123">
        <f>ROW()</f>
        <v>123</v>
      </c>
      <c r="K123" t="e">
        <f>INDEX(#REF!,'помощник2(строки)'!D123,26)</f>
        <v>#REF!</v>
      </c>
      <c r="L123" t="e">
        <f>IF(K123="да",IF(A123=A122,L122,COUNTIF(M$2:M122,"&gt;0")+1),0)</f>
        <v>#REF!</v>
      </c>
      <c r="M123" t="e">
        <f>IF(VLOOKUP(E123,'помощник для списков'!C$2:I$4005,7,FALSE)=0,0,IF(L123=0,0,IF(E123=E122,0,1)))</f>
        <v>#N/A</v>
      </c>
      <c r="N123" t="e">
        <f t="shared" si="14"/>
        <v>#N/A</v>
      </c>
      <c r="O123" t="e">
        <f t="shared" si="15"/>
        <v>#N/A</v>
      </c>
      <c r="P123" t="e">
        <f>IF(INDEX(#REF!,'помощник2(строки)'!D123,27)="согласие",1,IF(INDEX(#REF!,'помощник2(строки)'!D123,27)="принято решение ОМС",1,0))</f>
        <v>#REF!</v>
      </c>
      <c r="Q123" t="e">
        <f t="shared" si="16"/>
        <v>#REF!</v>
      </c>
      <c r="R123" t="e">
        <f>IF(P123=1,IF(A123=A122,R122,COUNTIF(Q$2:Q122,"&gt;0")+1),0)</f>
        <v>#REF!</v>
      </c>
      <c r="S123" t="e">
        <f t="shared" si="17"/>
        <v>#N/A</v>
      </c>
    </row>
    <row r="124" spans="1:19">
      <c r="A124" t="e">
        <f>IF(COUNTIF(A$2:A123,A123)=B123,A123+1,A123)</f>
        <v>#N/A</v>
      </c>
      <c r="B124" t="e">
        <f>VLOOKUP(A124,'помощник для списков'!A$2:L$4005,11,FALSE)</f>
        <v>#N/A</v>
      </c>
      <c r="C124" t="e">
        <f>IF(A124=A123,D123,VLOOKUP(E124,#REF!,25,FALSE))</f>
        <v>#N/A</v>
      </c>
      <c r="D124" s="54" t="e">
        <f>IF(VLOOKUP(E124,'помощник для списков'!C$2:E$4005,3,FALSE)=0,'помощник2(строки)'!C124,IF(INDEX(#REF!,C124+1,12)=0,IF(INDEX(#REF!,C124+2,12)=0,IF(INDEX(#REF!,C124+3,12)=0,IF(INDEX(#REF!,C124+4,12)=0,IF(INDEX(#REF!,C124+5,12)=0,IF(INDEX(#REF!,C124+6,12)=0,IF(INDEX(#REF!,C124+7,12)=0,IF(INDEX(#REF!,C124+8,12)=0,IF(INDEX(#REF!,C124+9,12)=0,IF(INDEX(#REF!,C124+10,12)=0,IF(INDEX(#REF!,C124+11,12)=0,INDEX(#REF!,C124+12,12),INDEX(#REF!,C124+11,12)),INDEX(#REF!,C124+10,12)),INDEX(#REF!,C124+9,12)),INDEX(#REF!,C124+8,12)),INDEX(#REF!,C124+7,12)),INDEX(#REF!,C124+6,12)),INDEX(#REF!,C124+5,12)),INDEX(#REF!,C124+4,12)),INDEX(#REF!,C124+3,12)),INDEX(#REF!,C124+2,12)),INDEX(#REF!,C124+1,12)))</f>
        <v>#N/A</v>
      </c>
      <c r="E124" t="e">
        <f>VLOOKUP(A124,'помощник для списков'!A$2:C$4005,3,FALSE)</f>
        <v>#N/A</v>
      </c>
      <c r="F124" t="e">
        <f>VLOOKUP(CONCATENATE("Лимит на доме",E124),#REF!,22,FALSE)</f>
        <v>#N/A</v>
      </c>
      <c r="G124" t="e">
        <f>VLOOKUP(E124,'помощник для списков'!C$2:I$4005,7,FALSE)</f>
        <v>#N/A</v>
      </c>
      <c r="H124" s="68" t="e">
        <f t="shared" si="12"/>
        <v>#N/A</v>
      </c>
      <c r="I124" t="e">
        <f t="shared" si="13"/>
        <v>#N/A</v>
      </c>
      <c r="J124">
        <f>ROW()</f>
        <v>124</v>
      </c>
      <c r="K124" t="e">
        <f>INDEX(#REF!,'помощник2(строки)'!D124,26)</f>
        <v>#REF!</v>
      </c>
      <c r="L124" t="e">
        <f>IF(K124="да",IF(A124=A123,L123,COUNTIF(M$2:M123,"&gt;0")+1),0)</f>
        <v>#REF!</v>
      </c>
      <c r="M124" t="e">
        <f>IF(VLOOKUP(E124,'помощник для списков'!C$2:I$4005,7,FALSE)=0,0,IF(L124=0,0,IF(E124=E123,0,1)))</f>
        <v>#N/A</v>
      </c>
      <c r="N124" t="e">
        <f t="shared" si="14"/>
        <v>#N/A</v>
      </c>
      <c r="O124" t="e">
        <f t="shared" si="15"/>
        <v>#N/A</v>
      </c>
      <c r="P124" t="e">
        <f>IF(INDEX(#REF!,'помощник2(строки)'!D124,27)="согласие",1,IF(INDEX(#REF!,'помощник2(строки)'!D124,27)="принято решение ОМС",1,0))</f>
        <v>#REF!</v>
      </c>
      <c r="Q124" t="e">
        <f t="shared" si="16"/>
        <v>#REF!</v>
      </c>
      <c r="R124" t="e">
        <f>IF(P124=1,IF(A124=A123,R123,COUNTIF(Q$2:Q123,"&gt;0")+1),0)</f>
        <v>#REF!</v>
      </c>
      <c r="S124" t="e">
        <f t="shared" si="17"/>
        <v>#N/A</v>
      </c>
    </row>
    <row r="125" spans="1:19">
      <c r="A125" t="e">
        <f>IF(COUNTIF(A$2:A124,A124)=B124,A124+1,A124)</f>
        <v>#N/A</v>
      </c>
      <c r="B125" t="e">
        <f>VLOOKUP(A125,'помощник для списков'!A$2:L$4005,11,FALSE)</f>
        <v>#N/A</v>
      </c>
      <c r="C125" t="e">
        <f>IF(A125=A124,D124,VLOOKUP(E125,#REF!,25,FALSE))</f>
        <v>#N/A</v>
      </c>
      <c r="D125" s="54" t="e">
        <f>IF(VLOOKUP(E125,'помощник для списков'!C$2:E$4005,3,FALSE)=0,'помощник2(строки)'!C125,IF(INDEX(#REF!,C125+1,12)=0,IF(INDEX(#REF!,C125+2,12)=0,IF(INDEX(#REF!,C125+3,12)=0,IF(INDEX(#REF!,C125+4,12)=0,IF(INDEX(#REF!,C125+5,12)=0,IF(INDEX(#REF!,C125+6,12)=0,IF(INDEX(#REF!,C125+7,12)=0,IF(INDEX(#REF!,C125+8,12)=0,IF(INDEX(#REF!,C125+9,12)=0,IF(INDEX(#REF!,C125+10,12)=0,IF(INDEX(#REF!,C125+11,12)=0,INDEX(#REF!,C125+12,12),INDEX(#REF!,C125+11,12)),INDEX(#REF!,C125+10,12)),INDEX(#REF!,C125+9,12)),INDEX(#REF!,C125+8,12)),INDEX(#REF!,C125+7,12)),INDEX(#REF!,C125+6,12)),INDEX(#REF!,C125+5,12)),INDEX(#REF!,C125+4,12)),INDEX(#REF!,C125+3,12)),INDEX(#REF!,C125+2,12)),INDEX(#REF!,C125+1,12)))</f>
        <v>#N/A</v>
      </c>
      <c r="E125" t="e">
        <f>VLOOKUP(A125,'помощник для списков'!A$2:C$4005,3,FALSE)</f>
        <v>#N/A</v>
      </c>
      <c r="F125" t="e">
        <f>VLOOKUP(CONCATENATE("Лимит на доме",E125),#REF!,22,FALSE)</f>
        <v>#N/A</v>
      </c>
      <c r="G125" t="e">
        <f>VLOOKUP(E125,'помощник для списков'!C$2:I$4005,7,FALSE)</f>
        <v>#N/A</v>
      </c>
      <c r="H125" s="68" t="e">
        <f t="shared" si="12"/>
        <v>#N/A</v>
      </c>
      <c r="I125" t="e">
        <f t="shared" si="13"/>
        <v>#N/A</v>
      </c>
      <c r="J125">
        <f>ROW()</f>
        <v>125</v>
      </c>
      <c r="K125" t="e">
        <f>INDEX(#REF!,'помощник2(строки)'!D125,26)</f>
        <v>#REF!</v>
      </c>
      <c r="L125" t="e">
        <f>IF(K125="да",IF(A125=A124,L124,COUNTIF(M$2:M124,"&gt;0")+1),0)</f>
        <v>#REF!</v>
      </c>
      <c r="M125" t="e">
        <f>IF(VLOOKUP(E125,'помощник для списков'!C$2:I$4005,7,FALSE)=0,0,IF(L125=0,0,IF(E125=E124,0,1)))</f>
        <v>#N/A</v>
      </c>
      <c r="N125" t="e">
        <f t="shared" si="14"/>
        <v>#N/A</v>
      </c>
      <c r="O125" t="e">
        <f t="shared" si="15"/>
        <v>#N/A</v>
      </c>
      <c r="P125" t="e">
        <f>IF(INDEX(#REF!,'помощник2(строки)'!D125,27)="согласие",1,IF(INDEX(#REF!,'помощник2(строки)'!D125,27)="принято решение ОМС",1,0))</f>
        <v>#REF!</v>
      </c>
      <c r="Q125" t="e">
        <f t="shared" si="16"/>
        <v>#REF!</v>
      </c>
      <c r="R125" t="e">
        <f>IF(P125=1,IF(A125=A124,R124,COUNTIF(Q$2:Q124,"&gt;0")+1),0)</f>
        <v>#REF!</v>
      </c>
      <c r="S125" t="e">
        <f t="shared" si="17"/>
        <v>#N/A</v>
      </c>
    </row>
    <row r="126" spans="1:19">
      <c r="A126" t="e">
        <f>IF(COUNTIF(A$2:A125,A125)=B125,A125+1,A125)</f>
        <v>#N/A</v>
      </c>
      <c r="B126" t="e">
        <f>VLOOKUP(A126,'помощник для списков'!A$2:L$4005,11,FALSE)</f>
        <v>#N/A</v>
      </c>
      <c r="C126" t="e">
        <f>IF(A126=A125,D125,VLOOKUP(E126,#REF!,25,FALSE))</f>
        <v>#N/A</v>
      </c>
      <c r="D126" s="54" t="e">
        <f>IF(VLOOKUP(E126,'помощник для списков'!C$2:E$4005,3,FALSE)=0,'помощник2(строки)'!C126,IF(INDEX(#REF!,C126+1,12)=0,IF(INDEX(#REF!,C126+2,12)=0,IF(INDEX(#REF!,C126+3,12)=0,IF(INDEX(#REF!,C126+4,12)=0,IF(INDEX(#REF!,C126+5,12)=0,IF(INDEX(#REF!,C126+6,12)=0,IF(INDEX(#REF!,C126+7,12)=0,IF(INDEX(#REF!,C126+8,12)=0,IF(INDEX(#REF!,C126+9,12)=0,IF(INDEX(#REF!,C126+10,12)=0,IF(INDEX(#REF!,C126+11,12)=0,INDEX(#REF!,C126+12,12),INDEX(#REF!,C126+11,12)),INDEX(#REF!,C126+10,12)),INDEX(#REF!,C126+9,12)),INDEX(#REF!,C126+8,12)),INDEX(#REF!,C126+7,12)),INDEX(#REF!,C126+6,12)),INDEX(#REF!,C126+5,12)),INDEX(#REF!,C126+4,12)),INDEX(#REF!,C126+3,12)),INDEX(#REF!,C126+2,12)),INDEX(#REF!,C126+1,12)))</f>
        <v>#N/A</v>
      </c>
      <c r="E126" t="e">
        <f>VLOOKUP(A126,'помощник для списков'!A$2:C$4005,3,FALSE)</f>
        <v>#N/A</v>
      </c>
      <c r="F126" t="e">
        <f>VLOOKUP(CONCATENATE("Лимит на доме",E126),#REF!,22,FALSE)</f>
        <v>#N/A</v>
      </c>
      <c r="G126" t="e">
        <f>VLOOKUP(E126,'помощник для списков'!C$2:I$4005,7,FALSE)</f>
        <v>#N/A</v>
      </c>
      <c r="H126" s="68" t="e">
        <f t="shared" si="12"/>
        <v>#N/A</v>
      </c>
      <c r="I126" t="e">
        <f t="shared" si="13"/>
        <v>#N/A</v>
      </c>
      <c r="J126">
        <f>ROW()</f>
        <v>126</v>
      </c>
      <c r="K126" t="e">
        <f>INDEX(#REF!,'помощник2(строки)'!D126,26)</f>
        <v>#REF!</v>
      </c>
      <c r="L126" t="e">
        <f>IF(K126="да",IF(A126=A125,L125,COUNTIF(M$2:M125,"&gt;0")+1),0)</f>
        <v>#REF!</v>
      </c>
      <c r="M126" t="e">
        <f>IF(VLOOKUP(E126,'помощник для списков'!C$2:I$4005,7,FALSE)=0,0,IF(L126=0,0,IF(E126=E125,0,1)))</f>
        <v>#N/A</v>
      </c>
      <c r="N126" t="e">
        <f t="shared" si="14"/>
        <v>#N/A</v>
      </c>
      <c r="O126" t="e">
        <f t="shared" si="15"/>
        <v>#N/A</v>
      </c>
      <c r="P126" t="e">
        <f>IF(INDEX(#REF!,'помощник2(строки)'!D126,27)="согласие",1,IF(INDEX(#REF!,'помощник2(строки)'!D126,27)="принято решение ОМС",1,0))</f>
        <v>#REF!</v>
      </c>
      <c r="Q126" t="e">
        <f t="shared" si="16"/>
        <v>#REF!</v>
      </c>
      <c r="R126" t="e">
        <f>IF(P126=1,IF(A126=A125,R125,COUNTIF(Q$2:Q125,"&gt;0")+1),0)</f>
        <v>#REF!</v>
      </c>
      <c r="S126" t="e">
        <f t="shared" si="17"/>
        <v>#N/A</v>
      </c>
    </row>
    <row r="127" spans="1:19">
      <c r="A127" t="e">
        <f>IF(COUNTIF(A$2:A126,A126)=B126,A126+1,A126)</f>
        <v>#N/A</v>
      </c>
      <c r="B127" t="e">
        <f>VLOOKUP(A127,'помощник для списков'!A$2:L$4005,11,FALSE)</f>
        <v>#N/A</v>
      </c>
      <c r="C127" t="e">
        <f>IF(A127=A126,D126,VLOOKUP(E127,#REF!,25,FALSE))</f>
        <v>#N/A</v>
      </c>
      <c r="D127" s="54" t="e">
        <f>IF(VLOOKUP(E127,'помощник для списков'!C$2:E$4005,3,FALSE)=0,'помощник2(строки)'!C127,IF(INDEX(#REF!,C127+1,12)=0,IF(INDEX(#REF!,C127+2,12)=0,IF(INDEX(#REF!,C127+3,12)=0,IF(INDEX(#REF!,C127+4,12)=0,IF(INDEX(#REF!,C127+5,12)=0,IF(INDEX(#REF!,C127+6,12)=0,IF(INDEX(#REF!,C127+7,12)=0,IF(INDEX(#REF!,C127+8,12)=0,IF(INDEX(#REF!,C127+9,12)=0,IF(INDEX(#REF!,C127+10,12)=0,IF(INDEX(#REF!,C127+11,12)=0,INDEX(#REF!,C127+12,12),INDEX(#REF!,C127+11,12)),INDEX(#REF!,C127+10,12)),INDEX(#REF!,C127+9,12)),INDEX(#REF!,C127+8,12)),INDEX(#REF!,C127+7,12)),INDEX(#REF!,C127+6,12)),INDEX(#REF!,C127+5,12)),INDEX(#REF!,C127+4,12)),INDEX(#REF!,C127+3,12)),INDEX(#REF!,C127+2,12)),INDEX(#REF!,C127+1,12)))</f>
        <v>#N/A</v>
      </c>
      <c r="E127" t="e">
        <f>VLOOKUP(A127,'помощник для списков'!A$2:C$4005,3,FALSE)</f>
        <v>#N/A</v>
      </c>
      <c r="F127" t="e">
        <f>VLOOKUP(CONCATENATE("Лимит на доме",E127),#REF!,22,FALSE)</f>
        <v>#N/A</v>
      </c>
      <c r="G127" t="e">
        <f>VLOOKUP(E127,'помощник для списков'!C$2:I$4005,7,FALSE)</f>
        <v>#N/A</v>
      </c>
      <c r="H127" s="68" t="e">
        <f t="shared" si="12"/>
        <v>#N/A</v>
      </c>
      <c r="I127" t="e">
        <f t="shared" si="13"/>
        <v>#N/A</v>
      </c>
      <c r="J127">
        <f>ROW()</f>
        <v>127</v>
      </c>
      <c r="K127" t="e">
        <f>INDEX(#REF!,'помощник2(строки)'!D127,26)</f>
        <v>#REF!</v>
      </c>
      <c r="L127" t="e">
        <f>IF(K127="да",IF(A127=A126,L126,COUNTIF(M$2:M126,"&gt;0")+1),0)</f>
        <v>#REF!</v>
      </c>
      <c r="M127" t="e">
        <f>IF(VLOOKUP(E127,'помощник для списков'!C$2:I$4005,7,FALSE)=0,0,IF(L127=0,0,IF(E127=E126,0,1)))</f>
        <v>#N/A</v>
      </c>
      <c r="N127" t="e">
        <f t="shared" si="14"/>
        <v>#N/A</v>
      </c>
      <c r="O127" t="e">
        <f t="shared" si="15"/>
        <v>#N/A</v>
      </c>
      <c r="P127" t="e">
        <f>IF(INDEX(#REF!,'помощник2(строки)'!D127,27)="согласие",1,IF(INDEX(#REF!,'помощник2(строки)'!D127,27)="принято решение ОМС",1,0))</f>
        <v>#REF!</v>
      </c>
      <c r="Q127" t="e">
        <f t="shared" si="16"/>
        <v>#REF!</v>
      </c>
      <c r="R127" t="e">
        <f>IF(P127=1,IF(A127=A126,R126,COUNTIF(Q$2:Q126,"&gt;0")+1),0)</f>
        <v>#REF!</v>
      </c>
      <c r="S127" t="e">
        <f t="shared" si="17"/>
        <v>#N/A</v>
      </c>
    </row>
    <row r="128" spans="1:19">
      <c r="A128" t="e">
        <f>IF(COUNTIF(A$2:A127,A127)=B127,A127+1,A127)</f>
        <v>#N/A</v>
      </c>
      <c r="B128" t="e">
        <f>VLOOKUP(A128,'помощник для списков'!A$2:L$4005,11,FALSE)</f>
        <v>#N/A</v>
      </c>
      <c r="C128" t="e">
        <f>IF(A128=A127,D127,VLOOKUP(E128,#REF!,25,FALSE))</f>
        <v>#N/A</v>
      </c>
      <c r="D128" s="54" t="e">
        <f>IF(VLOOKUP(E128,'помощник для списков'!C$2:E$4005,3,FALSE)=0,'помощник2(строки)'!C128,IF(INDEX(#REF!,C128+1,12)=0,IF(INDEX(#REF!,C128+2,12)=0,IF(INDEX(#REF!,C128+3,12)=0,IF(INDEX(#REF!,C128+4,12)=0,IF(INDEX(#REF!,C128+5,12)=0,IF(INDEX(#REF!,C128+6,12)=0,IF(INDEX(#REF!,C128+7,12)=0,IF(INDEX(#REF!,C128+8,12)=0,IF(INDEX(#REF!,C128+9,12)=0,IF(INDEX(#REF!,C128+10,12)=0,IF(INDEX(#REF!,C128+11,12)=0,INDEX(#REF!,C128+12,12),INDEX(#REF!,C128+11,12)),INDEX(#REF!,C128+10,12)),INDEX(#REF!,C128+9,12)),INDEX(#REF!,C128+8,12)),INDEX(#REF!,C128+7,12)),INDEX(#REF!,C128+6,12)),INDEX(#REF!,C128+5,12)),INDEX(#REF!,C128+4,12)),INDEX(#REF!,C128+3,12)),INDEX(#REF!,C128+2,12)),INDEX(#REF!,C128+1,12)))</f>
        <v>#N/A</v>
      </c>
      <c r="E128" t="e">
        <f>VLOOKUP(A128,'помощник для списков'!A$2:C$4005,3,FALSE)</f>
        <v>#N/A</v>
      </c>
      <c r="F128" t="e">
        <f>VLOOKUP(CONCATENATE("Лимит на доме",E128),#REF!,22,FALSE)</f>
        <v>#N/A</v>
      </c>
      <c r="G128" t="e">
        <f>VLOOKUP(E128,'помощник для списков'!C$2:I$4005,7,FALSE)</f>
        <v>#N/A</v>
      </c>
      <c r="H128" s="68" t="e">
        <f t="shared" si="12"/>
        <v>#N/A</v>
      </c>
      <c r="I128" t="e">
        <f t="shared" si="13"/>
        <v>#N/A</v>
      </c>
      <c r="J128">
        <f>ROW()</f>
        <v>128</v>
      </c>
      <c r="K128" t="e">
        <f>INDEX(#REF!,'помощник2(строки)'!D128,26)</f>
        <v>#REF!</v>
      </c>
      <c r="L128" t="e">
        <f>IF(K128="да",IF(A128=A127,L127,COUNTIF(M$2:M127,"&gt;0")+1),0)</f>
        <v>#REF!</v>
      </c>
      <c r="M128" t="e">
        <f>IF(VLOOKUP(E128,'помощник для списков'!C$2:I$4005,7,FALSE)=0,0,IF(L128=0,0,IF(E128=E127,0,1)))</f>
        <v>#N/A</v>
      </c>
      <c r="N128" t="e">
        <f t="shared" si="14"/>
        <v>#N/A</v>
      </c>
      <c r="O128" t="e">
        <f t="shared" si="15"/>
        <v>#N/A</v>
      </c>
      <c r="P128" t="e">
        <f>IF(INDEX(#REF!,'помощник2(строки)'!D128,27)="согласие",1,IF(INDEX(#REF!,'помощник2(строки)'!D128,27)="принято решение ОМС",1,0))</f>
        <v>#REF!</v>
      </c>
      <c r="Q128" t="e">
        <f t="shared" si="16"/>
        <v>#REF!</v>
      </c>
      <c r="R128" t="e">
        <f>IF(P128=1,IF(A128=A127,R127,COUNTIF(Q$2:Q127,"&gt;0")+1),0)</f>
        <v>#REF!</v>
      </c>
      <c r="S128" t="e">
        <f t="shared" si="17"/>
        <v>#N/A</v>
      </c>
    </row>
    <row r="129" spans="1:19">
      <c r="A129" t="e">
        <f>IF(COUNTIF(A$2:A128,A128)=B128,A128+1,A128)</f>
        <v>#N/A</v>
      </c>
      <c r="B129" t="e">
        <f>VLOOKUP(A129,'помощник для списков'!A$2:L$4005,11,FALSE)</f>
        <v>#N/A</v>
      </c>
      <c r="C129" t="e">
        <f>IF(A129=A128,D128,VLOOKUP(E129,#REF!,25,FALSE))</f>
        <v>#N/A</v>
      </c>
      <c r="D129" s="54" t="e">
        <f>IF(VLOOKUP(E129,'помощник для списков'!C$2:E$4005,3,FALSE)=0,'помощник2(строки)'!C129,IF(INDEX(#REF!,C129+1,12)=0,IF(INDEX(#REF!,C129+2,12)=0,IF(INDEX(#REF!,C129+3,12)=0,IF(INDEX(#REF!,C129+4,12)=0,IF(INDEX(#REF!,C129+5,12)=0,IF(INDEX(#REF!,C129+6,12)=0,IF(INDEX(#REF!,C129+7,12)=0,IF(INDEX(#REF!,C129+8,12)=0,IF(INDEX(#REF!,C129+9,12)=0,IF(INDEX(#REF!,C129+10,12)=0,IF(INDEX(#REF!,C129+11,12)=0,INDEX(#REF!,C129+12,12),INDEX(#REF!,C129+11,12)),INDEX(#REF!,C129+10,12)),INDEX(#REF!,C129+9,12)),INDEX(#REF!,C129+8,12)),INDEX(#REF!,C129+7,12)),INDEX(#REF!,C129+6,12)),INDEX(#REF!,C129+5,12)),INDEX(#REF!,C129+4,12)),INDEX(#REF!,C129+3,12)),INDEX(#REF!,C129+2,12)),INDEX(#REF!,C129+1,12)))</f>
        <v>#N/A</v>
      </c>
      <c r="E129" t="e">
        <f>VLOOKUP(A129,'помощник для списков'!A$2:C$4005,3,FALSE)</f>
        <v>#N/A</v>
      </c>
      <c r="F129" t="e">
        <f>VLOOKUP(CONCATENATE("Лимит на доме",E129),#REF!,22,FALSE)</f>
        <v>#N/A</v>
      </c>
      <c r="G129" t="e">
        <f>VLOOKUP(E129,'помощник для списков'!C$2:I$4005,7,FALSE)</f>
        <v>#N/A</v>
      </c>
      <c r="H129" s="68" t="e">
        <f t="shared" si="12"/>
        <v>#N/A</v>
      </c>
      <c r="I129" t="e">
        <f t="shared" si="13"/>
        <v>#N/A</v>
      </c>
      <c r="J129">
        <f>ROW()</f>
        <v>129</v>
      </c>
      <c r="K129" t="e">
        <f>INDEX(#REF!,'помощник2(строки)'!D129,26)</f>
        <v>#REF!</v>
      </c>
      <c r="L129" t="e">
        <f>IF(K129="да",IF(A129=A128,L128,COUNTIF(M$2:M128,"&gt;0")+1),0)</f>
        <v>#REF!</v>
      </c>
      <c r="M129" t="e">
        <f>IF(VLOOKUP(E129,'помощник для списков'!C$2:I$4005,7,FALSE)=0,0,IF(L129=0,0,IF(E129=E128,0,1)))</f>
        <v>#N/A</v>
      </c>
      <c r="N129" t="e">
        <f t="shared" si="14"/>
        <v>#N/A</v>
      </c>
      <c r="O129" t="e">
        <f t="shared" si="15"/>
        <v>#N/A</v>
      </c>
      <c r="P129" t="e">
        <f>IF(INDEX(#REF!,'помощник2(строки)'!D129,27)="согласие",1,IF(INDEX(#REF!,'помощник2(строки)'!D129,27)="принято решение ОМС",1,0))</f>
        <v>#REF!</v>
      </c>
      <c r="Q129" t="e">
        <f t="shared" si="16"/>
        <v>#REF!</v>
      </c>
      <c r="R129" t="e">
        <f>IF(P129=1,IF(A129=A128,R128,COUNTIF(Q$2:Q128,"&gt;0")+1),0)</f>
        <v>#REF!</v>
      </c>
      <c r="S129" t="e">
        <f t="shared" si="17"/>
        <v>#N/A</v>
      </c>
    </row>
    <row r="130" spans="1:19">
      <c r="A130" t="e">
        <f>IF(COUNTIF(A$2:A129,A129)=B129,A129+1,A129)</f>
        <v>#N/A</v>
      </c>
      <c r="B130" t="e">
        <f>VLOOKUP(A130,'помощник для списков'!A$2:L$4005,11,FALSE)</f>
        <v>#N/A</v>
      </c>
      <c r="C130" t="e">
        <f>IF(A130=A129,D129,VLOOKUP(E130,#REF!,25,FALSE))</f>
        <v>#N/A</v>
      </c>
      <c r="D130" s="54" t="e">
        <f>IF(VLOOKUP(E130,'помощник для списков'!C$2:E$4005,3,FALSE)=0,'помощник2(строки)'!C130,IF(INDEX(#REF!,C130+1,12)=0,IF(INDEX(#REF!,C130+2,12)=0,IF(INDEX(#REF!,C130+3,12)=0,IF(INDEX(#REF!,C130+4,12)=0,IF(INDEX(#REF!,C130+5,12)=0,IF(INDEX(#REF!,C130+6,12)=0,IF(INDEX(#REF!,C130+7,12)=0,IF(INDEX(#REF!,C130+8,12)=0,IF(INDEX(#REF!,C130+9,12)=0,IF(INDEX(#REF!,C130+10,12)=0,IF(INDEX(#REF!,C130+11,12)=0,INDEX(#REF!,C130+12,12),INDEX(#REF!,C130+11,12)),INDEX(#REF!,C130+10,12)),INDEX(#REF!,C130+9,12)),INDEX(#REF!,C130+8,12)),INDEX(#REF!,C130+7,12)),INDEX(#REF!,C130+6,12)),INDEX(#REF!,C130+5,12)),INDEX(#REF!,C130+4,12)),INDEX(#REF!,C130+3,12)),INDEX(#REF!,C130+2,12)),INDEX(#REF!,C130+1,12)))</f>
        <v>#N/A</v>
      </c>
      <c r="E130" t="e">
        <f>VLOOKUP(A130,'помощник для списков'!A$2:C$4005,3,FALSE)</f>
        <v>#N/A</v>
      </c>
      <c r="F130" t="e">
        <f>VLOOKUP(CONCATENATE("Лимит на доме",E130),#REF!,22,FALSE)</f>
        <v>#N/A</v>
      </c>
      <c r="G130" t="e">
        <f>VLOOKUP(E130,'помощник для списков'!C$2:I$4005,7,FALSE)</f>
        <v>#N/A</v>
      </c>
      <c r="H130" s="68" t="e">
        <f t="shared" si="12"/>
        <v>#N/A</v>
      </c>
      <c r="I130" t="e">
        <f t="shared" si="13"/>
        <v>#N/A</v>
      </c>
      <c r="J130">
        <f>ROW()</f>
        <v>130</v>
      </c>
      <c r="K130" t="e">
        <f>INDEX(#REF!,'помощник2(строки)'!D130,26)</f>
        <v>#REF!</v>
      </c>
      <c r="L130" t="e">
        <f>IF(K130="да",IF(A130=A129,L129,COUNTIF(M$2:M129,"&gt;0")+1),0)</f>
        <v>#REF!</v>
      </c>
      <c r="M130" t="e">
        <f>IF(VLOOKUP(E130,'помощник для списков'!C$2:I$4005,7,FALSE)=0,0,IF(L130=0,0,IF(E130=E129,0,1)))</f>
        <v>#N/A</v>
      </c>
      <c r="N130" t="e">
        <f t="shared" si="14"/>
        <v>#N/A</v>
      </c>
      <c r="O130" t="e">
        <f t="shared" si="15"/>
        <v>#N/A</v>
      </c>
      <c r="P130" t="e">
        <f>IF(INDEX(#REF!,'помощник2(строки)'!D130,27)="согласие",1,IF(INDEX(#REF!,'помощник2(строки)'!D130,27)="принято решение ОМС",1,0))</f>
        <v>#REF!</v>
      </c>
      <c r="Q130" t="e">
        <f t="shared" si="16"/>
        <v>#REF!</v>
      </c>
      <c r="R130" t="e">
        <f>IF(P130=1,IF(A130=A129,R129,COUNTIF(Q$2:Q129,"&gt;0")+1),0)</f>
        <v>#REF!</v>
      </c>
      <c r="S130" t="e">
        <f t="shared" si="17"/>
        <v>#N/A</v>
      </c>
    </row>
    <row r="131" spans="1:19">
      <c r="A131" t="e">
        <f>IF(COUNTIF(A$2:A130,A130)=B130,A130+1,A130)</f>
        <v>#N/A</v>
      </c>
      <c r="B131" t="e">
        <f>VLOOKUP(A131,'помощник для списков'!A$2:L$4005,11,FALSE)</f>
        <v>#N/A</v>
      </c>
      <c r="C131" t="e">
        <f>IF(A131=A130,D130,VLOOKUP(E131,#REF!,25,FALSE))</f>
        <v>#N/A</v>
      </c>
      <c r="D131" s="54" t="e">
        <f>IF(VLOOKUP(E131,'помощник для списков'!C$2:E$4005,3,FALSE)=0,'помощник2(строки)'!C131,IF(INDEX(#REF!,C131+1,12)=0,IF(INDEX(#REF!,C131+2,12)=0,IF(INDEX(#REF!,C131+3,12)=0,IF(INDEX(#REF!,C131+4,12)=0,IF(INDEX(#REF!,C131+5,12)=0,IF(INDEX(#REF!,C131+6,12)=0,IF(INDEX(#REF!,C131+7,12)=0,IF(INDEX(#REF!,C131+8,12)=0,IF(INDEX(#REF!,C131+9,12)=0,IF(INDEX(#REF!,C131+10,12)=0,IF(INDEX(#REF!,C131+11,12)=0,INDEX(#REF!,C131+12,12),INDEX(#REF!,C131+11,12)),INDEX(#REF!,C131+10,12)),INDEX(#REF!,C131+9,12)),INDEX(#REF!,C131+8,12)),INDEX(#REF!,C131+7,12)),INDEX(#REF!,C131+6,12)),INDEX(#REF!,C131+5,12)),INDEX(#REF!,C131+4,12)),INDEX(#REF!,C131+3,12)),INDEX(#REF!,C131+2,12)),INDEX(#REF!,C131+1,12)))</f>
        <v>#N/A</v>
      </c>
      <c r="E131" t="e">
        <f>VLOOKUP(A131,'помощник для списков'!A$2:C$4005,3,FALSE)</f>
        <v>#N/A</v>
      </c>
      <c r="F131" t="e">
        <f>VLOOKUP(CONCATENATE("Лимит на доме",E131),#REF!,22,FALSE)</f>
        <v>#N/A</v>
      </c>
      <c r="G131" t="e">
        <f>VLOOKUP(E131,'помощник для списков'!C$2:I$4005,7,FALSE)</f>
        <v>#N/A</v>
      </c>
      <c r="H131" s="68" t="e">
        <f t="shared" si="12"/>
        <v>#N/A</v>
      </c>
      <c r="I131" t="e">
        <f t="shared" si="13"/>
        <v>#N/A</v>
      </c>
      <c r="J131">
        <f>ROW()</f>
        <v>131</v>
      </c>
      <c r="K131" t="e">
        <f>INDEX(#REF!,'помощник2(строки)'!D131,26)</f>
        <v>#REF!</v>
      </c>
      <c r="L131" t="e">
        <f>IF(K131="да",IF(A131=A130,L130,COUNTIF(M$2:M130,"&gt;0")+1),0)</f>
        <v>#REF!</v>
      </c>
      <c r="M131" t="e">
        <f>IF(VLOOKUP(E131,'помощник для списков'!C$2:I$4005,7,FALSE)=0,0,IF(L131=0,0,IF(E131=E130,0,1)))</f>
        <v>#N/A</v>
      </c>
      <c r="N131" t="e">
        <f t="shared" si="14"/>
        <v>#N/A</v>
      </c>
      <c r="O131" t="e">
        <f t="shared" si="15"/>
        <v>#N/A</v>
      </c>
      <c r="P131" t="e">
        <f>IF(INDEX(#REF!,'помощник2(строки)'!D131,27)="согласие",1,IF(INDEX(#REF!,'помощник2(строки)'!D131,27)="принято решение ОМС",1,0))</f>
        <v>#REF!</v>
      </c>
      <c r="Q131" t="e">
        <f t="shared" si="16"/>
        <v>#REF!</v>
      </c>
      <c r="R131" t="e">
        <f>IF(P131=1,IF(A131=A130,R130,COUNTIF(Q$2:Q130,"&gt;0")+1),0)</f>
        <v>#REF!</v>
      </c>
      <c r="S131" t="e">
        <f t="shared" si="17"/>
        <v>#N/A</v>
      </c>
    </row>
    <row r="132" spans="1:19">
      <c r="A132" t="e">
        <f>IF(COUNTIF(A$2:A131,A131)=B131,A131+1,A131)</f>
        <v>#N/A</v>
      </c>
      <c r="B132" t="e">
        <f>VLOOKUP(A132,'помощник для списков'!A$2:L$4005,11,FALSE)</f>
        <v>#N/A</v>
      </c>
      <c r="C132" t="e">
        <f>IF(A132=A131,D131,VLOOKUP(E132,#REF!,25,FALSE))</f>
        <v>#N/A</v>
      </c>
      <c r="D132" s="54" t="e">
        <f>IF(VLOOKUP(E132,'помощник для списков'!C$2:E$4005,3,FALSE)=0,'помощник2(строки)'!C132,IF(INDEX(#REF!,C132+1,12)=0,IF(INDEX(#REF!,C132+2,12)=0,IF(INDEX(#REF!,C132+3,12)=0,IF(INDEX(#REF!,C132+4,12)=0,IF(INDEX(#REF!,C132+5,12)=0,IF(INDEX(#REF!,C132+6,12)=0,IF(INDEX(#REF!,C132+7,12)=0,IF(INDEX(#REF!,C132+8,12)=0,IF(INDEX(#REF!,C132+9,12)=0,IF(INDEX(#REF!,C132+10,12)=0,IF(INDEX(#REF!,C132+11,12)=0,INDEX(#REF!,C132+12,12),INDEX(#REF!,C132+11,12)),INDEX(#REF!,C132+10,12)),INDEX(#REF!,C132+9,12)),INDEX(#REF!,C132+8,12)),INDEX(#REF!,C132+7,12)),INDEX(#REF!,C132+6,12)),INDEX(#REF!,C132+5,12)),INDEX(#REF!,C132+4,12)),INDEX(#REF!,C132+3,12)),INDEX(#REF!,C132+2,12)),INDEX(#REF!,C132+1,12)))</f>
        <v>#N/A</v>
      </c>
      <c r="E132" t="e">
        <f>VLOOKUP(A132,'помощник для списков'!A$2:C$4005,3,FALSE)</f>
        <v>#N/A</v>
      </c>
      <c r="F132" t="e">
        <f>VLOOKUP(CONCATENATE("Лимит на доме",E132),#REF!,22,FALSE)</f>
        <v>#N/A</v>
      </c>
      <c r="G132" t="e">
        <f>VLOOKUP(E132,'помощник для списков'!C$2:I$4005,7,FALSE)</f>
        <v>#N/A</v>
      </c>
      <c r="H132" s="68" t="e">
        <f t="shared" si="12"/>
        <v>#N/A</v>
      </c>
      <c r="I132" t="e">
        <f t="shared" si="13"/>
        <v>#N/A</v>
      </c>
      <c r="J132">
        <f>ROW()</f>
        <v>132</v>
      </c>
      <c r="K132" t="e">
        <f>INDEX(#REF!,'помощник2(строки)'!D132,26)</f>
        <v>#REF!</v>
      </c>
      <c r="L132" t="e">
        <f>IF(K132="да",IF(A132=A131,L131,COUNTIF(M$2:M131,"&gt;0")+1),0)</f>
        <v>#REF!</v>
      </c>
      <c r="M132" t="e">
        <f>IF(VLOOKUP(E132,'помощник для списков'!C$2:I$4005,7,FALSE)=0,0,IF(L132=0,0,IF(E132=E131,0,1)))</f>
        <v>#N/A</v>
      </c>
      <c r="N132" t="e">
        <f t="shared" si="14"/>
        <v>#N/A</v>
      </c>
      <c r="O132" t="e">
        <f t="shared" si="15"/>
        <v>#N/A</v>
      </c>
      <c r="P132" t="e">
        <f>IF(INDEX(#REF!,'помощник2(строки)'!D132,27)="согласие",1,IF(INDEX(#REF!,'помощник2(строки)'!D132,27)="принято решение ОМС",1,0))</f>
        <v>#REF!</v>
      </c>
      <c r="Q132" t="e">
        <f t="shared" si="16"/>
        <v>#REF!</v>
      </c>
      <c r="R132" t="e">
        <f>IF(P132=1,IF(A132=A131,R131,COUNTIF(Q$2:Q131,"&gt;0")+1),0)</f>
        <v>#REF!</v>
      </c>
      <c r="S132" t="e">
        <f t="shared" si="17"/>
        <v>#N/A</v>
      </c>
    </row>
    <row r="133" spans="1:19">
      <c r="A133" t="e">
        <f>IF(COUNTIF(A$2:A132,A132)=B132,A132+1,A132)</f>
        <v>#N/A</v>
      </c>
      <c r="B133" t="e">
        <f>VLOOKUP(A133,'помощник для списков'!A$2:L$4005,11,FALSE)</f>
        <v>#N/A</v>
      </c>
      <c r="C133" t="e">
        <f>IF(A133=A132,D132,VLOOKUP(E133,#REF!,25,FALSE))</f>
        <v>#N/A</v>
      </c>
      <c r="D133" s="54" t="e">
        <f>IF(VLOOKUP(E133,'помощник для списков'!C$2:E$4005,3,FALSE)=0,'помощник2(строки)'!C133,IF(INDEX(#REF!,C133+1,12)=0,IF(INDEX(#REF!,C133+2,12)=0,IF(INDEX(#REF!,C133+3,12)=0,IF(INDEX(#REF!,C133+4,12)=0,IF(INDEX(#REF!,C133+5,12)=0,IF(INDEX(#REF!,C133+6,12)=0,IF(INDEX(#REF!,C133+7,12)=0,IF(INDEX(#REF!,C133+8,12)=0,IF(INDEX(#REF!,C133+9,12)=0,IF(INDEX(#REF!,C133+10,12)=0,IF(INDEX(#REF!,C133+11,12)=0,INDEX(#REF!,C133+12,12),INDEX(#REF!,C133+11,12)),INDEX(#REF!,C133+10,12)),INDEX(#REF!,C133+9,12)),INDEX(#REF!,C133+8,12)),INDEX(#REF!,C133+7,12)),INDEX(#REF!,C133+6,12)),INDEX(#REF!,C133+5,12)),INDEX(#REF!,C133+4,12)),INDEX(#REF!,C133+3,12)),INDEX(#REF!,C133+2,12)),INDEX(#REF!,C133+1,12)))</f>
        <v>#N/A</v>
      </c>
      <c r="E133" t="e">
        <f>VLOOKUP(A133,'помощник для списков'!A$2:C$4005,3,FALSE)</f>
        <v>#N/A</v>
      </c>
      <c r="F133" t="e">
        <f>VLOOKUP(CONCATENATE("Лимит на доме",E133),#REF!,22,FALSE)</f>
        <v>#N/A</v>
      </c>
      <c r="G133" t="e">
        <f>VLOOKUP(E133,'помощник для списков'!C$2:I$4005,7,FALSE)</f>
        <v>#N/A</v>
      </c>
      <c r="H133" s="68" t="e">
        <f t="shared" si="12"/>
        <v>#N/A</v>
      </c>
      <c r="I133" t="e">
        <f t="shared" si="13"/>
        <v>#N/A</v>
      </c>
      <c r="J133">
        <f>ROW()</f>
        <v>133</v>
      </c>
      <c r="K133" t="e">
        <f>INDEX(#REF!,'помощник2(строки)'!D133,26)</f>
        <v>#REF!</v>
      </c>
      <c r="L133" t="e">
        <f>IF(K133="да",IF(A133=A132,L132,COUNTIF(M$2:M132,"&gt;0")+1),0)</f>
        <v>#REF!</v>
      </c>
      <c r="M133" t="e">
        <f>IF(VLOOKUP(E133,'помощник для списков'!C$2:I$4005,7,FALSE)=0,0,IF(L133=0,0,IF(E133=E132,0,1)))</f>
        <v>#N/A</v>
      </c>
      <c r="N133" t="e">
        <f t="shared" si="14"/>
        <v>#N/A</v>
      </c>
      <c r="O133" t="e">
        <f t="shared" si="15"/>
        <v>#N/A</v>
      </c>
      <c r="P133" t="e">
        <f>IF(INDEX(#REF!,'помощник2(строки)'!D133,27)="согласие",1,IF(INDEX(#REF!,'помощник2(строки)'!D133,27)="принято решение ОМС",1,0))</f>
        <v>#REF!</v>
      </c>
      <c r="Q133" t="e">
        <f t="shared" si="16"/>
        <v>#REF!</v>
      </c>
      <c r="R133" t="e">
        <f>IF(P133=1,IF(A133=A132,R132,COUNTIF(Q$2:Q132,"&gt;0")+1),0)</f>
        <v>#REF!</v>
      </c>
      <c r="S133" t="e">
        <f t="shared" si="17"/>
        <v>#N/A</v>
      </c>
    </row>
    <row r="134" spans="1:19">
      <c r="A134" t="e">
        <f>IF(COUNTIF(A$2:A133,A133)=B133,A133+1,A133)</f>
        <v>#N/A</v>
      </c>
      <c r="B134" t="e">
        <f>VLOOKUP(A134,'помощник для списков'!A$2:L$4005,11,FALSE)</f>
        <v>#N/A</v>
      </c>
      <c r="C134" t="e">
        <f>IF(A134=A133,D133,VLOOKUP(E134,#REF!,25,FALSE))</f>
        <v>#N/A</v>
      </c>
      <c r="D134" s="54" t="e">
        <f>IF(VLOOKUP(E134,'помощник для списков'!C$2:E$4005,3,FALSE)=0,'помощник2(строки)'!C134,IF(INDEX(#REF!,C134+1,12)=0,IF(INDEX(#REF!,C134+2,12)=0,IF(INDEX(#REF!,C134+3,12)=0,IF(INDEX(#REF!,C134+4,12)=0,IF(INDEX(#REF!,C134+5,12)=0,IF(INDEX(#REF!,C134+6,12)=0,IF(INDEX(#REF!,C134+7,12)=0,IF(INDEX(#REF!,C134+8,12)=0,IF(INDEX(#REF!,C134+9,12)=0,IF(INDEX(#REF!,C134+10,12)=0,IF(INDEX(#REF!,C134+11,12)=0,INDEX(#REF!,C134+12,12),INDEX(#REF!,C134+11,12)),INDEX(#REF!,C134+10,12)),INDEX(#REF!,C134+9,12)),INDEX(#REF!,C134+8,12)),INDEX(#REF!,C134+7,12)),INDEX(#REF!,C134+6,12)),INDEX(#REF!,C134+5,12)),INDEX(#REF!,C134+4,12)),INDEX(#REF!,C134+3,12)),INDEX(#REF!,C134+2,12)),INDEX(#REF!,C134+1,12)))</f>
        <v>#N/A</v>
      </c>
      <c r="E134" t="e">
        <f>VLOOKUP(A134,'помощник для списков'!A$2:C$4005,3,FALSE)</f>
        <v>#N/A</v>
      </c>
      <c r="F134" t="e">
        <f>VLOOKUP(CONCATENATE("Лимит на доме",E134),#REF!,22,FALSE)</f>
        <v>#N/A</v>
      </c>
      <c r="G134" t="e">
        <f>VLOOKUP(E134,'помощник для списков'!C$2:I$4005,7,FALSE)</f>
        <v>#N/A</v>
      </c>
      <c r="H134" s="68" t="e">
        <f t="shared" si="12"/>
        <v>#N/A</v>
      </c>
      <c r="I134" t="e">
        <f t="shared" si="13"/>
        <v>#N/A</v>
      </c>
      <c r="J134">
        <f>ROW()</f>
        <v>134</v>
      </c>
      <c r="K134" t="e">
        <f>INDEX(#REF!,'помощник2(строки)'!D134,26)</f>
        <v>#REF!</v>
      </c>
      <c r="L134" t="e">
        <f>IF(K134="да",IF(A134=A133,L133,COUNTIF(M$2:M133,"&gt;0")+1),0)</f>
        <v>#REF!</v>
      </c>
      <c r="M134" t="e">
        <f>IF(VLOOKUP(E134,'помощник для списков'!C$2:I$4005,7,FALSE)=0,0,IF(L134=0,0,IF(E134=E133,0,1)))</f>
        <v>#N/A</v>
      </c>
      <c r="N134" t="e">
        <f t="shared" si="14"/>
        <v>#N/A</v>
      </c>
      <c r="O134" t="e">
        <f t="shared" si="15"/>
        <v>#N/A</v>
      </c>
      <c r="P134" t="e">
        <f>IF(INDEX(#REF!,'помощник2(строки)'!D134,27)="согласие",1,IF(INDEX(#REF!,'помощник2(строки)'!D134,27)="принято решение ОМС",1,0))</f>
        <v>#REF!</v>
      </c>
      <c r="Q134" t="e">
        <f t="shared" si="16"/>
        <v>#REF!</v>
      </c>
      <c r="R134" t="e">
        <f>IF(P134=1,IF(A134=A133,R133,COUNTIF(Q$2:Q133,"&gt;0")+1),0)</f>
        <v>#REF!</v>
      </c>
      <c r="S134" t="e">
        <f t="shared" si="17"/>
        <v>#N/A</v>
      </c>
    </row>
    <row r="135" spans="1:19">
      <c r="A135" t="e">
        <f>IF(COUNTIF(A$2:A134,A134)=B134,A134+1,A134)</f>
        <v>#N/A</v>
      </c>
      <c r="B135" t="e">
        <f>VLOOKUP(A135,'помощник для списков'!A$2:L$4005,11,FALSE)</f>
        <v>#N/A</v>
      </c>
      <c r="C135" t="e">
        <f>IF(A135=A134,D134,VLOOKUP(E135,#REF!,25,FALSE))</f>
        <v>#N/A</v>
      </c>
      <c r="D135" s="54" t="e">
        <f>IF(VLOOKUP(E135,'помощник для списков'!C$2:E$4005,3,FALSE)=0,'помощник2(строки)'!C135,IF(INDEX(#REF!,C135+1,12)=0,IF(INDEX(#REF!,C135+2,12)=0,IF(INDEX(#REF!,C135+3,12)=0,IF(INDEX(#REF!,C135+4,12)=0,IF(INDEX(#REF!,C135+5,12)=0,IF(INDEX(#REF!,C135+6,12)=0,IF(INDEX(#REF!,C135+7,12)=0,IF(INDEX(#REF!,C135+8,12)=0,IF(INDEX(#REF!,C135+9,12)=0,IF(INDEX(#REF!,C135+10,12)=0,IF(INDEX(#REF!,C135+11,12)=0,INDEX(#REF!,C135+12,12),INDEX(#REF!,C135+11,12)),INDEX(#REF!,C135+10,12)),INDEX(#REF!,C135+9,12)),INDEX(#REF!,C135+8,12)),INDEX(#REF!,C135+7,12)),INDEX(#REF!,C135+6,12)),INDEX(#REF!,C135+5,12)),INDEX(#REF!,C135+4,12)),INDEX(#REF!,C135+3,12)),INDEX(#REF!,C135+2,12)),INDEX(#REF!,C135+1,12)))</f>
        <v>#N/A</v>
      </c>
      <c r="E135" t="e">
        <f>VLOOKUP(A135,'помощник для списков'!A$2:C$4005,3,FALSE)</f>
        <v>#N/A</v>
      </c>
      <c r="F135" t="e">
        <f>VLOOKUP(CONCATENATE("Лимит на доме",E135),#REF!,22,FALSE)</f>
        <v>#N/A</v>
      </c>
      <c r="G135" t="e">
        <f>VLOOKUP(E135,'помощник для списков'!C$2:I$4005,7,FALSE)</f>
        <v>#N/A</v>
      </c>
      <c r="H135" s="68" t="e">
        <f t="shared" si="12"/>
        <v>#N/A</v>
      </c>
      <c r="I135" t="e">
        <f t="shared" si="13"/>
        <v>#N/A</v>
      </c>
      <c r="J135">
        <f>ROW()</f>
        <v>135</v>
      </c>
      <c r="K135" t="e">
        <f>INDEX(#REF!,'помощник2(строки)'!D135,26)</f>
        <v>#REF!</v>
      </c>
      <c r="L135" t="e">
        <f>IF(K135="да",IF(A135=A134,L134,COUNTIF(M$2:M134,"&gt;0")+1),0)</f>
        <v>#REF!</v>
      </c>
      <c r="M135" t="e">
        <f>IF(VLOOKUP(E135,'помощник для списков'!C$2:I$4005,7,FALSE)=0,0,IF(L135=0,0,IF(E135=E134,0,1)))</f>
        <v>#N/A</v>
      </c>
      <c r="N135" t="e">
        <f t="shared" si="14"/>
        <v>#N/A</v>
      </c>
      <c r="O135" t="e">
        <f t="shared" si="15"/>
        <v>#N/A</v>
      </c>
      <c r="P135" t="e">
        <f>IF(INDEX(#REF!,'помощник2(строки)'!D135,27)="согласие",1,IF(INDEX(#REF!,'помощник2(строки)'!D135,27)="принято решение ОМС",1,0))</f>
        <v>#REF!</v>
      </c>
      <c r="Q135" t="e">
        <f t="shared" si="16"/>
        <v>#REF!</v>
      </c>
      <c r="R135" t="e">
        <f>IF(P135=1,IF(A135=A134,R134,COUNTIF(Q$2:Q134,"&gt;0")+1),0)</f>
        <v>#REF!</v>
      </c>
      <c r="S135" t="e">
        <f t="shared" si="17"/>
        <v>#N/A</v>
      </c>
    </row>
    <row r="136" spans="1:19">
      <c r="A136" t="e">
        <f>IF(COUNTIF(A$2:A135,A135)=B135,A135+1,A135)</f>
        <v>#N/A</v>
      </c>
      <c r="B136" t="e">
        <f>VLOOKUP(A136,'помощник для списков'!A$2:L$4005,11,FALSE)</f>
        <v>#N/A</v>
      </c>
      <c r="C136" t="e">
        <f>IF(A136=A135,D135,VLOOKUP(E136,#REF!,25,FALSE))</f>
        <v>#N/A</v>
      </c>
      <c r="D136" s="54" t="e">
        <f>IF(VLOOKUP(E136,'помощник для списков'!C$2:E$4005,3,FALSE)=0,'помощник2(строки)'!C136,IF(INDEX(#REF!,C136+1,12)=0,IF(INDEX(#REF!,C136+2,12)=0,IF(INDEX(#REF!,C136+3,12)=0,IF(INDEX(#REF!,C136+4,12)=0,IF(INDEX(#REF!,C136+5,12)=0,IF(INDEX(#REF!,C136+6,12)=0,IF(INDEX(#REF!,C136+7,12)=0,IF(INDEX(#REF!,C136+8,12)=0,IF(INDEX(#REF!,C136+9,12)=0,IF(INDEX(#REF!,C136+10,12)=0,IF(INDEX(#REF!,C136+11,12)=0,INDEX(#REF!,C136+12,12),INDEX(#REF!,C136+11,12)),INDEX(#REF!,C136+10,12)),INDEX(#REF!,C136+9,12)),INDEX(#REF!,C136+8,12)),INDEX(#REF!,C136+7,12)),INDEX(#REF!,C136+6,12)),INDEX(#REF!,C136+5,12)),INDEX(#REF!,C136+4,12)),INDEX(#REF!,C136+3,12)),INDEX(#REF!,C136+2,12)),INDEX(#REF!,C136+1,12)))</f>
        <v>#N/A</v>
      </c>
      <c r="E136" t="e">
        <f>VLOOKUP(A136,'помощник для списков'!A$2:C$4005,3,FALSE)</f>
        <v>#N/A</v>
      </c>
      <c r="F136" t="e">
        <f>VLOOKUP(CONCATENATE("Лимит на доме",E136),#REF!,22,FALSE)</f>
        <v>#N/A</v>
      </c>
      <c r="G136" t="e">
        <f>VLOOKUP(E136,'помощник для списков'!C$2:I$4005,7,FALSE)</f>
        <v>#N/A</v>
      </c>
      <c r="H136" s="68" t="e">
        <f t="shared" si="12"/>
        <v>#N/A</v>
      </c>
      <c r="I136" t="e">
        <f t="shared" si="13"/>
        <v>#N/A</v>
      </c>
      <c r="J136">
        <f>ROW()</f>
        <v>136</v>
      </c>
      <c r="K136" t="e">
        <f>INDEX(#REF!,'помощник2(строки)'!D136,26)</f>
        <v>#REF!</v>
      </c>
      <c r="L136" t="e">
        <f>IF(K136="да",IF(A136=A135,L135,COUNTIF(M$2:M135,"&gt;0")+1),0)</f>
        <v>#REF!</v>
      </c>
      <c r="M136" t="e">
        <f>IF(VLOOKUP(E136,'помощник для списков'!C$2:I$4005,7,FALSE)=0,0,IF(L136=0,0,IF(E136=E135,0,1)))</f>
        <v>#N/A</v>
      </c>
      <c r="N136" t="e">
        <f t="shared" si="14"/>
        <v>#N/A</v>
      </c>
      <c r="O136" t="e">
        <f t="shared" si="15"/>
        <v>#N/A</v>
      </c>
      <c r="P136" t="e">
        <f>IF(INDEX(#REF!,'помощник2(строки)'!D136,27)="согласие",1,IF(INDEX(#REF!,'помощник2(строки)'!D136,27)="принято решение ОМС",1,0))</f>
        <v>#REF!</v>
      </c>
      <c r="Q136" t="e">
        <f t="shared" si="16"/>
        <v>#REF!</v>
      </c>
      <c r="R136" t="e">
        <f>IF(P136=1,IF(A136=A135,R135,COUNTIF(Q$2:Q135,"&gt;0")+1),0)</f>
        <v>#REF!</v>
      </c>
      <c r="S136" t="e">
        <f t="shared" si="17"/>
        <v>#N/A</v>
      </c>
    </row>
    <row r="137" spans="1:19">
      <c r="A137" t="e">
        <f>IF(COUNTIF(A$2:A136,A136)=B136,A136+1,A136)</f>
        <v>#N/A</v>
      </c>
      <c r="B137" t="e">
        <f>VLOOKUP(A137,'помощник для списков'!A$2:L$4005,11,FALSE)</f>
        <v>#N/A</v>
      </c>
      <c r="C137" t="e">
        <f>IF(A137=A136,D136,VLOOKUP(E137,#REF!,25,FALSE))</f>
        <v>#N/A</v>
      </c>
      <c r="D137" s="54" t="e">
        <f>IF(VLOOKUP(E137,'помощник для списков'!C$2:E$4005,3,FALSE)=0,'помощник2(строки)'!C137,IF(INDEX(#REF!,C137+1,12)=0,IF(INDEX(#REF!,C137+2,12)=0,IF(INDEX(#REF!,C137+3,12)=0,IF(INDEX(#REF!,C137+4,12)=0,IF(INDEX(#REF!,C137+5,12)=0,IF(INDEX(#REF!,C137+6,12)=0,IF(INDEX(#REF!,C137+7,12)=0,IF(INDEX(#REF!,C137+8,12)=0,IF(INDEX(#REF!,C137+9,12)=0,IF(INDEX(#REF!,C137+10,12)=0,IF(INDEX(#REF!,C137+11,12)=0,INDEX(#REF!,C137+12,12),INDEX(#REF!,C137+11,12)),INDEX(#REF!,C137+10,12)),INDEX(#REF!,C137+9,12)),INDEX(#REF!,C137+8,12)),INDEX(#REF!,C137+7,12)),INDEX(#REF!,C137+6,12)),INDEX(#REF!,C137+5,12)),INDEX(#REF!,C137+4,12)),INDEX(#REF!,C137+3,12)),INDEX(#REF!,C137+2,12)),INDEX(#REF!,C137+1,12)))</f>
        <v>#N/A</v>
      </c>
      <c r="E137" t="e">
        <f>VLOOKUP(A137,'помощник для списков'!A$2:C$4005,3,FALSE)</f>
        <v>#N/A</v>
      </c>
      <c r="F137" t="e">
        <f>VLOOKUP(CONCATENATE("Лимит на доме",E137),#REF!,22,FALSE)</f>
        <v>#N/A</v>
      </c>
      <c r="G137" t="e">
        <f>VLOOKUP(E137,'помощник для списков'!C$2:I$4005,7,FALSE)</f>
        <v>#N/A</v>
      </c>
      <c r="H137" s="68" t="e">
        <f t="shared" si="12"/>
        <v>#N/A</v>
      </c>
      <c r="I137" t="e">
        <f t="shared" si="13"/>
        <v>#N/A</v>
      </c>
      <c r="J137">
        <f>ROW()</f>
        <v>137</v>
      </c>
      <c r="K137" t="e">
        <f>INDEX(#REF!,'помощник2(строки)'!D137,26)</f>
        <v>#REF!</v>
      </c>
      <c r="L137" t="e">
        <f>IF(K137="да",IF(A137=A136,L136,COUNTIF(M$2:M136,"&gt;0")+1),0)</f>
        <v>#REF!</v>
      </c>
      <c r="M137" t="e">
        <f>IF(VLOOKUP(E137,'помощник для списков'!C$2:I$4005,7,FALSE)=0,0,IF(L137=0,0,IF(E137=E136,0,1)))</f>
        <v>#N/A</v>
      </c>
      <c r="N137" t="e">
        <f t="shared" si="14"/>
        <v>#N/A</v>
      </c>
      <c r="O137" t="e">
        <f t="shared" si="15"/>
        <v>#N/A</v>
      </c>
      <c r="P137" t="e">
        <f>IF(INDEX(#REF!,'помощник2(строки)'!D137,27)="согласие",1,IF(INDEX(#REF!,'помощник2(строки)'!D137,27)="принято решение ОМС",1,0))</f>
        <v>#REF!</v>
      </c>
      <c r="Q137" t="e">
        <f t="shared" si="16"/>
        <v>#REF!</v>
      </c>
      <c r="R137" t="e">
        <f>IF(P137=1,IF(A137=A136,R136,COUNTIF(Q$2:Q136,"&gt;0")+1),0)</f>
        <v>#REF!</v>
      </c>
      <c r="S137" t="e">
        <f t="shared" si="17"/>
        <v>#N/A</v>
      </c>
    </row>
    <row r="138" spans="1:19">
      <c r="A138" t="e">
        <f>IF(COUNTIF(A$2:A137,A137)=B137,A137+1,A137)</f>
        <v>#N/A</v>
      </c>
      <c r="B138" t="e">
        <f>VLOOKUP(A138,'помощник для списков'!A$2:L$4005,11,FALSE)</f>
        <v>#N/A</v>
      </c>
      <c r="C138" t="e">
        <f>IF(A138=A137,D137,VLOOKUP(E138,#REF!,25,FALSE))</f>
        <v>#N/A</v>
      </c>
      <c r="D138" s="54" t="e">
        <f>IF(VLOOKUP(E138,'помощник для списков'!C$2:E$4005,3,FALSE)=0,'помощник2(строки)'!C138,IF(INDEX(#REF!,C138+1,12)=0,IF(INDEX(#REF!,C138+2,12)=0,IF(INDEX(#REF!,C138+3,12)=0,IF(INDEX(#REF!,C138+4,12)=0,IF(INDEX(#REF!,C138+5,12)=0,IF(INDEX(#REF!,C138+6,12)=0,IF(INDEX(#REF!,C138+7,12)=0,IF(INDEX(#REF!,C138+8,12)=0,IF(INDEX(#REF!,C138+9,12)=0,IF(INDEX(#REF!,C138+10,12)=0,IF(INDEX(#REF!,C138+11,12)=0,INDEX(#REF!,C138+12,12),INDEX(#REF!,C138+11,12)),INDEX(#REF!,C138+10,12)),INDEX(#REF!,C138+9,12)),INDEX(#REF!,C138+8,12)),INDEX(#REF!,C138+7,12)),INDEX(#REF!,C138+6,12)),INDEX(#REF!,C138+5,12)),INDEX(#REF!,C138+4,12)),INDEX(#REF!,C138+3,12)),INDEX(#REF!,C138+2,12)),INDEX(#REF!,C138+1,12)))</f>
        <v>#N/A</v>
      </c>
      <c r="E138" t="e">
        <f>VLOOKUP(A138,'помощник для списков'!A$2:C$4005,3,FALSE)</f>
        <v>#N/A</v>
      </c>
      <c r="F138" t="e">
        <f>VLOOKUP(CONCATENATE("Лимит на доме",E138),#REF!,22,FALSE)</f>
        <v>#N/A</v>
      </c>
      <c r="G138" t="e">
        <f>VLOOKUP(E138,'помощник для списков'!C$2:I$4005,7,FALSE)</f>
        <v>#N/A</v>
      </c>
      <c r="H138" s="68" t="e">
        <f t="shared" si="12"/>
        <v>#N/A</v>
      </c>
      <c r="I138" t="e">
        <f t="shared" si="13"/>
        <v>#N/A</v>
      </c>
      <c r="J138">
        <f>ROW()</f>
        <v>138</v>
      </c>
      <c r="K138" t="e">
        <f>INDEX(#REF!,'помощник2(строки)'!D138,26)</f>
        <v>#REF!</v>
      </c>
      <c r="L138" t="e">
        <f>IF(K138="да",IF(A138=A137,L137,COUNTIF(M$2:M137,"&gt;0")+1),0)</f>
        <v>#REF!</v>
      </c>
      <c r="M138" t="e">
        <f>IF(VLOOKUP(E138,'помощник для списков'!C$2:I$4005,7,FALSE)=0,0,IF(L138=0,0,IF(E138=E137,0,1)))</f>
        <v>#N/A</v>
      </c>
      <c r="N138" t="e">
        <f t="shared" si="14"/>
        <v>#N/A</v>
      </c>
      <c r="O138" t="e">
        <f t="shared" si="15"/>
        <v>#N/A</v>
      </c>
      <c r="P138" t="e">
        <f>IF(INDEX(#REF!,'помощник2(строки)'!D138,27)="согласие",1,IF(INDEX(#REF!,'помощник2(строки)'!D138,27)="принято решение ОМС",1,0))</f>
        <v>#REF!</v>
      </c>
      <c r="Q138" t="e">
        <f t="shared" si="16"/>
        <v>#REF!</v>
      </c>
      <c r="R138" t="e">
        <f>IF(P138=1,IF(A138=A137,R137,COUNTIF(Q$2:Q137,"&gt;0")+1),0)</f>
        <v>#REF!</v>
      </c>
      <c r="S138" t="e">
        <f t="shared" si="17"/>
        <v>#N/A</v>
      </c>
    </row>
    <row r="139" spans="1:19">
      <c r="A139" t="e">
        <f>IF(COUNTIF(A$2:A138,A138)=B138,A138+1,A138)</f>
        <v>#N/A</v>
      </c>
      <c r="B139" t="e">
        <f>VLOOKUP(A139,'помощник для списков'!A$2:L$4005,11,FALSE)</f>
        <v>#N/A</v>
      </c>
      <c r="C139" t="e">
        <f>IF(A139=A138,D138,VLOOKUP(E139,#REF!,25,FALSE))</f>
        <v>#N/A</v>
      </c>
      <c r="D139" s="54" t="e">
        <f>IF(VLOOKUP(E139,'помощник для списков'!C$2:E$4005,3,FALSE)=0,'помощник2(строки)'!C139,IF(INDEX(#REF!,C139+1,12)=0,IF(INDEX(#REF!,C139+2,12)=0,IF(INDEX(#REF!,C139+3,12)=0,IF(INDEX(#REF!,C139+4,12)=0,IF(INDEX(#REF!,C139+5,12)=0,IF(INDEX(#REF!,C139+6,12)=0,IF(INDEX(#REF!,C139+7,12)=0,IF(INDEX(#REF!,C139+8,12)=0,IF(INDEX(#REF!,C139+9,12)=0,IF(INDEX(#REF!,C139+10,12)=0,IF(INDEX(#REF!,C139+11,12)=0,INDEX(#REF!,C139+12,12),INDEX(#REF!,C139+11,12)),INDEX(#REF!,C139+10,12)),INDEX(#REF!,C139+9,12)),INDEX(#REF!,C139+8,12)),INDEX(#REF!,C139+7,12)),INDEX(#REF!,C139+6,12)),INDEX(#REF!,C139+5,12)),INDEX(#REF!,C139+4,12)),INDEX(#REF!,C139+3,12)),INDEX(#REF!,C139+2,12)),INDEX(#REF!,C139+1,12)))</f>
        <v>#N/A</v>
      </c>
      <c r="E139" t="e">
        <f>VLOOKUP(A139,'помощник для списков'!A$2:C$4005,3,FALSE)</f>
        <v>#N/A</v>
      </c>
      <c r="F139" t="e">
        <f>VLOOKUP(CONCATENATE("Лимит на доме",E139),#REF!,22,FALSE)</f>
        <v>#N/A</v>
      </c>
      <c r="G139" t="e">
        <f>VLOOKUP(E139,'помощник для списков'!C$2:I$4005,7,FALSE)</f>
        <v>#N/A</v>
      </c>
      <c r="H139" s="68" t="e">
        <f t="shared" si="12"/>
        <v>#N/A</v>
      </c>
      <c r="I139" t="e">
        <f t="shared" si="13"/>
        <v>#N/A</v>
      </c>
      <c r="J139">
        <f>ROW()</f>
        <v>139</v>
      </c>
      <c r="K139" t="e">
        <f>INDEX(#REF!,'помощник2(строки)'!D139,26)</f>
        <v>#REF!</v>
      </c>
      <c r="L139" t="e">
        <f>IF(K139="да",IF(A139=A138,L138,COUNTIF(M$2:M138,"&gt;0")+1),0)</f>
        <v>#REF!</v>
      </c>
      <c r="M139" t="e">
        <f>IF(VLOOKUP(E139,'помощник для списков'!C$2:I$4005,7,FALSE)=0,0,IF(L139=0,0,IF(E139=E138,0,1)))</f>
        <v>#N/A</v>
      </c>
      <c r="N139" t="e">
        <f t="shared" si="14"/>
        <v>#N/A</v>
      </c>
      <c r="O139" t="e">
        <f t="shared" si="15"/>
        <v>#N/A</v>
      </c>
      <c r="P139" t="e">
        <f>IF(INDEX(#REF!,'помощник2(строки)'!D139,27)="согласие",1,IF(INDEX(#REF!,'помощник2(строки)'!D139,27)="принято решение ОМС",1,0))</f>
        <v>#REF!</v>
      </c>
      <c r="Q139" t="e">
        <f t="shared" si="16"/>
        <v>#REF!</v>
      </c>
      <c r="R139" t="e">
        <f>IF(P139=1,IF(A139=A138,R138,COUNTIF(Q$2:Q138,"&gt;0")+1),0)</f>
        <v>#REF!</v>
      </c>
      <c r="S139" t="e">
        <f t="shared" si="17"/>
        <v>#N/A</v>
      </c>
    </row>
    <row r="140" spans="1:19">
      <c r="A140" t="e">
        <f>IF(COUNTIF(A$2:A139,A139)=B139,A139+1,A139)</f>
        <v>#N/A</v>
      </c>
      <c r="B140" t="e">
        <f>VLOOKUP(A140,'помощник для списков'!A$2:L$4005,11,FALSE)</f>
        <v>#N/A</v>
      </c>
      <c r="C140" t="e">
        <f>IF(A140=A139,D139,VLOOKUP(E140,#REF!,25,FALSE))</f>
        <v>#N/A</v>
      </c>
      <c r="D140" s="54" t="e">
        <f>IF(VLOOKUP(E140,'помощник для списков'!C$2:E$4005,3,FALSE)=0,'помощник2(строки)'!C140,IF(INDEX(#REF!,C140+1,12)=0,IF(INDEX(#REF!,C140+2,12)=0,IF(INDEX(#REF!,C140+3,12)=0,IF(INDEX(#REF!,C140+4,12)=0,IF(INDEX(#REF!,C140+5,12)=0,IF(INDEX(#REF!,C140+6,12)=0,IF(INDEX(#REF!,C140+7,12)=0,IF(INDEX(#REF!,C140+8,12)=0,IF(INDEX(#REF!,C140+9,12)=0,IF(INDEX(#REF!,C140+10,12)=0,IF(INDEX(#REF!,C140+11,12)=0,INDEX(#REF!,C140+12,12),INDEX(#REF!,C140+11,12)),INDEX(#REF!,C140+10,12)),INDEX(#REF!,C140+9,12)),INDEX(#REF!,C140+8,12)),INDEX(#REF!,C140+7,12)),INDEX(#REF!,C140+6,12)),INDEX(#REF!,C140+5,12)),INDEX(#REF!,C140+4,12)),INDEX(#REF!,C140+3,12)),INDEX(#REF!,C140+2,12)),INDEX(#REF!,C140+1,12)))</f>
        <v>#N/A</v>
      </c>
      <c r="E140" t="e">
        <f>VLOOKUP(A140,'помощник для списков'!A$2:C$4005,3,FALSE)</f>
        <v>#N/A</v>
      </c>
      <c r="F140" t="e">
        <f>VLOOKUP(CONCATENATE("Лимит на доме",E140),#REF!,22,FALSE)</f>
        <v>#N/A</v>
      </c>
      <c r="G140" t="e">
        <f>VLOOKUP(E140,'помощник для списков'!C$2:I$4005,7,FALSE)</f>
        <v>#N/A</v>
      </c>
      <c r="H140" s="68" t="e">
        <f t="shared" si="12"/>
        <v>#N/A</v>
      </c>
      <c r="I140" t="e">
        <f t="shared" si="13"/>
        <v>#N/A</v>
      </c>
      <c r="J140">
        <f>ROW()</f>
        <v>140</v>
      </c>
      <c r="K140" t="e">
        <f>INDEX(#REF!,'помощник2(строки)'!D140,26)</f>
        <v>#REF!</v>
      </c>
      <c r="L140" t="e">
        <f>IF(K140="да",IF(A140=A139,L139,COUNTIF(M$2:M139,"&gt;0")+1),0)</f>
        <v>#REF!</v>
      </c>
      <c r="M140" t="e">
        <f>IF(VLOOKUP(E140,'помощник для списков'!C$2:I$4005,7,FALSE)=0,0,IF(L140=0,0,IF(E140=E139,0,1)))</f>
        <v>#N/A</v>
      </c>
      <c r="N140" t="e">
        <f t="shared" si="14"/>
        <v>#N/A</v>
      </c>
      <c r="O140" t="e">
        <f t="shared" si="15"/>
        <v>#N/A</v>
      </c>
      <c r="P140" t="e">
        <f>IF(INDEX(#REF!,'помощник2(строки)'!D140,27)="согласие",1,IF(INDEX(#REF!,'помощник2(строки)'!D140,27)="принято решение ОМС",1,0))</f>
        <v>#REF!</v>
      </c>
      <c r="Q140" t="e">
        <f t="shared" si="16"/>
        <v>#REF!</v>
      </c>
      <c r="R140" t="e">
        <f>IF(P140=1,IF(A140=A139,R139,COUNTIF(Q$2:Q139,"&gt;0")+1),0)</f>
        <v>#REF!</v>
      </c>
      <c r="S140" t="e">
        <f t="shared" si="17"/>
        <v>#N/A</v>
      </c>
    </row>
    <row r="141" spans="1:19">
      <c r="A141" t="e">
        <f>IF(COUNTIF(A$2:A140,A140)=B140,A140+1,A140)</f>
        <v>#N/A</v>
      </c>
      <c r="B141" t="e">
        <f>VLOOKUP(A141,'помощник для списков'!A$2:L$4005,11,FALSE)</f>
        <v>#N/A</v>
      </c>
      <c r="C141" t="e">
        <f>IF(A141=A140,D140,VLOOKUP(E141,#REF!,25,FALSE))</f>
        <v>#N/A</v>
      </c>
      <c r="D141" s="54" t="e">
        <f>IF(VLOOKUP(E141,'помощник для списков'!C$2:E$4005,3,FALSE)=0,'помощник2(строки)'!C141,IF(INDEX(#REF!,C141+1,12)=0,IF(INDEX(#REF!,C141+2,12)=0,IF(INDEX(#REF!,C141+3,12)=0,IF(INDEX(#REF!,C141+4,12)=0,IF(INDEX(#REF!,C141+5,12)=0,IF(INDEX(#REF!,C141+6,12)=0,IF(INDEX(#REF!,C141+7,12)=0,IF(INDEX(#REF!,C141+8,12)=0,IF(INDEX(#REF!,C141+9,12)=0,IF(INDEX(#REF!,C141+10,12)=0,IF(INDEX(#REF!,C141+11,12)=0,INDEX(#REF!,C141+12,12),INDEX(#REF!,C141+11,12)),INDEX(#REF!,C141+10,12)),INDEX(#REF!,C141+9,12)),INDEX(#REF!,C141+8,12)),INDEX(#REF!,C141+7,12)),INDEX(#REF!,C141+6,12)),INDEX(#REF!,C141+5,12)),INDEX(#REF!,C141+4,12)),INDEX(#REF!,C141+3,12)),INDEX(#REF!,C141+2,12)),INDEX(#REF!,C141+1,12)))</f>
        <v>#N/A</v>
      </c>
      <c r="E141" t="e">
        <f>VLOOKUP(A141,'помощник для списков'!A$2:C$4005,3,FALSE)</f>
        <v>#N/A</v>
      </c>
      <c r="F141" t="e">
        <f>VLOOKUP(CONCATENATE("Лимит на доме",E141),#REF!,22,FALSE)</f>
        <v>#N/A</v>
      </c>
      <c r="G141" t="e">
        <f>VLOOKUP(E141,'помощник для списков'!C$2:I$4005,7,FALSE)</f>
        <v>#N/A</v>
      </c>
      <c r="H141" s="68" t="e">
        <f t="shared" si="12"/>
        <v>#N/A</v>
      </c>
      <c r="I141" t="e">
        <f t="shared" si="13"/>
        <v>#N/A</v>
      </c>
      <c r="J141">
        <f>ROW()</f>
        <v>141</v>
      </c>
      <c r="K141" t="e">
        <f>INDEX(#REF!,'помощник2(строки)'!D141,26)</f>
        <v>#REF!</v>
      </c>
      <c r="L141" t="e">
        <f>IF(K141="да",IF(A141=A140,L140,COUNTIF(M$2:M140,"&gt;0")+1),0)</f>
        <v>#REF!</v>
      </c>
      <c r="M141" t="e">
        <f>IF(VLOOKUP(E141,'помощник для списков'!C$2:I$4005,7,FALSE)=0,0,IF(L141=0,0,IF(E141=E140,0,1)))</f>
        <v>#N/A</v>
      </c>
      <c r="N141" t="e">
        <f t="shared" si="14"/>
        <v>#N/A</v>
      </c>
      <c r="O141" t="e">
        <f t="shared" si="15"/>
        <v>#N/A</v>
      </c>
      <c r="P141" t="e">
        <f>IF(INDEX(#REF!,'помощник2(строки)'!D141,27)="согласие",1,IF(INDEX(#REF!,'помощник2(строки)'!D141,27)="принято решение ОМС",1,0))</f>
        <v>#REF!</v>
      </c>
      <c r="Q141" t="e">
        <f t="shared" si="16"/>
        <v>#REF!</v>
      </c>
      <c r="R141" t="e">
        <f>IF(P141=1,IF(A141=A140,R140,COUNTIF(Q$2:Q140,"&gt;0")+1),0)</f>
        <v>#REF!</v>
      </c>
      <c r="S141" t="e">
        <f t="shared" si="17"/>
        <v>#N/A</v>
      </c>
    </row>
    <row r="142" spans="1:19">
      <c r="A142" t="e">
        <f>IF(COUNTIF(A$2:A141,A141)=B141,A141+1,A141)</f>
        <v>#N/A</v>
      </c>
      <c r="B142" t="e">
        <f>VLOOKUP(A142,'помощник для списков'!A$2:L$4005,11,FALSE)</f>
        <v>#N/A</v>
      </c>
      <c r="C142" t="e">
        <f>IF(A142=A141,D141,VLOOKUP(E142,#REF!,25,FALSE))</f>
        <v>#N/A</v>
      </c>
      <c r="D142" s="54" t="e">
        <f>IF(VLOOKUP(E142,'помощник для списков'!C$2:E$4005,3,FALSE)=0,'помощник2(строки)'!C142,IF(INDEX(#REF!,C142+1,12)=0,IF(INDEX(#REF!,C142+2,12)=0,IF(INDEX(#REF!,C142+3,12)=0,IF(INDEX(#REF!,C142+4,12)=0,IF(INDEX(#REF!,C142+5,12)=0,IF(INDEX(#REF!,C142+6,12)=0,IF(INDEX(#REF!,C142+7,12)=0,IF(INDEX(#REF!,C142+8,12)=0,IF(INDEX(#REF!,C142+9,12)=0,IF(INDEX(#REF!,C142+10,12)=0,IF(INDEX(#REF!,C142+11,12)=0,INDEX(#REF!,C142+12,12),INDEX(#REF!,C142+11,12)),INDEX(#REF!,C142+10,12)),INDEX(#REF!,C142+9,12)),INDEX(#REF!,C142+8,12)),INDEX(#REF!,C142+7,12)),INDEX(#REF!,C142+6,12)),INDEX(#REF!,C142+5,12)),INDEX(#REF!,C142+4,12)),INDEX(#REF!,C142+3,12)),INDEX(#REF!,C142+2,12)),INDEX(#REF!,C142+1,12)))</f>
        <v>#N/A</v>
      </c>
      <c r="E142" t="e">
        <f>VLOOKUP(A142,'помощник для списков'!A$2:C$4005,3,FALSE)</f>
        <v>#N/A</v>
      </c>
      <c r="F142" t="e">
        <f>VLOOKUP(CONCATENATE("Лимит на доме",E142),#REF!,22,FALSE)</f>
        <v>#N/A</v>
      </c>
      <c r="G142" t="e">
        <f>VLOOKUP(E142,'помощник для списков'!C$2:I$4005,7,FALSE)</f>
        <v>#N/A</v>
      </c>
      <c r="H142" s="68" t="e">
        <f t="shared" si="12"/>
        <v>#N/A</v>
      </c>
      <c r="I142" t="e">
        <f t="shared" si="13"/>
        <v>#N/A</v>
      </c>
      <c r="J142">
        <f>ROW()</f>
        <v>142</v>
      </c>
      <c r="K142" t="e">
        <f>INDEX(#REF!,'помощник2(строки)'!D142,26)</f>
        <v>#REF!</v>
      </c>
      <c r="L142" t="e">
        <f>IF(K142="да",IF(A142=A141,L141,COUNTIF(M$2:M141,"&gt;0")+1),0)</f>
        <v>#REF!</v>
      </c>
      <c r="M142" t="e">
        <f>IF(VLOOKUP(E142,'помощник для списков'!C$2:I$4005,7,FALSE)=0,0,IF(L142=0,0,IF(E142=E141,0,1)))</f>
        <v>#N/A</v>
      </c>
      <c r="N142" t="e">
        <f t="shared" si="14"/>
        <v>#N/A</v>
      </c>
      <c r="O142" t="e">
        <f t="shared" si="15"/>
        <v>#N/A</v>
      </c>
      <c r="P142" t="e">
        <f>IF(INDEX(#REF!,'помощник2(строки)'!D142,27)="согласие",1,IF(INDEX(#REF!,'помощник2(строки)'!D142,27)="принято решение ОМС",1,0))</f>
        <v>#REF!</v>
      </c>
      <c r="Q142" t="e">
        <f t="shared" si="16"/>
        <v>#REF!</v>
      </c>
      <c r="R142" t="e">
        <f>IF(P142=1,IF(A142=A141,R141,COUNTIF(Q$2:Q141,"&gt;0")+1),0)</f>
        <v>#REF!</v>
      </c>
      <c r="S142" t="e">
        <f t="shared" si="17"/>
        <v>#N/A</v>
      </c>
    </row>
    <row r="143" spans="1:19">
      <c r="A143" t="e">
        <f>IF(COUNTIF(A$2:A142,A142)=B142,A142+1,A142)</f>
        <v>#N/A</v>
      </c>
      <c r="B143" t="e">
        <f>VLOOKUP(A143,'помощник для списков'!A$2:L$4005,11,FALSE)</f>
        <v>#N/A</v>
      </c>
      <c r="C143" t="e">
        <f>IF(A143=A142,D142,VLOOKUP(E143,#REF!,25,FALSE))</f>
        <v>#N/A</v>
      </c>
      <c r="D143" s="54" t="e">
        <f>IF(VLOOKUP(E143,'помощник для списков'!C$2:E$4005,3,FALSE)=0,'помощник2(строки)'!C143,IF(INDEX(#REF!,C143+1,12)=0,IF(INDEX(#REF!,C143+2,12)=0,IF(INDEX(#REF!,C143+3,12)=0,IF(INDEX(#REF!,C143+4,12)=0,IF(INDEX(#REF!,C143+5,12)=0,IF(INDEX(#REF!,C143+6,12)=0,IF(INDEX(#REF!,C143+7,12)=0,IF(INDEX(#REF!,C143+8,12)=0,IF(INDEX(#REF!,C143+9,12)=0,IF(INDEX(#REF!,C143+10,12)=0,IF(INDEX(#REF!,C143+11,12)=0,INDEX(#REF!,C143+12,12),INDEX(#REF!,C143+11,12)),INDEX(#REF!,C143+10,12)),INDEX(#REF!,C143+9,12)),INDEX(#REF!,C143+8,12)),INDEX(#REF!,C143+7,12)),INDEX(#REF!,C143+6,12)),INDEX(#REF!,C143+5,12)),INDEX(#REF!,C143+4,12)),INDEX(#REF!,C143+3,12)),INDEX(#REF!,C143+2,12)),INDEX(#REF!,C143+1,12)))</f>
        <v>#N/A</v>
      </c>
      <c r="E143" t="e">
        <f>VLOOKUP(A143,'помощник для списков'!A$2:C$4005,3,FALSE)</f>
        <v>#N/A</v>
      </c>
      <c r="F143" t="e">
        <f>VLOOKUP(CONCATENATE("Лимит на доме",E143),#REF!,22,FALSE)</f>
        <v>#N/A</v>
      </c>
      <c r="G143" t="e">
        <f>VLOOKUP(E143,'помощник для списков'!C$2:I$4005,7,FALSE)</f>
        <v>#N/A</v>
      </c>
      <c r="H143" s="68" t="e">
        <f t="shared" si="12"/>
        <v>#N/A</v>
      </c>
      <c r="I143" t="e">
        <f t="shared" si="13"/>
        <v>#N/A</v>
      </c>
      <c r="J143">
        <f>ROW()</f>
        <v>143</v>
      </c>
      <c r="K143" t="e">
        <f>INDEX(#REF!,'помощник2(строки)'!D143,26)</f>
        <v>#REF!</v>
      </c>
      <c r="L143" t="e">
        <f>IF(K143="да",IF(A143=A142,L142,COUNTIF(M$2:M142,"&gt;0")+1),0)</f>
        <v>#REF!</v>
      </c>
      <c r="M143" t="e">
        <f>IF(VLOOKUP(E143,'помощник для списков'!C$2:I$4005,7,FALSE)=0,0,IF(L143=0,0,IF(E143=E142,0,1)))</f>
        <v>#N/A</v>
      </c>
      <c r="N143" t="e">
        <f t="shared" si="14"/>
        <v>#N/A</v>
      </c>
      <c r="O143" t="e">
        <f t="shared" si="15"/>
        <v>#N/A</v>
      </c>
      <c r="P143" t="e">
        <f>IF(INDEX(#REF!,'помощник2(строки)'!D143,27)="согласие",1,IF(INDEX(#REF!,'помощник2(строки)'!D143,27)="принято решение ОМС",1,0))</f>
        <v>#REF!</v>
      </c>
      <c r="Q143" t="e">
        <f t="shared" si="16"/>
        <v>#REF!</v>
      </c>
      <c r="R143" t="e">
        <f>IF(P143=1,IF(A143=A142,R142,COUNTIF(Q$2:Q142,"&gt;0")+1),0)</f>
        <v>#REF!</v>
      </c>
      <c r="S143" t="e">
        <f t="shared" si="17"/>
        <v>#N/A</v>
      </c>
    </row>
    <row r="144" spans="1:19">
      <c r="A144" t="e">
        <f>IF(COUNTIF(A$2:A143,A143)=B143,A143+1,A143)</f>
        <v>#N/A</v>
      </c>
      <c r="B144" t="e">
        <f>VLOOKUP(A144,'помощник для списков'!A$2:L$4005,11,FALSE)</f>
        <v>#N/A</v>
      </c>
      <c r="C144" t="e">
        <f>IF(A144=A143,D143,VLOOKUP(E144,#REF!,25,FALSE))</f>
        <v>#N/A</v>
      </c>
      <c r="D144" s="54" t="e">
        <f>IF(VLOOKUP(E144,'помощник для списков'!C$2:E$4005,3,FALSE)=0,'помощник2(строки)'!C144,IF(INDEX(#REF!,C144+1,12)=0,IF(INDEX(#REF!,C144+2,12)=0,IF(INDEX(#REF!,C144+3,12)=0,IF(INDEX(#REF!,C144+4,12)=0,IF(INDEX(#REF!,C144+5,12)=0,IF(INDEX(#REF!,C144+6,12)=0,IF(INDEX(#REF!,C144+7,12)=0,IF(INDEX(#REF!,C144+8,12)=0,IF(INDEX(#REF!,C144+9,12)=0,IF(INDEX(#REF!,C144+10,12)=0,IF(INDEX(#REF!,C144+11,12)=0,INDEX(#REF!,C144+12,12),INDEX(#REF!,C144+11,12)),INDEX(#REF!,C144+10,12)),INDEX(#REF!,C144+9,12)),INDEX(#REF!,C144+8,12)),INDEX(#REF!,C144+7,12)),INDEX(#REF!,C144+6,12)),INDEX(#REF!,C144+5,12)),INDEX(#REF!,C144+4,12)),INDEX(#REF!,C144+3,12)),INDEX(#REF!,C144+2,12)),INDEX(#REF!,C144+1,12)))</f>
        <v>#N/A</v>
      </c>
      <c r="E144" t="e">
        <f>VLOOKUP(A144,'помощник для списков'!A$2:C$4005,3,FALSE)</f>
        <v>#N/A</v>
      </c>
      <c r="F144" t="e">
        <f>VLOOKUP(CONCATENATE("Лимит на доме",E144),#REF!,22,FALSE)</f>
        <v>#N/A</v>
      </c>
      <c r="G144" t="e">
        <f>VLOOKUP(E144,'помощник для списков'!C$2:I$4005,7,FALSE)</f>
        <v>#N/A</v>
      </c>
      <c r="H144" s="68" t="e">
        <f t="shared" si="12"/>
        <v>#N/A</v>
      </c>
      <c r="I144" t="e">
        <f t="shared" si="13"/>
        <v>#N/A</v>
      </c>
      <c r="J144">
        <f>ROW()</f>
        <v>144</v>
      </c>
      <c r="K144" t="e">
        <f>INDEX(#REF!,'помощник2(строки)'!D144,26)</f>
        <v>#REF!</v>
      </c>
      <c r="L144" t="e">
        <f>IF(K144="да",IF(A144=A143,L143,COUNTIF(M$2:M143,"&gt;0")+1),0)</f>
        <v>#REF!</v>
      </c>
      <c r="M144" t="e">
        <f>IF(VLOOKUP(E144,'помощник для списков'!C$2:I$4005,7,FALSE)=0,0,IF(L144=0,0,IF(E144=E143,0,1)))</f>
        <v>#N/A</v>
      </c>
      <c r="N144" t="e">
        <f t="shared" si="14"/>
        <v>#N/A</v>
      </c>
      <c r="O144" t="e">
        <f t="shared" si="15"/>
        <v>#N/A</v>
      </c>
      <c r="P144" t="e">
        <f>IF(INDEX(#REF!,'помощник2(строки)'!D144,27)="согласие",1,IF(INDEX(#REF!,'помощник2(строки)'!D144,27)="принято решение ОМС",1,0))</f>
        <v>#REF!</v>
      </c>
      <c r="Q144" t="e">
        <f t="shared" si="16"/>
        <v>#REF!</v>
      </c>
      <c r="R144" t="e">
        <f>IF(P144=1,IF(A144=A143,R143,COUNTIF(Q$2:Q143,"&gt;0")+1),0)</f>
        <v>#REF!</v>
      </c>
      <c r="S144" t="e">
        <f t="shared" si="17"/>
        <v>#N/A</v>
      </c>
    </row>
    <row r="145" spans="1:19">
      <c r="A145" t="e">
        <f>IF(COUNTIF(A$2:A144,A144)=B144,A144+1,A144)</f>
        <v>#N/A</v>
      </c>
      <c r="B145" t="e">
        <f>VLOOKUP(A145,'помощник для списков'!A$2:L$4005,11,FALSE)</f>
        <v>#N/A</v>
      </c>
      <c r="C145" t="e">
        <f>IF(A145=A144,D144,VLOOKUP(E145,#REF!,25,FALSE))</f>
        <v>#N/A</v>
      </c>
      <c r="D145" s="54" t="e">
        <f>IF(VLOOKUP(E145,'помощник для списков'!C$2:E$4005,3,FALSE)=0,'помощник2(строки)'!C145,IF(INDEX(#REF!,C145+1,12)=0,IF(INDEX(#REF!,C145+2,12)=0,IF(INDEX(#REF!,C145+3,12)=0,IF(INDEX(#REF!,C145+4,12)=0,IF(INDEX(#REF!,C145+5,12)=0,IF(INDEX(#REF!,C145+6,12)=0,IF(INDEX(#REF!,C145+7,12)=0,IF(INDEX(#REF!,C145+8,12)=0,IF(INDEX(#REF!,C145+9,12)=0,IF(INDEX(#REF!,C145+10,12)=0,IF(INDEX(#REF!,C145+11,12)=0,INDEX(#REF!,C145+12,12),INDEX(#REF!,C145+11,12)),INDEX(#REF!,C145+10,12)),INDEX(#REF!,C145+9,12)),INDEX(#REF!,C145+8,12)),INDEX(#REF!,C145+7,12)),INDEX(#REF!,C145+6,12)),INDEX(#REF!,C145+5,12)),INDEX(#REF!,C145+4,12)),INDEX(#REF!,C145+3,12)),INDEX(#REF!,C145+2,12)),INDEX(#REF!,C145+1,12)))</f>
        <v>#N/A</v>
      </c>
      <c r="E145" t="e">
        <f>VLOOKUP(A145,'помощник для списков'!A$2:C$4005,3,FALSE)</f>
        <v>#N/A</v>
      </c>
      <c r="F145" t="e">
        <f>VLOOKUP(CONCATENATE("Лимит на доме",E145),#REF!,22,FALSE)</f>
        <v>#N/A</v>
      </c>
      <c r="G145" t="e">
        <f>VLOOKUP(E145,'помощник для списков'!C$2:I$4005,7,FALSE)</f>
        <v>#N/A</v>
      </c>
      <c r="H145" s="68" t="e">
        <f t="shared" si="12"/>
        <v>#N/A</v>
      </c>
      <c r="I145" t="e">
        <f t="shared" si="13"/>
        <v>#N/A</v>
      </c>
      <c r="J145">
        <f>ROW()</f>
        <v>145</v>
      </c>
      <c r="K145" t="e">
        <f>INDEX(#REF!,'помощник2(строки)'!D145,26)</f>
        <v>#REF!</v>
      </c>
      <c r="L145" t="e">
        <f>IF(K145="да",IF(A145=A144,L144,COUNTIF(M$2:M144,"&gt;0")+1),0)</f>
        <v>#REF!</v>
      </c>
      <c r="M145" t="e">
        <f>IF(VLOOKUP(E145,'помощник для списков'!C$2:I$4005,7,FALSE)=0,0,IF(L145=0,0,IF(E145=E144,0,1)))</f>
        <v>#N/A</v>
      </c>
      <c r="N145" t="e">
        <f t="shared" si="14"/>
        <v>#N/A</v>
      </c>
      <c r="O145" t="e">
        <f t="shared" si="15"/>
        <v>#N/A</v>
      </c>
      <c r="P145" t="e">
        <f>IF(INDEX(#REF!,'помощник2(строки)'!D145,27)="согласие",1,IF(INDEX(#REF!,'помощник2(строки)'!D145,27)="принято решение ОМС",1,0))</f>
        <v>#REF!</v>
      </c>
      <c r="Q145" t="e">
        <f t="shared" si="16"/>
        <v>#REF!</v>
      </c>
      <c r="R145" t="e">
        <f>IF(P145=1,IF(A145=A144,R144,COUNTIF(Q$2:Q144,"&gt;0")+1),0)</f>
        <v>#REF!</v>
      </c>
      <c r="S145" t="e">
        <f t="shared" si="17"/>
        <v>#N/A</v>
      </c>
    </row>
    <row r="146" spans="1:19">
      <c r="A146" t="e">
        <f>IF(COUNTIF(A$2:A145,A145)=B145,A145+1,A145)</f>
        <v>#N/A</v>
      </c>
      <c r="B146" t="e">
        <f>VLOOKUP(A146,'помощник для списков'!A$2:L$4005,11,FALSE)</f>
        <v>#N/A</v>
      </c>
      <c r="C146" t="e">
        <f>IF(A146=A145,D145,VLOOKUP(E146,#REF!,25,FALSE))</f>
        <v>#N/A</v>
      </c>
      <c r="D146" s="54" t="e">
        <f>IF(VLOOKUP(E146,'помощник для списков'!C$2:E$4005,3,FALSE)=0,'помощник2(строки)'!C146,IF(INDEX(#REF!,C146+1,12)=0,IF(INDEX(#REF!,C146+2,12)=0,IF(INDEX(#REF!,C146+3,12)=0,IF(INDEX(#REF!,C146+4,12)=0,IF(INDEX(#REF!,C146+5,12)=0,IF(INDEX(#REF!,C146+6,12)=0,IF(INDEX(#REF!,C146+7,12)=0,IF(INDEX(#REF!,C146+8,12)=0,IF(INDEX(#REF!,C146+9,12)=0,IF(INDEX(#REF!,C146+10,12)=0,IF(INDEX(#REF!,C146+11,12)=0,INDEX(#REF!,C146+12,12),INDEX(#REF!,C146+11,12)),INDEX(#REF!,C146+10,12)),INDEX(#REF!,C146+9,12)),INDEX(#REF!,C146+8,12)),INDEX(#REF!,C146+7,12)),INDEX(#REF!,C146+6,12)),INDEX(#REF!,C146+5,12)),INDEX(#REF!,C146+4,12)),INDEX(#REF!,C146+3,12)),INDEX(#REF!,C146+2,12)),INDEX(#REF!,C146+1,12)))</f>
        <v>#N/A</v>
      </c>
      <c r="E146" t="e">
        <f>VLOOKUP(A146,'помощник для списков'!A$2:C$4005,3,FALSE)</f>
        <v>#N/A</v>
      </c>
      <c r="F146" t="e">
        <f>VLOOKUP(CONCATENATE("Лимит на доме",E146),#REF!,22,FALSE)</f>
        <v>#N/A</v>
      </c>
      <c r="G146" t="e">
        <f>VLOOKUP(E146,'помощник для списков'!C$2:I$4005,7,FALSE)</f>
        <v>#N/A</v>
      </c>
      <c r="H146" s="68" t="e">
        <f t="shared" si="12"/>
        <v>#N/A</v>
      </c>
      <c r="I146" t="e">
        <f t="shared" si="13"/>
        <v>#N/A</v>
      </c>
      <c r="J146">
        <f>ROW()</f>
        <v>146</v>
      </c>
      <c r="K146" t="e">
        <f>INDEX(#REF!,'помощник2(строки)'!D146,26)</f>
        <v>#REF!</v>
      </c>
      <c r="L146" t="e">
        <f>IF(K146="да",IF(A146=A145,L145,COUNTIF(M$2:M145,"&gt;0")+1),0)</f>
        <v>#REF!</v>
      </c>
      <c r="M146" t="e">
        <f>IF(VLOOKUP(E146,'помощник для списков'!C$2:I$4005,7,FALSE)=0,0,IF(L146=0,0,IF(E146=E145,0,1)))</f>
        <v>#N/A</v>
      </c>
      <c r="N146" t="e">
        <f t="shared" si="14"/>
        <v>#N/A</v>
      </c>
      <c r="O146" t="e">
        <f t="shared" si="15"/>
        <v>#N/A</v>
      </c>
      <c r="P146" t="e">
        <f>IF(INDEX(#REF!,'помощник2(строки)'!D146,27)="согласие",1,IF(INDEX(#REF!,'помощник2(строки)'!D146,27)="принято решение ОМС",1,0))</f>
        <v>#REF!</v>
      </c>
      <c r="Q146" t="e">
        <f t="shared" si="16"/>
        <v>#REF!</v>
      </c>
      <c r="R146" t="e">
        <f>IF(P146=1,IF(A146=A145,R145,COUNTIF(Q$2:Q145,"&gt;0")+1),0)</f>
        <v>#REF!</v>
      </c>
      <c r="S146" t="e">
        <f t="shared" si="17"/>
        <v>#N/A</v>
      </c>
    </row>
    <row r="147" spans="1:19">
      <c r="A147" t="e">
        <f>IF(COUNTIF(A$2:A146,A146)=B146,A146+1,A146)</f>
        <v>#N/A</v>
      </c>
      <c r="B147" t="e">
        <f>VLOOKUP(A147,'помощник для списков'!A$2:L$4005,11,FALSE)</f>
        <v>#N/A</v>
      </c>
      <c r="C147" t="e">
        <f>IF(A147=A146,D146,VLOOKUP(E147,#REF!,25,FALSE))</f>
        <v>#N/A</v>
      </c>
      <c r="D147" s="54" t="e">
        <f>IF(VLOOKUP(E147,'помощник для списков'!C$2:E$4005,3,FALSE)=0,'помощник2(строки)'!C147,IF(INDEX(#REF!,C147+1,12)=0,IF(INDEX(#REF!,C147+2,12)=0,IF(INDEX(#REF!,C147+3,12)=0,IF(INDEX(#REF!,C147+4,12)=0,IF(INDEX(#REF!,C147+5,12)=0,IF(INDEX(#REF!,C147+6,12)=0,IF(INDEX(#REF!,C147+7,12)=0,IF(INDEX(#REF!,C147+8,12)=0,IF(INDEX(#REF!,C147+9,12)=0,IF(INDEX(#REF!,C147+10,12)=0,IF(INDEX(#REF!,C147+11,12)=0,INDEX(#REF!,C147+12,12),INDEX(#REF!,C147+11,12)),INDEX(#REF!,C147+10,12)),INDEX(#REF!,C147+9,12)),INDEX(#REF!,C147+8,12)),INDEX(#REF!,C147+7,12)),INDEX(#REF!,C147+6,12)),INDEX(#REF!,C147+5,12)),INDEX(#REF!,C147+4,12)),INDEX(#REF!,C147+3,12)),INDEX(#REF!,C147+2,12)),INDEX(#REF!,C147+1,12)))</f>
        <v>#N/A</v>
      </c>
      <c r="E147" t="e">
        <f>VLOOKUP(A147,'помощник для списков'!A$2:C$4005,3,FALSE)</f>
        <v>#N/A</v>
      </c>
      <c r="F147" t="e">
        <f>VLOOKUP(CONCATENATE("Лимит на доме",E147),#REF!,22,FALSE)</f>
        <v>#N/A</v>
      </c>
      <c r="G147" t="e">
        <f>VLOOKUP(E147,'помощник для списков'!C$2:I$4005,7,FALSE)</f>
        <v>#N/A</v>
      </c>
      <c r="H147" s="68" t="e">
        <f t="shared" si="12"/>
        <v>#N/A</v>
      </c>
      <c r="I147" t="e">
        <f t="shared" si="13"/>
        <v>#N/A</v>
      </c>
      <c r="J147">
        <f>ROW()</f>
        <v>147</v>
      </c>
      <c r="K147" t="e">
        <f>INDEX(#REF!,'помощник2(строки)'!D147,26)</f>
        <v>#REF!</v>
      </c>
      <c r="L147" t="e">
        <f>IF(K147="да",IF(A147=A146,L146,COUNTIF(M$2:M146,"&gt;0")+1),0)</f>
        <v>#REF!</v>
      </c>
      <c r="M147" t="e">
        <f>IF(VLOOKUP(E147,'помощник для списков'!C$2:I$4005,7,FALSE)=0,0,IF(L147=0,0,IF(E147=E146,0,1)))</f>
        <v>#N/A</v>
      </c>
      <c r="N147" t="e">
        <f t="shared" si="14"/>
        <v>#N/A</v>
      </c>
      <c r="O147" t="e">
        <f t="shared" si="15"/>
        <v>#N/A</v>
      </c>
      <c r="P147" t="e">
        <f>IF(INDEX(#REF!,'помощник2(строки)'!D147,27)="согласие",1,IF(INDEX(#REF!,'помощник2(строки)'!D147,27)="принято решение ОМС",1,0))</f>
        <v>#REF!</v>
      </c>
      <c r="Q147" t="e">
        <f t="shared" si="16"/>
        <v>#REF!</v>
      </c>
      <c r="R147" t="e">
        <f>IF(P147=1,IF(A147=A146,R146,COUNTIF(Q$2:Q146,"&gt;0")+1),0)</f>
        <v>#REF!</v>
      </c>
      <c r="S147" t="e">
        <f t="shared" si="17"/>
        <v>#N/A</v>
      </c>
    </row>
    <row r="148" spans="1:19">
      <c r="A148" t="e">
        <f>IF(COUNTIF(A$2:A147,A147)=B147,A147+1,A147)</f>
        <v>#N/A</v>
      </c>
      <c r="B148" t="e">
        <f>VLOOKUP(A148,'помощник для списков'!A$2:L$4005,11,FALSE)</f>
        <v>#N/A</v>
      </c>
      <c r="C148" t="e">
        <f>IF(A148=A147,D147,VLOOKUP(E148,#REF!,25,FALSE))</f>
        <v>#N/A</v>
      </c>
      <c r="D148" s="54" t="e">
        <f>IF(VLOOKUP(E148,'помощник для списков'!C$2:E$4005,3,FALSE)=0,'помощник2(строки)'!C148,IF(INDEX(#REF!,C148+1,12)=0,IF(INDEX(#REF!,C148+2,12)=0,IF(INDEX(#REF!,C148+3,12)=0,IF(INDEX(#REF!,C148+4,12)=0,IF(INDEX(#REF!,C148+5,12)=0,IF(INDEX(#REF!,C148+6,12)=0,IF(INDEX(#REF!,C148+7,12)=0,IF(INDEX(#REF!,C148+8,12)=0,IF(INDEX(#REF!,C148+9,12)=0,IF(INDEX(#REF!,C148+10,12)=0,IF(INDEX(#REF!,C148+11,12)=0,INDEX(#REF!,C148+12,12),INDEX(#REF!,C148+11,12)),INDEX(#REF!,C148+10,12)),INDEX(#REF!,C148+9,12)),INDEX(#REF!,C148+8,12)),INDEX(#REF!,C148+7,12)),INDEX(#REF!,C148+6,12)),INDEX(#REF!,C148+5,12)),INDEX(#REF!,C148+4,12)),INDEX(#REF!,C148+3,12)),INDEX(#REF!,C148+2,12)),INDEX(#REF!,C148+1,12)))</f>
        <v>#N/A</v>
      </c>
      <c r="E148" t="e">
        <f>VLOOKUP(A148,'помощник для списков'!A$2:C$4005,3,FALSE)</f>
        <v>#N/A</v>
      </c>
      <c r="F148" t="e">
        <f>VLOOKUP(CONCATENATE("Лимит на доме",E148),#REF!,22,FALSE)</f>
        <v>#N/A</v>
      </c>
      <c r="G148" t="e">
        <f>VLOOKUP(E148,'помощник для списков'!C$2:I$4005,7,FALSE)</f>
        <v>#N/A</v>
      </c>
      <c r="H148" s="68" t="e">
        <f t="shared" si="12"/>
        <v>#N/A</v>
      </c>
      <c r="I148" t="e">
        <f t="shared" si="13"/>
        <v>#N/A</v>
      </c>
      <c r="J148">
        <f>ROW()</f>
        <v>148</v>
      </c>
      <c r="K148" t="e">
        <f>INDEX(#REF!,'помощник2(строки)'!D148,26)</f>
        <v>#REF!</v>
      </c>
      <c r="L148" t="e">
        <f>IF(K148="да",IF(A148=A147,L147,COUNTIF(M$2:M147,"&gt;0")+1),0)</f>
        <v>#REF!</v>
      </c>
      <c r="M148" t="e">
        <f>IF(VLOOKUP(E148,'помощник для списков'!C$2:I$4005,7,FALSE)=0,0,IF(L148=0,0,IF(E148=E147,0,1)))</f>
        <v>#N/A</v>
      </c>
      <c r="N148" t="e">
        <f t="shared" si="14"/>
        <v>#N/A</v>
      </c>
      <c r="O148" t="e">
        <f t="shared" si="15"/>
        <v>#N/A</v>
      </c>
      <c r="P148" t="e">
        <f>IF(INDEX(#REF!,'помощник2(строки)'!D148,27)="согласие",1,IF(INDEX(#REF!,'помощник2(строки)'!D148,27)="принято решение ОМС",1,0))</f>
        <v>#REF!</v>
      </c>
      <c r="Q148" t="e">
        <f t="shared" si="16"/>
        <v>#REF!</v>
      </c>
      <c r="R148" t="e">
        <f>IF(P148=1,IF(A148=A147,R147,COUNTIF(Q$2:Q147,"&gt;0")+1),0)</f>
        <v>#REF!</v>
      </c>
      <c r="S148" t="e">
        <f t="shared" si="17"/>
        <v>#N/A</v>
      </c>
    </row>
    <row r="149" spans="1:19">
      <c r="A149" t="e">
        <f>IF(COUNTIF(A$2:A148,A148)=B148,A148+1,A148)</f>
        <v>#N/A</v>
      </c>
      <c r="B149" t="e">
        <f>VLOOKUP(A149,'помощник для списков'!A$2:L$4005,11,FALSE)</f>
        <v>#N/A</v>
      </c>
      <c r="C149" t="e">
        <f>IF(A149=A148,D148,VLOOKUP(E149,#REF!,25,FALSE))</f>
        <v>#N/A</v>
      </c>
      <c r="D149" s="54" t="e">
        <f>IF(VLOOKUP(E149,'помощник для списков'!C$2:E$4005,3,FALSE)=0,'помощник2(строки)'!C149,IF(INDEX(#REF!,C149+1,12)=0,IF(INDEX(#REF!,C149+2,12)=0,IF(INDEX(#REF!,C149+3,12)=0,IF(INDEX(#REF!,C149+4,12)=0,IF(INDEX(#REF!,C149+5,12)=0,IF(INDEX(#REF!,C149+6,12)=0,IF(INDEX(#REF!,C149+7,12)=0,IF(INDEX(#REF!,C149+8,12)=0,IF(INDEX(#REF!,C149+9,12)=0,IF(INDEX(#REF!,C149+10,12)=0,IF(INDEX(#REF!,C149+11,12)=0,INDEX(#REF!,C149+12,12),INDEX(#REF!,C149+11,12)),INDEX(#REF!,C149+10,12)),INDEX(#REF!,C149+9,12)),INDEX(#REF!,C149+8,12)),INDEX(#REF!,C149+7,12)),INDEX(#REF!,C149+6,12)),INDEX(#REF!,C149+5,12)),INDEX(#REF!,C149+4,12)),INDEX(#REF!,C149+3,12)),INDEX(#REF!,C149+2,12)),INDEX(#REF!,C149+1,12)))</f>
        <v>#N/A</v>
      </c>
      <c r="E149" t="e">
        <f>VLOOKUP(A149,'помощник для списков'!A$2:C$4005,3,FALSE)</f>
        <v>#N/A</v>
      </c>
      <c r="F149" t="e">
        <f>VLOOKUP(CONCATENATE("Лимит на доме",E149),#REF!,22,FALSE)</f>
        <v>#N/A</v>
      </c>
      <c r="G149" t="e">
        <f>VLOOKUP(E149,'помощник для списков'!C$2:I$4005,7,FALSE)</f>
        <v>#N/A</v>
      </c>
      <c r="H149" s="68" t="e">
        <f t="shared" si="12"/>
        <v>#N/A</v>
      </c>
      <c r="I149" t="e">
        <f t="shared" si="13"/>
        <v>#N/A</v>
      </c>
      <c r="J149">
        <f>ROW()</f>
        <v>149</v>
      </c>
      <c r="K149" t="e">
        <f>INDEX(#REF!,'помощник2(строки)'!D149,26)</f>
        <v>#REF!</v>
      </c>
      <c r="L149" t="e">
        <f>IF(K149="да",IF(A149=A148,L148,COUNTIF(M$2:M148,"&gt;0")+1),0)</f>
        <v>#REF!</v>
      </c>
      <c r="M149" t="e">
        <f>IF(VLOOKUP(E149,'помощник для списков'!C$2:I$4005,7,FALSE)=0,0,IF(L149=0,0,IF(E149=E148,0,1)))</f>
        <v>#N/A</v>
      </c>
      <c r="N149" t="e">
        <f t="shared" si="14"/>
        <v>#N/A</v>
      </c>
      <c r="O149" t="e">
        <f t="shared" si="15"/>
        <v>#N/A</v>
      </c>
      <c r="P149" t="e">
        <f>IF(INDEX(#REF!,'помощник2(строки)'!D149,27)="согласие",1,IF(INDEX(#REF!,'помощник2(строки)'!D149,27)="принято решение ОМС",1,0))</f>
        <v>#REF!</v>
      </c>
      <c r="Q149" t="e">
        <f t="shared" si="16"/>
        <v>#REF!</v>
      </c>
      <c r="R149" t="e">
        <f>IF(P149=1,IF(A149=A148,R148,COUNTIF(Q$2:Q148,"&gt;0")+1),0)</f>
        <v>#REF!</v>
      </c>
      <c r="S149" t="e">
        <f t="shared" si="17"/>
        <v>#N/A</v>
      </c>
    </row>
    <row r="150" spans="1:19">
      <c r="A150" t="e">
        <f>IF(COUNTIF(A$2:A149,A149)=B149,A149+1,A149)</f>
        <v>#N/A</v>
      </c>
      <c r="B150" t="e">
        <f>VLOOKUP(A150,'помощник для списков'!A$2:L$4005,11,FALSE)</f>
        <v>#N/A</v>
      </c>
      <c r="C150" t="e">
        <f>IF(A150=A149,D149,VLOOKUP(E150,#REF!,25,FALSE))</f>
        <v>#N/A</v>
      </c>
      <c r="D150" s="54" t="e">
        <f>IF(VLOOKUP(E150,'помощник для списков'!C$2:E$4005,3,FALSE)=0,'помощник2(строки)'!C150,IF(INDEX(#REF!,C150+1,12)=0,IF(INDEX(#REF!,C150+2,12)=0,IF(INDEX(#REF!,C150+3,12)=0,IF(INDEX(#REF!,C150+4,12)=0,IF(INDEX(#REF!,C150+5,12)=0,IF(INDEX(#REF!,C150+6,12)=0,IF(INDEX(#REF!,C150+7,12)=0,IF(INDEX(#REF!,C150+8,12)=0,IF(INDEX(#REF!,C150+9,12)=0,IF(INDEX(#REF!,C150+10,12)=0,IF(INDEX(#REF!,C150+11,12)=0,INDEX(#REF!,C150+12,12),INDEX(#REF!,C150+11,12)),INDEX(#REF!,C150+10,12)),INDEX(#REF!,C150+9,12)),INDEX(#REF!,C150+8,12)),INDEX(#REF!,C150+7,12)),INDEX(#REF!,C150+6,12)),INDEX(#REF!,C150+5,12)),INDEX(#REF!,C150+4,12)),INDEX(#REF!,C150+3,12)),INDEX(#REF!,C150+2,12)),INDEX(#REF!,C150+1,12)))</f>
        <v>#N/A</v>
      </c>
      <c r="E150" t="e">
        <f>VLOOKUP(A150,'помощник для списков'!A$2:C$4005,3,FALSE)</f>
        <v>#N/A</v>
      </c>
      <c r="F150" t="e">
        <f>VLOOKUP(CONCATENATE("Лимит на доме",E150),#REF!,22,FALSE)</f>
        <v>#N/A</v>
      </c>
      <c r="G150" t="e">
        <f>VLOOKUP(E150,'помощник для списков'!C$2:I$4005,7,FALSE)</f>
        <v>#N/A</v>
      </c>
      <c r="H150" s="68" t="e">
        <f t="shared" si="12"/>
        <v>#N/A</v>
      </c>
      <c r="I150" t="e">
        <f t="shared" si="13"/>
        <v>#N/A</v>
      </c>
      <c r="J150">
        <f>ROW()</f>
        <v>150</v>
      </c>
      <c r="K150" t="e">
        <f>INDEX(#REF!,'помощник2(строки)'!D150,26)</f>
        <v>#REF!</v>
      </c>
      <c r="L150" t="e">
        <f>IF(K150="да",IF(A150=A149,L149,COUNTIF(M$2:M149,"&gt;0")+1),0)</f>
        <v>#REF!</v>
      </c>
      <c r="M150" t="e">
        <f>IF(VLOOKUP(E150,'помощник для списков'!C$2:I$4005,7,FALSE)=0,0,IF(L150=0,0,IF(E150=E149,0,1)))</f>
        <v>#N/A</v>
      </c>
      <c r="N150" t="e">
        <f t="shared" si="14"/>
        <v>#N/A</v>
      </c>
      <c r="O150" t="e">
        <f t="shared" si="15"/>
        <v>#N/A</v>
      </c>
      <c r="P150" t="e">
        <f>IF(INDEX(#REF!,'помощник2(строки)'!D150,27)="согласие",1,IF(INDEX(#REF!,'помощник2(строки)'!D150,27)="принято решение ОМС",1,0))</f>
        <v>#REF!</v>
      </c>
      <c r="Q150" t="e">
        <f t="shared" si="16"/>
        <v>#REF!</v>
      </c>
      <c r="R150" t="e">
        <f>IF(P150=1,IF(A150=A149,R149,COUNTIF(Q$2:Q149,"&gt;0")+1),0)</f>
        <v>#REF!</v>
      </c>
      <c r="S150" t="e">
        <f t="shared" si="17"/>
        <v>#N/A</v>
      </c>
    </row>
    <row r="151" spans="1:19">
      <c r="A151" t="e">
        <f>IF(COUNTIF(A$2:A150,A150)=B150,A150+1,A150)</f>
        <v>#N/A</v>
      </c>
      <c r="B151" t="e">
        <f>VLOOKUP(A151,'помощник для списков'!A$2:L$4005,11,FALSE)</f>
        <v>#N/A</v>
      </c>
      <c r="C151" t="e">
        <f>IF(A151=A150,D150,VLOOKUP(E151,#REF!,25,FALSE))</f>
        <v>#N/A</v>
      </c>
      <c r="D151" s="54" t="e">
        <f>IF(VLOOKUP(E151,'помощник для списков'!C$2:E$4005,3,FALSE)=0,'помощник2(строки)'!C151,IF(INDEX(#REF!,C151+1,12)=0,IF(INDEX(#REF!,C151+2,12)=0,IF(INDEX(#REF!,C151+3,12)=0,IF(INDEX(#REF!,C151+4,12)=0,IF(INDEX(#REF!,C151+5,12)=0,IF(INDEX(#REF!,C151+6,12)=0,IF(INDEX(#REF!,C151+7,12)=0,IF(INDEX(#REF!,C151+8,12)=0,IF(INDEX(#REF!,C151+9,12)=0,IF(INDEX(#REF!,C151+10,12)=0,IF(INDEX(#REF!,C151+11,12)=0,INDEX(#REF!,C151+12,12),INDEX(#REF!,C151+11,12)),INDEX(#REF!,C151+10,12)),INDEX(#REF!,C151+9,12)),INDEX(#REF!,C151+8,12)),INDEX(#REF!,C151+7,12)),INDEX(#REF!,C151+6,12)),INDEX(#REF!,C151+5,12)),INDEX(#REF!,C151+4,12)),INDEX(#REF!,C151+3,12)),INDEX(#REF!,C151+2,12)),INDEX(#REF!,C151+1,12)))</f>
        <v>#N/A</v>
      </c>
      <c r="E151" t="e">
        <f>VLOOKUP(A151,'помощник для списков'!A$2:C$4005,3,FALSE)</f>
        <v>#N/A</v>
      </c>
      <c r="F151" t="e">
        <f>VLOOKUP(CONCATENATE("Лимит на доме",E151),#REF!,22,FALSE)</f>
        <v>#N/A</v>
      </c>
      <c r="G151" t="e">
        <f>VLOOKUP(E151,'помощник для списков'!C$2:I$4005,7,FALSE)</f>
        <v>#N/A</v>
      </c>
      <c r="H151" s="68" t="e">
        <f t="shared" si="12"/>
        <v>#N/A</v>
      </c>
      <c r="I151" t="e">
        <f t="shared" si="13"/>
        <v>#N/A</v>
      </c>
      <c r="J151">
        <f>ROW()</f>
        <v>151</v>
      </c>
      <c r="K151" t="e">
        <f>INDEX(#REF!,'помощник2(строки)'!D151,26)</f>
        <v>#REF!</v>
      </c>
      <c r="L151" t="e">
        <f>IF(K151="да",IF(A151=A150,L150,COUNTIF(M$2:M150,"&gt;0")+1),0)</f>
        <v>#REF!</v>
      </c>
      <c r="M151" t="e">
        <f>IF(VLOOKUP(E151,'помощник для списков'!C$2:I$4005,7,FALSE)=0,0,IF(L151=0,0,IF(E151=E150,0,1)))</f>
        <v>#N/A</v>
      </c>
      <c r="N151" t="e">
        <f t="shared" si="14"/>
        <v>#N/A</v>
      </c>
      <c r="O151" t="e">
        <f t="shared" si="15"/>
        <v>#N/A</v>
      </c>
      <c r="P151" t="e">
        <f>IF(INDEX(#REF!,'помощник2(строки)'!D151,27)="согласие",1,IF(INDEX(#REF!,'помощник2(строки)'!D151,27)="принято решение ОМС",1,0))</f>
        <v>#REF!</v>
      </c>
      <c r="Q151" t="e">
        <f t="shared" si="16"/>
        <v>#REF!</v>
      </c>
      <c r="R151" t="e">
        <f>IF(P151=1,IF(A151=A150,R150,COUNTIF(Q$2:Q150,"&gt;0")+1),0)</f>
        <v>#REF!</v>
      </c>
      <c r="S151" t="e">
        <f t="shared" si="17"/>
        <v>#N/A</v>
      </c>
    </row>
    <row r="152" spans="1:19">
      <c r="A152" t="e">
        <f>IF(COUNTIF(A$2:A151,A151)=B151,A151+1,A151)</f>
        <v>#N/A</v>
      </c>
      <c r="B152" t="e">
        <f>VLOOKUP(A152,'помощник для списков'!A$2:L$4005,11,FALSE)</f>
        <v>#N/A</v>
      </c>
      <c r="C152" t="e">
        <f>IF(A152=A151,D151,VLOOKUP(E152,#REF!,25,FALSE))</f>
        <v>#N/A</v>
      </c>
      <c r="D152" s="54" t="e">
        <f>IF(VLOOKUP(E152,'помощник для списков'!C$2:E$4005,3,FALSE)=0,'помощник2(строки)'!C152,IF(INDEX(#REF!,C152+1,12)=0,IF(INDEX(#REF!,C152+2,12)=0,IF(INDEX(#REF!,C152+3,12)=0,IF(INDEX(#REF!,C152+4,12)=0,IF(INDEX(#REF!,C152+5,12)=0,IF(INDEX(#REF!,C152+6,12)=0,IF(INDEX(#REF!,C152+7,12)=0,IF(INDEX(#REF!,C152+8,12)=0,IF(INDEX(#REF!,C152+9,12)=0,IF(INDEX(#REF!,C152+10,12)=0,IF(INDEX(#REF!,C152+11,12)=0,INDEX(#REF!,C152+12,12),INDEX(#REF!,C152+11,12)),INDEX(#REF!,C152+10,12)),INDEX(#REF!,C152+9,12)),INDEX(#REF!,C152+8,12)),INDEX(#REF!,C152+7,12)),INDEX(#REF!,C152+6,12)),INDEX(#REF!,C152+5,12)),INDEX(#REF!,C152+4,12)),INDEX(#REF!,C152+3,12)),INDEX(#REF!,C152+2,12)),INDEX(#REF!,C152+1,12)))</f>
        <v>#N/A</v>
      </c>
      <c r="E152" t="e">
        <f>VLOOKUP(A152,'помощник для списков'!A$2:C$4005,3,FALSE)</f>
        <v>#N/A</v>
      </c>
      <c r="F152" t="e">
        <f>VLOOKUP(CONCATENATE("Лимит на доме",E152),#REF!,22,FALSE)</f>
        <v>#N/A</v>
      </c>
      <c r="G152" t="e">
        <f>VLOOKUP(E152,'помощник для списков'!C$2:I$4005,7,FALSE)</f>
        <v>#N/A</v>
      </c>
      <c r="H152" s="68" t="e">
        <f t="shared" si="12"/>
        <v>#N/A</v>
      </c>
      <c r="I152" t="e">
        <f t="shared" si="13"/>
        <v>#N/A</v>
      </c>
      <c r="J152">
        <f>ROW()</f>
        <v>152</v>
      </c>
      <c r="K152" t="e">
        <f>INDEX(#REF!,'помощник2(строки)'!D152,26)</f>
        <v>#REF!</v>
      </c>
      <c r="L152" t="e">
        <f>IF(K152="да",IF(A152=A151,L151,COUNTIF(M$2:M151,"&gt;0")+1),0)</f>
        <v>#REF!</v>
      </c>
      <c r="M152" t="e">
        <f>IF(VLOOKUP(E152,'помощник для списков'!C$2:I$4005,7,FALSE)=0,0,IF(L152=0,0,IF(E152=E151,0,1)))</f>
        <v>#N/A</v>
      </c>
      <c r="N152" t="e">
        <f t="shared" si="14"/>
        <v>#N/A</v>
      </c>
      <c r="O152" t="e">
        <f t="shared" si="15"/>
        <v>#N/A</v>
      </c>
      <c r="P152" t="e">
        <f>IF(INDEX(#REF!,'помощник2(строки)'!D152,27)="согласие",1,IF(INDEX(#REF!,'помощник2(строки)'!D152,27)="принято решение ОМС",1,0))</f>
        <v>#REF!</v>
      </c>
      <c r="Q152" t="e">
        <f t="shared" si="16"/>
        <v>#REF!</v>
      </c>
      <c r="R152" t="e">
        <f>IF(P152=1,IF(A152=A151,R151,COUNTIF(Q$2:Q151,"&gt;0")+1),0)</f>
        <v>#REF!</v>
      </c>
      <c r="S152" t="e">
        <f t="shared" si="17"/>
        <v>#N/A</v>
      </c>
    </row>
    <row r="153" spans="1:19">
      <c r="A153" t="e">
        <f>IF(COUNTIF(A$2:A152,A152)=B152,A152+1,A152)</f>
        <v>#N/A</v>
      </c>
      <c r="B153" t="e">
        <f>VLOOKUP(A153,'помощник для списков'!A$2:L$4005,11,FALSE)</f>
        <v>#N/A</v>
      </c>
      <c r="C153" t="e">
        <f>IF(A153=A152,D152,VLOOKUP(E153,#REF!,25,FALSE))</f>
        <v>#N/A</v>
      </c>
      <c r="D153" s="54" t="e">
        <f>IF(VLOOKUP(E153,'помощник для списков'!C$2:E$4005,3,FALSE)=0,'помощник2(строки)'!C153,IF(INDEX(#REF!,C153+1,12)=0,IF(INDEX(#REF!,C153+2,12)=0,IF(INDEX(#REF!,C153+3,12)=0,IF(INDEX(#REF!,C153+4,12)=0,IF(INDEX(#REF!,C153+5,12)=0,IF(INDEX(#REF!,C153+6,12)=0,IF(INDEX(#REF!,C153+7,12)=0,IF(INDEX(#REF!,C153+8,12)=0,IF(INDEX(#REF!,C153+9,12)=0,IF(INDEX(#REF!,C153+10,12)=0,IF(INDEX(#REF!,C153+11,12)=0,INDEX(#REF!,C153+12,12),INDEX(#REF!,C153+11,12)),INDEX(#REF!,C153+10,12)),INDEX(#REF!,C153+9,12)),INDEX(#REF!,C153+8,12)),INDEX(#REF!,C153+7,12)),INDEX(#REF!,C153+6,12)),INDEX(#REF!,C153+5,12)),INDEX(#REF!,C153+4,12)),INDEX(#REF!,C153+3,12)),INDEX(#REF!,C153+2,12)),INDEX(#REF!,C153+1,12)))</f>
        <v>#N/A</v>
      </c>
      <c r="E153" t="e">
        <f>VLOOKUP(A153,'помощник для списков'!A$2:C$4005,3,FALSE)</f>
        <v>#N/A</v>
      </c>
      <c r="F153" t="e">
        <f>VLOOKUP(CONCATENATE("Лимит на доме",E153),#REF!,22,FALSE)</f>
        <v>#N/A</v>
      </c>
      <c r="G153" t="e">
        <f>VLOOKUP(E153,'помощник для списков'!C$2:I$4005,7,FALSE)</f>
        <v>#N/A</v>
      </c>
      <c r="H153" s="68" t="e">
        <f t="shared" si="12"/>
        <v>#N/A</v>
      </c>
      <c r="I153" t="e">
        <f t="shared" si="13"/>
        <v>#N/A</v>
      </c>
      <c r="J153">
        <f>ROW()</f>
        <v>153</v>
      </c>
      <c r="K153" t="e">
        <f>INDEX(#REF!,'помощник2(строки)'!D153,26)</f>
        <v>#REF!</v>
      </c>
      <c r="L153" t="e">
        <f>IF(K153="да",IF(A153=A152,L152,COUNTIF(M$2:M152,"&gt;0")+1),0)</f>
        <v>#REF!</v>
      </c>
      <c r="M153" t="e">
        <f>IF(VLOOKUP(E153,'помощник для списков'!C$2:I$4005,7,FALSE)=0,0,IF(L153=0,0,IF(E153=E152,0,1)))</f>
        <v>#N/A</v>
      </c>
      <c r="N153" t="e">
        <f t="shared" si="14"/>
        <v>#N/A</v>
      </c>
      <c r="O153" t="e">
        <f t="shared" si="15"/>
        <v>#N/A</v>
      </c>
      <c r="P153" t="e">
        <f>IF(INDEX(#REF!,'помощник2(строки)'!D153,27)="согласие",1,IF(INDEX(#REF!,'помощник2(строки)'!D153,27)="принято решение ОМС",1,0))</f>
        <v>#REF!</v>
      </c>
      <c r="Q153" t="e">
        <f t="shared" si="16"/>
        <v>#REF!</v>
      </c>
      <c r="R153" t="e">
        <f>IF(P153=1,IF(A153=A152,R152,COUNTIF(Q$2:Q152,"&gt;0")+1),0)</f>
        <v>#REF!</v>
      </c>
      <c r="S153" t="e">
        <f t="shared" si="17"/>
        <v>#N/A</v>
      </c>
    </row>
    <row r="154" spans="1:19">
      <c r="A154" t="e">
        <f>IF(COUNTIF(A$2:A153,A153)=B153,A153+1,A153)</f>
        <v>#N/A</v>
      </c>
      <c r="B154" t="e">
        <f>VLOOKUP(A154,'помощник для списков'!A$2:L$4005,11,FALSE)</f>
        <v>#N/A</v>
      </c>
      <c r="C154" t="e">
        <f>IF(A154=A153,D153,VLOOKUP(E154,#REF!,25,FALSE))</f>
        <v>#N/A</v>
      </c>
      <c r="D154" s="54" t="e">
        <f>IF(VLOOKUP(E154,'помощник для списков'!C$2:E$4005,3,FALSE)=0,'помощник2(строки)'!C154,IF(INDEX(#REF!,C154+1,12)=0,IF(INDEX(#REF!,C154+2,12)=0,IF(INDEX(#REF!,C154+3,12)=0,IF(INDEX(#REF!,C154+4,12)=0,IF(INDEX(#REF!,C154+5,12)=0,IF(INDEX(#REF!,C154+6,12)=0,IF(INDEX(#REF!,C154+7,12)=0,IF(INDEX(#REF!,C154+8,12)=0,IF(INDEX(#REF!,C154+9,12)=0,IF(INDEX(#REF!,C154+10,12)=0,IF(INDEX(#REF!,C154+11,12)=0,INDEX(#REF!,C154+12,12),INDEX(#REF!,C154+11,12)),INDEX(#REF!,C154+10,12)),INDEX(#REF!,C154+9,12)),INDEX(#REF!,C154+8,12)),INDEX(#REF!,C154+7,12)),INDEX(#REF!,C154+6,12)),INDEX(#REF!,C154+5,12)),INDEX(#REF!,C154+4,12)),INDEX(#REF!,C154+3,12)),INDEX(#REF!,C154+2,12)),INDEX(#REF!,C154+1,12)))</f>
        <v>#N/A</v>
      </c>
      <c r="E154" t="e">
        <f>VLOOKUP(A154,'помощник для списков'!A$2:C$4005,3,FALSE)</f>
        <v>#N/A</v>
      </c>
      <c r="F154" t="e">
        <f>VLOOKUP(CONCATENATE("Лимит на доме",E154),#REF!,22,FALSE)</f>
        <v>#N/A</v>
      </c>
      <c r="G154" t="e">
        <f>VLOOKUP(E154,'помощник для списков'!C$2:I$4005,7,FALSE)</f>
        <v>#N/A</v>
      </c>
      <c r="H154" s="68" t="e">
        <f t="shared" si="12"/>
        <v>#N/A</v>
      </c>
      <c r="I154" t="e">
        <f t="shared" si="13"/>
        <v>#N/A</v>
      </c>
      <c r="J154">
        <f>ROW()</f>
        <v>154</v>
      </c>
      <c r="K154" t="e">
        <f>INDEX(#REF!,'помощник2(строки)'!D154,26)</f>
        <v>#REF!</v>
      </c>
      <c r="L154" t="e">
        <f>IF(K154="да",IF(A154=A153,L153,COUNTIF(M$2:M153,"&gt;0")+1),0)</f>
        <v>#REF!</v>
      </c>
      <c r="M154" t="e">
        <f>IF(VLOOKUP(E154,'помощник для списков'!C$2:I$4005,7,FALSE)=0,0,IF(L154=0,0,IF(E154=E153,0,1)))</f>
        <v>#N/A</v>
      </c>
      <c r="N154" t="e">
        <f t="shared" si="14"/>
        <v>#N/A</v>
      </c>
      <c r="O154" t="e">
        <f t="shared" si="15"/>
        <v>#N/A</v>
      </c>
      <c r="P154" t="e">
        <f>IF(INDEX(#REF!,'помощник2(строки)'!D154,27)="согласие",1,IF(INDEX(#REF!,'помощник2(строки)'!D154,27)="принято решение ОМС",1,0))</f>
        <v>#REF!</v>
      </c>
      <c r="Q154" t="e">
        <f t="shared" si="16"/>
        <v>#REF!</v>
      </c>
      <c r="R154" t="e">
        <f>IF(P154=1,IF(A154=A153,R153,COUNTIF(Q$2:Q153,"&gt;0")+1),0)</f>
        <v>#REF!</v>
      </c>
      <c r="S154" t="e">
        <f t="shared" si="17"/>
        <v>#N/A</v>
      </c>
    </row>
    <row r="155" spans="1:19">
      <c r="A155" t="e">
        <f>IF(COUNTIF(A$2:A154,A154)=B154,A154+1,A154)</f>
        <v>#N/A</v>
      </c>
      <c r="B155" t="e">
        <f>VLOOKUP(A155,'помощник для списков'!A$2:L$4005,11,FALSE)</f>
        <v>#N/A</v>
      </c>
      <c r="C155" t="e">
        <f>IF(A155=A154,D154,VLOOKUP(E155,#REF!,25,FALSE))</f>
        <v>#N/A</v>
      </c>
      <c r="D155" s="54" t="e">
        <f>IF(VLOOKUP(E155,'помощник для списков'!C$2:E$4005,3,FALSE)=0,'помощник2(строки)'!C155,IF(INDEX(#REF!,C155+1,12)=0,IF(INDEX(#REF!,C155+2,12)=0,IF(INDEX(#REF!,C155+3,12)=0,IF(INDEX(#REF!,C155+4,12)=0,IF(INDEX(#REF!,C155+5,12)=0,IF(INDEX(#REF!,C155+6,12)=0,IF(INDEX(#REF!,C155+7,12)=0,IF(INDEX(#REF!,C155+8,12)=0,IF(INDEX(#REF!,C155+9,12)=0,IF(INDEX(#REF!,C155+10,12)=0,IF(INDEX(#REF!,C155+11,12)=0,INDEX(#REF!,C155+12,12),INDEX(#REF!,C155+11,12)),INDEX(#REF!,C155+10,12)),INDEX(#REF!,C155+9,12)),INDEX(#REF!,C155+8,12)),INDEX(#REF!,C155+7,12)),INDEX(#REF!,C155+6,12)),INDEX(#REF!,C155+5,12)),INDEX(#REF!,C155+4,12)),INDEX(#REF!,C155+3,12)),INDEX(#REF!,C155+2,12)),INDEX(#REF!,C155+1,12)))</f>
        <v>#N/A</v>
      </c>
      <c r="E155" t="e">
        <f>VLOOKUP(A155,'помощник для списков'!A$2:C$4005,3,FALSE)</f>
        <v>#N/A</v>
      </c>
      <c r="F155" t="e">
        <f>VLOOKUP(CONCATENATE("Лимит на доме",E155),#REF!,22,FALSE)</f>
        <v>#N/A</v>
      </c>
      <c r="G155" t="e">
        <f>VLOOKUP(E155,'помощник для списков'!C$2:I$4005,7,FALSE)</f>
        <v>#N/A</v>
      </c>
      <c r="H155" s="68" t="e">
        <f t="shared" si="12"/>
        <v>#N/A</v>
      </c>
      <c r="I155" t="e">
        <f t="shared" si="13"/>
        <v>#N/A</v>
      </c>
      <c r="J155">
        <f>ROW()</f>
        <v>155</v>
      </c>
      <c r="K155" t="e">
        <f>INDEX(#REF!,'помощник2(строки)'!D155,26)</f>
        <v>#REF!</v>
      </c>
      <c r="L155" t="e">
        <f>IF(K155="да",IF(A155=A154,L154,COUNTIF(M$2:M154,"&gt;0")+1),0)</f>
        <v>#REF!</v>
      </c>
      <c r="M155" t="e">
        <f>IF(VLOOKUP(E155,'помощник для списков'!C$2:I$4005,7,FALSE)=0,0,IF(L155=0,0,IF(E155=E154,0,1)))</f>
        <v>#N/A</v>
      </c>
      <c r="N155" t="e">
        <f t="shared" si="14"/>
        <v>#N/A</v>
      </c>
      <c r="O155" t="e">
        <f t="shared" si="15"/>
        <v>#N/A</v>
      </c>
      <c r="P155" t="e">
        <f>IF(INDEX(#REF!,'помощник2(строки)'!D155,27)="согласие",1,IF(INDEX(#REF!,'помощник2(строки)'!D155,27)="принято решение ОМС",1,0))</f>
        <v>#REF!</v>
      </c>
      <c r="Q155" t="e">
        <f t="shared" si="16"/>
        <v>#REF!</v>
      </c>
      <c r="R155" t="e">
        <f>IF(P155=1,IF(A155=A154,R154,COUNTIF(Q$2:Q154,"&gt;0")+1),0)</f>
        <v>#REF!</v>
      </c>
      <c r="S155" t="e">
        <f t="shared" si="17"/>
        <v>#N/A</v>
      </c>
    </row>
    <row r="156" spans="1:19">
      <c r="A156" t="e">
        <f>IF(COUNTIF(A$2:A155,A155)=B155,A155+1,A155)</f>
        <v>#N/A</v>
      </c>
      <c r="B156" t="e">
        <f>VLOOKUP(A156,'помощник для списков'!A$2:L$4005,11,FALSE)</f>
        <v>#N/A</v>
      </c>
      <c r="C156" t="e">
        <f>IF(A156=A155,D155,VLOOKUP(E156,#REF!,25,FALSE))</f>
        <v>#N/A</v>
      </c>
      <c r="D156" s="54" t="e">
        <f>IF(VLOOKUP(E156,'помощник для списков'!C$2:E$4005,3,FALSE)=0,'помощник2(строки)'!C156,IF(INDEX(#REF!,C156+1,12)=0,IF(INDEX(#REF!,C156+2,12)=0,IF(INDEX(#REF!,C156+3,12)=0,IF(INDEX(#REF!,C156+4,12)=0,IF(INDEX(#REF!,C156+5,12)=0,IF(INDEX(#REF!,C156+6,12)=0,IF(INDEX(#REF!,C156+7,12)=0,IF(INDEX(#REF!,C156+8,12)=0,IF(INDEX(#REF!,C156+9,12)=0,IF(INDEX(#REF!,C156+10,12)=0,IF(INDEX(#REF!,C156+11,12)=0,INDEX(#REF!,C156+12,12),INDEX(#REF!,C156+11,12)),INDEX(#REF!,C156+10,12)),INDEX(#REF!,C156+9,12)),INDEX(#REF!,C156+8,12)),INDEX(#REF!,C156+7,12)),INDEX(#REF!,C156+6,12)),INDEX(#REF!,C156+5,12)),INDEX(#REF!,C156+4,12)),INDEX(#REF!,C156+3,12)),INDEX(#REF!,C156+2,12)),INDEX(#REF!,C156+1,12)))</f>
        <v>#N/A</v>
      </c>
      <c r="E156" t="e">
        <f>VLOOKUP(A156,'помощник для списков'!A$2:C$4005,3,FALSE)</f>
        <v>#N/A</v>
      </c>
      <c r="F156" t="e">
        <f>VLOOKUP(CONCATENATE("Лимит на доме",E156),#REF!,22,FALSE)</f>
        <v>#N/A</v>
      </c>
      <c r="G156" t="e">
        <f>VLOOKUP(E156,'помощник для списков'!C$2:I$4005,7,FALSE)</f>
        <v>#N/A</v>
      </c>
      <c r="H156" s="68" t="e">
        <f t="shared" ref="H156:H166" si="18">D156</f>
        <v>#N/A</v>
      </c>
      <c r="I156" t="e">
        <f t="shared" ref="I156:I166" si="19">D156</f>
        <v>#N/A</v>
      </c>
      <c r="J156">
        <f>ROW()</f>
        <v>156</v>
      </c>
      <c r="K156" t="e">
        <f>INDEX(#REF!,'помощник2(строки)'!D156,26)</f>
        <v>#REF!</v>
      </c>
      <c r="L156" t="e">
        <f>IF(K156="да",IF(A156=A155,L155,COUNTIF(M$2:M155,"&gt;0")+1),0)</f>
        <v>#REF!</v>
      </c>
      <c r="M156" t="e">
        <f>IF(VLOOKUP(E156,'помощник для списков'!C$2:I$4005,7,FALSE)=0,0,IF(L156=0,0,IF(E156=E155,0,1)))</f>
        <v>#N/A</v>
      </c>
      <c r="N156" t="e">
        <f t="shared" ref="N156:N166" si="20">E156</f>
        <v>#N/A</v>
      </c>
      <c r="O156" t="e">
        <f t="shared" ref="O156:O166" si="21">B156</f>
        <v>#N/A</v>
      </c>
      <c r="P156" t="e">
        <f>IF(INDEX(#REF!,'помощник2(строки)'!D156,27)="согласие",1,IF(INDEX(#REF!,'помощник2(строки)'!D156,27)="принято решение ОМС",1,0))</f>
        <v>#REF!</v>
      </c>
      <c r="Q156" t="e">
        <f t="shared" ref="Q156:Q166" si="22">IF(P156=1,IF(A156=A155,0,1),0)</f>
        <v>#REF!</v>
      </c>
      <c r="R156" t="e">
        <f>IF(P156=1,IF(A156=A155,R155,COUNTIF(Q$2:Q155,"&gt;0")+1),0)</f>
        <v>#REF!</v>
      </c>
      <c r="S156" t="e">
        <f t="shared" ref="S156:S166" si="23">H156</f>
        <v>#N/A</v>
      </c>
    </row>
    <row r="157" spans="1:19">
      <c r="A157" t="e">
        <f>IF(COUNTIF(A$2:A156,A156)=B156,A156+1,A156)</f>
        <v>#N/A</v>
      </c>
      <c r="B157" t="e">
        <f>VLOOKUP(A157,'помощник для списков'!A$2:L$4005,11,FALSE)</f>
        <v>#N/A</v>
      </c>
      <c r="C157" t="e">
        <f>IF(A157=A156,D156,VLOOKUP(E157,#REF!,25,FALSE))</f>
        <v>#N/A</v>
      </c>
      <c r="D157" s="54" t="e">
        <f>IF(VLOOKUP(E157,'помощник для списков'!C$2:E$4005,3,FALSE)=0,'помощник2(строки)'!C157,IF(INDEX(#REF!,C157+1,12)=0,IF(INDEX(#REF!,C157+2,12)=0,IF(INDEX(#REF!,C157+3,12)=0,IF(INDEX(#REF!,C157+4,12)=0,IF(INDEX(#REF!,C157+5,12)=0,IF(INDEX(#REF!,C157+6,12)=0,IF(INDEX(#REF!,C157+7,12)=0,IF(INDEX(#REF!,C157+8,12)=0,IF(INDEX(#REF!,C157+9,12)=0,IF(INDEX(#REF!,C157+10,12)=0,IF(INDEX(#REF!,C157+11,12)=0,INDEX(#REF!,C157+12,12),INDEX(#REF!,C157+11,12)),INDEX(#REF!,C157+10,12)),INDEX(#REF!,C157+9,12)),INDEX(#REF!,C157+8,12)),INDEX(#REF!,C157+7,12)),INDEX(#REF!,C157+6,12)),INDEX(#REF!,C157+5,12)),INDEX(#REF!,C157+4,12)),INDEX(#REF!,C157+3,12)),INDEX(#REF!,C157+2,12)),INDEX(#REF!,C157+1,12)))</f>
        <v>#N/A</v>
      </c>
      <c r="E157" t="e">
        <f>VLOOKUP(A157,'помощник для списков'!A$2:C$4005,3,FALSE)</f>
        <v>#N/A</v>
      </c>
      <c r="F157" t="e">
        <f>VLOOKUP(CONCATENATE("Лимит на доме",E157),#REF!,22,FALSE)</f>
        <v>#N/A</v>
      </c>
      <c r="G157" t="e">
        <f>VLOOKUP(E157,'помощник для списков'!C$2:I$4005,7,FALSE)</f>
        <v>#N/A</v>
      </c>
      <c r="H157" s="68" t="e">
        <f t="shared" si="18"/>
        <v>#N/A</v>
      </c>
      <c r="I157" t="e">
        <f t="shared" si="19"/>
        <v>#N/A</v>
      </c>
      <c r="J157">
        <f>ROW()</f>
        <v>157</v>
      </c>
      <c r="K157" t="e">
        <f>INDEX(#REF!,'помощник2(строки)'!D157,26)</f>
        <v>#REF!</v>
      </c>
      <c r="L157" t="e">
        <f>IF(K157="да",IF(A157=A156,L156,COUNTIF(M$2:M156,"&gt;0")+1),0)</f>
        <v>#REF!</v>
      </c>
      <c r="M157" t="e">
        <f>IF(VLOOKUP(E157,'помощник для списков'!C$2:I$4005,7,FALSE)=0,0,IF(L157=0,0,IF(E157=E156,0,1)))</f>
        <v>#N/A</v>
      </c>
      <c r="N157" t="e">
        <f t="shared" si="20"/>
        <v>#N/A</v>
      </c>
      <c r="O157" t="e">
        <f t="shared" si="21"/>
        <v>#N/A</v>
      </c>
      <c r="P157" t="e">
        <f>IF(INDEX(#REF!,'помощник2(строки)'!D157,27)="согласие",1,IF(INDEX(#REF!,'помощник2(строки)'!D157,27)="принято решение ОМС",1,0))</f>
        <v>#REF!</v>
      </c>
      <c r="Q157" t="e">
        <f t="shared" si="22"/>
        <v>#REF!</v>
      </c>
      <c r="R157" t="e">
        <f>IF(P157=1,IF(A157=A156,R156,COUNTIF(Q$2:Q156,"&gt;0")+1),0)</f>
        <v>#REF!</v>
      </c>
      <c r="S157" t="e">
        <f t="shared" si="23"/>
        <v>#N/A</v>
      </c>
    </row>
    <row r="158" spans="1:19">
      <c r="A158" t="e">
        <f>IF(COUNTIF(A$2:A157,A157)=B157,A157+1,A157)</f>
        <v>#N/A</v>
      </c>
      <c r="B158" t="e">
        <f>VLOOKUP(A158,'помощник для списков'!A$2:L$4005,11,FALSE)</f>
        <v>#N/A</v>
      </c>
      <c r="C158" t="e">
        <f>IF(A158=A157,D157,VLOOKUP(E158,#REF!,25,FALSE))</f>
        <v>#N/A</v>
      </c>
      <c r="D158" s="54" t="e">
        <f>IF(VLOOKUP(E158,'помощник для списков'!C$2:E$4005,3,FALSE)=0,'помощник2(строки)'!C158,IF(INDEX(#REF!,C158+1,12)=0,IF(INDEX(#REF!,C158+2,12)=0,IF(INDEX(#REF!,C158+3,12)=0,IF(INDEX(#REF!,C158+4,12)=0,IF(INDEX(#REF!,C158+5,12)=0,IF(INDEX(#REF!,C158+6,12)=0,IF(INDEX(#REF!,C158+7,12)=0,IF(INDEX(#REF!,C158+8,12)=0,IF(INDEX(#REF!,C158+9,12)=0,IF(INDEX(#REF!,C158+10,12)=0,IF(INDEX(#REF!,C158+11,12)=0,INDEX(#REF!,C158+12,12),INDEX(#REF!,C158+11,12)),INDEX(#REF!,C158+10,12)),INDEX(#REF!,C158+9,12)),INDEX(#REF!,C158+8,12)),INDEX(#REF!,C158+7,12)),INDEX(#REF!,C158+6,12)),INDEX(#REF!,C158+5,12)),INDEX(#REF!,C158+4,12)),INDEX(#REF!,C158+3,12)),INDEX(#REF!,C158+2,12)),INDEX(#REF!,C158+1,12)))</f>
        <v>#N/A</v>
      </c>
      <c r="E158" t="e">
        <f>VLOOKUP(A158,'помощник для списков'!A$2:C$4005,3,FALSE)</f>
        <v>#N/A</v>
      </c>
      <c r="F158" t="e">
        <f>VLOOKUP(CONCATENATE("Лимит на доме",E158),#REF!,22,FALSE)</f>
        <v>#N/A</v>
      </c>
      <c r="G158" t="e">
        <f>VLOOKUP(E158,'помощник для списков'!C$2:I$4005,7,FALSE)</f>
        <v>#N/A</v>
      </c>
      <c r="H158" s="68" t="e">
        <f t="shared" si="18"/>
        <v>#N/A</v>
      </c>
      <c r="I158" t="e">
        <f t="shared" si="19"/>
        <v>#N/A</v>
      </c>
      <c r="J158">
        <f>ROW()</f>
        <v>158</v>
      </c>
      <c r="K158" t="e">
        <f>INDEX(#REF!,'помощник2(строки)'!D158,26)</f>
        <v>#REF!</v>
      </c>
      <c r="L158" t="e">
        <f>IF(K158="да",IF(A158=A157,L157,COUNTIF(M$2:M157,"&gt;0")+1),0)</f>
        <v>#REF!</v>
      </c>
      <c r="M158" t="e">
        <f>IF(VLOOKUP(E158,'помощник для списков'!C$2:I$4005,7,FALSE)=0,0,IF(L158=0,0,IF(E158=E157,0,1)))</f>
        <v>#N/A</v>
      </c>
      <c r="N158" t="e">
        <f t="shared" si="20"/>
        <v>#N/A</v>
      </c>
      <c r="O158" t="e">
        <f t="shared" si="21"/>
        <v>#N/A</v>
      </c>
      <c r="P158" t="e">
        <f>IF(INDEX(#REF!,'помощник2(строки)'!D158,27)="согласие",1,IF(INDEX(#REF!,'помощник2(строки)'!D158,27)="принято решение ОМС",1,0))</f>
        <v>#REF!</v>
      </c>
      <c r="Q158" t="e">
        <f t="shared" si="22"/>
        <v>#REF!</v>
      </c>
      <c r="R158" t="e">
        <f>IF(P158=1,IF(A158=A157,R157,COUNTIF(Q$2:Q157,"&gt;0")+1),0)</f>
        <v>#REF!</v>
      </c>
      <c r="S158" t="e">
        <f t="shared" si="23"/>
        <v>#N/A</v>
      </c>
    </row>
    <row r="159" spans="1:19">
      <c r="A159" t="e">
        <f>IF(COUNTIF(A$2:A158,A158)=B158,A158+1,A158)</f>
        <v>#N/A</v>
      </c>
      <c r="B159" t="e">
        <f>VLOOKUP(A159,'помощник для списков'!A$2:L$4005,11,FALSE)</f>
        <v>#N/A</v>
      </c>
      <c r="C159" t="e">
        <f>IF(A159=A158,D158,VLOOKUP(E159,#REF!,25,FALSE))</f>
        <v>#N/A</v>
      </c>
      <c r="D159" s="54" t="e">
        <f>IF(VLOOKUP(E159,'помощник для списков'!C$2:E$4005,3,FALSE)=0,'помощник2(строки)'!C159,IF(INDEX(#REF!,C159+1,12)=0,IF(INDEX(#REF!,C159+2,12)=0,IF(INDEX(#REF!,C159+3,12)=0,IF(INDEX(#REF!,C159+4,12)=0,IF(INDEX(#REF!,C159+5,12)=0,IF(INDEX(#REF!,C159+6,12)=0,IF(INDEX(#REF!,C159+7,12)=0,IF(INDEX(#REF!,C159+8,12)=0,IF(INDEX(#REF!,C159+9,12)=0,IF(INDEX(#REF!,C159+10,12)=0,IF(INDEX(#REF!,C159+11,12)=0,INDEX(#REF!,C159+12,12),INDEX(#REF!,C159+11,12)),INDEX(#REF!,C159+10,12)),INDEX(#REF!,C159+9,12)),INDEX(#REF!,C159+8,12)),INDEX(#REF!,C159+7,12)),INDEX(#REF!,C159+6,12)),INDEX(#REF!,C159+5,12)),INDEX(#REF!,C159+4,12)),INDEX(#REF!,C159+3,12)),INDEX(#REF!,C159+2,12)),INDEX(#REF!,C159+1,12)))</f>
        <v>#N/A</v>
      </c>
      <c r="E159" t="e">
        <f>VLOOKUP(A159,'помощник для списков'!A$2:C$4005,3,FALSE)</f>
        <v>#N/A</v>
      </c>
      <c r="F159" t="e">
        <f>VLOOKUP(CONCATENATE("Лимит на доме",E159),#REF!,22,FALSE)</f>
        <v>#N/A</v>
      </c>
      <c r="G159" t="e">
        <f>VLOOKUP(E159,'помощник для списков'!C$2:I$4005,7,FALSE)</f>
        <v>#N/A</v>
      </c>
      <c r="H159" s="68" t="e">
        <f t="shared" si="18"/>
        <v>#N/A</v>
      </c>
      <c r="I159" t="e">
        <f t="shared" si="19"/>
        <v>#N/A</v>
      </c>
      <c r="J159">
        <f>ROW()</f>
        <v>159</v>
      </c>
      <c r="K159" t="e">
        <f>INDEX(#REF!,'помощник2(строки)'!D159,26)</f>
        <v>#REF!</v>
      </c>
      <c r="L159" t="e">
        <f>IF(K159="да",IF(A159=A158,L158,COUNTIF(M$2:M158,"&gt;0")+1),0)</f>
        <v>#REF!</v>
      </c>
      <c r="M159" t="e">
        <f>IF(VLOOKUP(E159,'помощник для списков'!C$2:I$4005,7,FALSE)=0,0,IF(L159=0,0,IF(E159=E158,0,1)))</f>
        <v>#N/A</v>
      </c>
      <c r="N159" t="e">
        <f t="shared" si="20"/>
        <v>#N/A</v>
      </c>
      <c r="O159" t="e">
        <f t="shared" si="21"/>
        <v>#N/A</v>
      </c>
      <c r="P159" t="e">
        <f>IF(INDEX(#REF!,'помощник2(строки)'!D159,27)="согласие",1,IF(INDEX(#REF!,'помощник2(строки)'!D159,27)="принято решение ОМС",1,0))</f>
        <v>#REF!</v>
      </c>
      <c r="Q159" t="e">
        <f t="shared" si="22"/>
        <v>#REF!</v>
      </c>
      <c r="R159" t="e">
        <f>IF(P159=1,IF(A159=A158,R158,COUNTIF(Q$2:Q158,"&gt;0")+1),0)</f>
        <v>#REF!</v>
      </c>
      <c r="S159" t="e">
        <f t="shared" si="23"/>
        <v>#N/A</v>
      </c>
    </row>
    <row r="160" spans="1:19">
      <c r="A160" t="e">
        <f>IF(COUNTIF(A$2:A159,A159)=B159,A159+1,A159)</f>
        <v>#N/A</v>
      </c>
      <c r="B160" t="e">
        <f>VLOOKUP(A160,'помощник для списков'!A$2:L$4005,11,FALSE)</f>
        <v>#N/A</v>
      </c>
      <c r="C160" t="e">
        <f>IF(A160=A159,D159,VLOOKUP(E160,#REF!,25,FALSE))</f>
        <v>#N/A</v>
      </c>
      <c r="D160" s="54" t="e">
        <f>IF(VLOOKUP(E160,'помощник для списков'!C$2:E$4005,3,FALSE)=0,'помощник2(строки)'!C160,IF(INDEX(#REF!,C160+1,12)=0,IF(INDEX(#REF!,C160+2,12)=0,IF(INDEX(#REF!,C160+3,12)=0,IF(INDEX(#REF!,C160+4,12)=0,IF(INDEX(#REF!,C160+5,12)=0,IF(INDEX(#REF!,C160+6,12)=0,IF(INDEX(#REF!,C160+7,12)=0,IF(INDEX(#REF!,C160+8,12)=0,IF(INDEX(#REF!,C160+9,12)=0,IF(INDEX(#REF!,C160+10,12)=0,IF(INDEX(#REF!,C160+11,12)=0,INDEX(#REF!,C160+12,12),INDEX(#REF!,C160+11,12)),INDEX(#REF!,C160+10,12)),INDEX(#REF!,C160+9,12)),INDEX(#REF!,C160+8,12)),INDEX(#REF!,C160+7,12)),INDEX(#REF!,C160+6,12)),INDEX(#REF!,C160+5,12)),INDEX(#REF!,C160+4,12)),INDEX(#REF!,C160+3,12)),INDEX(#REF!,C160+2,12)),INDEX(#REF!,C160+1,12)))</f>
        <v>#N/A</v>
      </c>
      <c r="E160" t="e">
        <f>VLOOKUP(A160,'помощник для списков'!A$2:C$4005,3,FALSE)</f>
        <v>#N/A</v>
      </c>
      <c r="F160" t="e">
        <f>VLOOKUP(CONCATENATE("Лимит на доме",E160),#REF!,22,FALSE)</f>
        <v>#N/A</v>
      </c>
      <c r="G160" t="e">
        <f>VLOOKUP(E160,'помощник для списков'!C$2:I$4005,7,FALSE)</f>
        <v>#N/A</v>
      </c>
      <c r="H160" s="68" t="e">
        <f t="shared" si="18"/>
        <v>#N/A</v>
      </c>
      <c r="I160" t="e">
        <f t="shared" si="19"/>
        <v>#N/A</v>
      </c>
      <c r="J160">
        <f>ROW()</f>
        <v>160</v>
      </c>
      <c r="K160" t="e">
        <f>INDEX(#REF!,'помощник2(строки)'!D160,26)</f>
        <v>#REF!</v>
      </c>
      <c r="L160" t="e">
        <f>IF(K160="да",IF(A160=A159,L159,COUNTIF(M$2:M159,"&gt;0")+1),0)</f>
        <v>#REF!</v>
      </c>
      <c r="M160" t="e">
        <f>IF(VLOOKUP(E160,'помощник для списков'!C$2:I$4005,7,FALSE)=0,0,IF(L160=0,0,IF(E160=E159,0,1)))</f>
        <v>#N/A</v>
      </c>
      <c r="N160" t="e">
        <f t="shared" si="20"/>
        <v>#N/A</v>
      </c>
      <c r="O160" t="e">
        <f t="shared" si="21"/>
        <v>#N/A</v>
      </c>
      <c r="P160" t="e">
        <f>IF(INDEX(#REF!,'помощник2(строки)'!D160,27)="согласие",1,IF(INDEX(#REF!,'помощник2(строки)'!D160,27)="принято решение ОМС",1,0))</f>
        <v>#REF!</v>
      </c>
      <c r="Q160" t="e">
        <f t="shared" si="22"/>
        <v>#REF!</v>
      </c>
      <c r="R160" t="e">
        <f>IF(P160=1,IF(A160=A159,R159,COUNTIF(Q$2:Q159,"&gt;0")+1),0)</f>
        <v>#REF!</v>
      </c>
      <c r="S160" t="e">
        <f t="shared" si="23"/>
        <v>#N/A</v>
      </c>
    </row>
    <row r="161" spans="1:19">
      <c r="A161" t="e">
        <f>IF(COUNTIF(A$2:A160,A160)=B160,A160+1,A160)</f>
        <v>#N/A</v>
      </c>
      <c r="B161" t="e">
        <f>VLOOKUP(A161,'помощник для списков'!A$2:L$4005,11,FALSE)</f>
        <v>#N/A</v>
      </c>
      <c r="C161" t="e">
        <f>IF(A161=A160,D160,VLOOKUP(E161,#REF!,25,FALSE))</f>
        <v>#N/A</v>
      </c>
      <c r="D161" s="54" t="e">
        <f>IF(VLOOKUP(E161,'помощник для списков'!C$2:E$4005,3,FALSE)=0,'помощник2(строки)'!C161,IF(INDEX(#REF!,C161+1,12)=0,IF(INDEX(#REF!,C161+2,12)=0,IF(INDEX(#REF!,C161+3,12)=0,IF(INDEX(#REF!,C161+4,12)=0,IF(INDEX(#REF!,C161+5,12)=0,IF(INDEX(#REF!,C161+6,12)=0,IF(INDEX(#REF!,C161+7,12)=0,IF(INDEX(#REF!,C161+8,12)=0,IF(INDEX(#REF!,C161+9,12)=0,IF(INDEX(#REF!,C161+10,12)=0,IF(INDEX(#REF!,C161+11,12)=0,INDEX(#REF!,C161+12,12),INDEX(#REF!,C161+11,12)),INDEX(#REF!,C161+10,12)),INDEX(#REF!,C161+9,12)),INDEX(#REF!,C161+8,12)),INDEX(#REF!,C161+7,12)),INDEX(#REF!,C161+6,12)),INDEX(#REF!,C161+5,12)),INDEX(#REF!,C161+4,12)),INDEX(#REF!,C161+3,12)),INDEX(#REF!,C161+2,12)),INDEX(#REF!,C161+1,12)))</f>
        <v>#N/A</v>
      </c>
      <c r="E161" t="e">
        <f>VLOOKUP(A161,'помощник для списков'!A$2:C$4005,3,FALSE)</f>
        <v>#N/A</v>
      </c>
      <c r="F161" t="e">
        <f>VLOOKUP(CONCATENATE("Лимит на доме",E161),#REF!,22,FALSE)</f>
        <v>#N/A</v>
      </c>
      <c r="G161" t="e">
        <f>VLOOKUP(E161,'помощник для списков'!C$2:I$4005,7,FALSE)</f>
        <v>#N/A</v>
      </c>
      <c r="H161" s="68" t="e">
        <f t="shared" si="18"/>
        <v>#N/A</v>
      </c>
      <c r="I161" t="e">
        <f t="shared" si="19"/>
        <v>#N/A</v>
      </c>
      <c r="J161">
        <f>ROW()</f>
        <v>161</v>
      </c>
      <c r="K161" t="e">
        <f>INDEX(#REF!,'помощник2(строки)'!D161,26)</f>
        <v>#REF!</v>
      </c>
      <c r="L161" t="e">
        <f>IF(K161="да",IF(A161=A160,L160,COUNTIF(M$2:M160,"&gt;0")+1),0)</f>
        <v>#REF!</v>
      </c>
      <c r="M161" t="e">
        <f>IF(VLOOKUP(E161,'помощник для списков'!C$2:I$4005,7,FALSE)=0,0,IF(L161=0,0,IF(E161=E160,0,1)))</f>
        <v>#N/A</v>
      </c>
      <c r="N161" t="e">
        <f t="shared" si="20"/>
        <v>#N/A</v>
      </c>
      <c r="O161" t="e">
        <f t="shared" si="21"/>
        <v>#N/A</v>
      </c>
      <c r="P161" t="e">
        <f>IF(INDEX(#REF!,'помощник2(строки)'!D161,27)="согласие",1,IF(INDEX(#REF!,'помощник2(строки)'!D161,27)="принято решение ОМС",1,0))</f>
        <v>#REF!</v>
      </c>
      <c r="Q161" t="e">
        <f t="shared" si="22"/>
        <v>#REF!</v>
      </c>
      <c r="R161" t="e">
        <f>IF(P161=1,IF(A161=A160,R160,COUNTIF(Q$2:Q160,"&gt;0")+1),0)</f>
        <v>#REF!</v>
      </c>
      <c r="S161" t="e">
        <f t="shared" si="23"/>
        <v>#N/A</v>
      </c>
    </row>
    <row r="162" spans="1:19">
      <c r="A162" t="e">
        <f>IF(COUNTIF(A$2:A161,A161)=B161,A161+1,A161)</f>
        <v>#N/A</v>
      </c>
      <c r="B162" t="e">
        <f>VLOOKUP(A162,'помощник для списков'!A$2:L$4005,11,FALSE)</f>
        <v>#N/A</v>
      </c>
      <c r="C162" t="e">
        <f>IF(A162=A161,D161,VLOOKUP(E162,#REF!,25,FALSE))</f>
        <v>#N/A</v>
      </c>
      <c r="D162" s="54" t="e">
        <f>IF(VLOOKUP(E162,'помощник для списков'!C$2:E$4005,3,FALSE)=0,'помощник2(строки)'!C162,IF(INDEX(#REF!,C162+1,12)=0,IF(INDEX(#REF!,C162+2,12)=0,IF(INDEX(#REF!,C162+3,12)=0,IF(INDEX(#REF!,C162+4,12)=0,IF(INDEX(#REF!,C162+5,12)=0,IF(INDEX(#REF!,C162+6,12)=0,IF(INDEX(#REF!,C162+7,12)=0,IF(INDEX(#REF!,C162+8,12)=0,IF(INDEX(#REF!,C162+9,12)=0,IF(INDEX(#REF!,C162+10,12)=0,IF(INDEX(#REF!,C162+11,12)=0,INDEX(#REF!,C162+12,12),INDEX(#REF!,C162+11,12)),INDEX(#REF!,C162+10,12)),INDEX(#REF!,C162+9,12)),INDEX(#REF!,C162+8,12)),INDEX(#REF!,C162+7,12)),INDEX(#REF!,C162+6,12)),INDEX(#REF!,C162+5,12)),INDEX(#REF!,C162+4,12)),INDEX(#REF!,C162+3,12)),INDEX(#REF!,C162+2,12)),INDEX(#REF!,C162+1,12)))</f>
        <v>#N/A</v>
      </c>
      <c r="E162" t="e">
        <f>VLOOKUP(A162,'помощник для списков'!A$2:C$4005,3,FALSE)</f>
        <v>#N/A</v>
      </c>
      <c r="F162" t="e">
        <f>VLOOKUP(CONCATENATE("Лимит на доме",E162),#REF!,22,FALSE)</f>
        <v>#N/A</v>
      </c>
      <c r="G162" t="e">
        <f>VLOOKUP(E162,'помощник для списков'!C$2:I$4005,7,FALSE)</f>
        <v>#N/A</v>
      </c>
      <c r="H162" s="68" t="e">
        <f t="shared" si="18"/>
        <v>#N/A</v>
      </c>
      <c r="I162" t="e">
        <f t="shared" si="19"/>
        <v>#N/A</v>
      </c>
      <c r="J162">
        <f>ROW()</f>
        <v>162</v>
      </c>
      <c r="K162" t="e">
        <f>INDEX(#REF!,'помощник2(строки)'!D162,26)</f>
        <v>#REF!</v>
      </c>
      <c r="L162" t="e">
        <f>IF(K162="да",IF(A162=A161,L161,COUNTIF(M$2:M161,"&gt;0")+1),0)</f>
        <v>#REF!</v>
      </c>
      <c r="M162" t="e">
        <f>IF(VLOOKUP(E162,'помощник для списков'!C$2:I$4005,7,FALSE)=0,0,IF(L162=0,0,IF(E162=E161,0,1)))</f>
        <v>#N/A</v>
      </c>
      <c r="N162" t="e">
        <f t="shared" si="20"/>
        <v>#N/A</v>
      </c>
      <c r="O162" t="e">
        <f t="shared" si="21"/>
        <v>#N/A</v>
      </c>
      <c r="P162" t="e">
        <f>IF(INDEX(#REF!,'помощник2(строки)'!D162,27)="согласие",1,IF(INDEX(#REF!,'помощник2(строки)'!D162,27)="принято решение ОМС",1,0))</f>
        <v>#REF!</v>
      </c>
      <c r="Q162" t="e">
        <f t="shared" si="22"/>
        <v>#REF!</v>
      </c>
      <c r="R162" t="e">
        <f>IF(P162=1,IF(A162=A161,R161,COUNTIF(Q$2:Q161,"&gt;0")+1),0)</f>
        <v>#REF!</v>
      </c>
      <c r="S162" t="e">
        <f t="shared" si="23"/>
        <v>#N/A</v>
      </c>
    </row>
    <row r="163" spans="1:19">
      <c r="A163" t="e">
        <f>IF(COUNTIF(A$2:A162,A162)=B162,A162+1,A162)</f>
        <v>#N/A</v>
      </c>
      <c r="B163" t="e">
        <f>VLOOKUP(A163,'помощник для списков'!A$2:L$4005,11,FALSE)</f>
        <v>#N/A</v>
      </c>
      <c r="C163" t="e">
        <f>IF(A163=A162,D162,VLOOKUP(E163,#REF!,25,FALSE))</f>
        <v>#N/A</v>
      </c>
      <c r="D163" s="54" t="e">
        <f>IF(VLOOKUP(E163,'помощник для списков'!C$2:E$4005,3,FALSE)=0,'помощник2(строки)'!C163,IF(INDEX(#REF!,C163+1,12)=0,IF(INDEX(#REF!,C163+2,12)=0,IF(INDEX(#REF!,C163+3,12)=0,IF(INDEX(#REF!,C163+4,12)=0,IF(INDEX(#REF!,C163+5,12)=0,IF(INDEX(#REF!,C163+6,12)=0,IF(INDEX(#REF!,C163+7,12)=0,IF(INDEX(#REF!,C163+8,12)=0,IF(INDEX(#REF!,C163+9,12)=0,IF(INDEX(#REF!,C163+10,12)=0,IF(INDEX(#REF!,C163+11,12)=0,INDEX(#REF!,C163+12,12),INDEX(#REF!,C163+11,12)),INDEX(#REF!,C163+10,12)),INDEX(#REF!,C163+9,12)),INDEX(#REF!,C163+8,12)),INDEX(#REF!,C163+7,12)),INDEX(#REF!,C163+6,12)),INDEX(#REF!,C163+5,12)),INDEX(#REF!,C163+4,12)),INDEX(#REF!,C163+3,12)),INDEX(#REF!,C163+2,12)),INDEX(#REF!,C163+1,12)))</f>
        <v>#N/A</v>
      </c>
      <c r="E163" t="e">
        <f>VLOOKUP(A163,'помощник для списков'!A$2:C$4005,3,FALSE)</f>
        <v>#N/A</v>
      </c>
      <c r="F163" t="e">
        <f>VLOOKUP(CONCATENATE("Лимит на доме",E163),#REF!,22,FALSE)</f>
        <v>#N/A</v>
      </c>
      <c r="G163" t="e">
        <f>VLOOKUP(E163,'помощник для списков'!C$2:I$4005,7,FALSE)</f>
        <v>#N/A</v>
      </c>
      <c r="H163" s="68" t="e">
        <f t="shared" si="18"/>
        <v>#N/A</v>
      </c>
      <c r="I163" t="e">
        <f t="shared" si="19"/>
        <v>#N/A</v>
      </c>
      <c r="J163">
        <f>ROW()</f>
        <v>163</v>
      </c>
      <c r="K163" t="e">
        <f>INDEX(#REF!,'помощник2(строки)'!D163,26)</f>
        <v>#REF!</v>
      </c>
      <c r="L163" t="e">
        <f>IF(K163="да",IF(A163=A162,L162,COUNTIF(M$2:M162,"&gt;0")+1),0)</f>
        <v>#REF!</v>
      </c>
      <c r="M163" t="e">
        <f>IF(VLOOKUP(E163,'помощник для списков'!C$2:I$4005,7,FALSE)=0,0,IF(L163=0,0,IF(E163=E162,0,1)))</f>
        <v>#N/A</v>
      </c>
      <c r="N163" t="e">
        <f t="shared" si="20"/>
        <v>#N/A</v>
      </c>
      <c r="O163" t="e">
        <f t="shared" si="21"/>
        <v>#N/A</v>
      </c>
      <c r="P163" t="e">
        <f>IF(INDEX(#REF!,'помощник2(строки)'!D163,27)="согласие",1,IF(INDEX(#REF!,'помощник2(строки)'!D163,27)="принято решение ОМС",1,0))</f>
        <v>#REF!</v>
      </c>
      <c r="Q163" t="e">
        <f t="shared" si="22"/>
        <v>#REF!</v>
      </c>
      <c r="R163" t="e">
        <f>IF(P163=1,IF(A163=A162,R162,COUNTIF(Q$2:Q162,"&gt;0")+1),0)</f>
        <v>#REF!</v>
      </c>
      <c r="S163" t="e">
        <f t="shared" si="23"/>
        <v>#N/A</v>
      </c>
    </row>
    <row r="164" spans="1:19">
      <c r="A164" t="e">
        <f>IF(COUNTIF(A$2:A163,A163)=B163,A163+1,A163)</f>
        <v>#N/A</v>
      </c>
      <c r="B164" t="e">
        <f>VLOOKUP(A164,'помощник для списков'!A$2:L$4005,11,FALSE)</f>
        <v>#N/A</v>
      </c>
      <c r="C164" t="e">
        <f>IF(A164=A163,D163,VLOOKUP(E164,#REF!,25,FALSE))</f>
        <v>#N/A</v>
      </c>
      <c r="D164" s="54" t="e">
        <f>IF(VLOOKUP(E164,'помощник для списков'!C$2:E$4005,3,FALSE)=0,'помощник2(строки)'!C164,IF(INDEX(#REF!,C164+1,12)=0,IF(INDEX(#REF!,C164+2,12)=0,IF(INDEX(#REF!,C164+3,12)=0,IF(INDEX(#REF!,C164+4,12)=0,IF(INDEX(#REF!,C164+5,12)=0,IF(INDEX(#REF!,C164+6,12)=0,IF(INDEX(#REF!,C164+7,12)=0,IF(INDEX(#REF!,C164+8,12)=0,IF(INDEX(#REF!,C164+9,12)=0,IF(INDEX(#REF!,C164+10,12)=0,IF(INDEX(#REF!,C164+11,12)=0,INDEX(#REF!,C164+12,12),INDEX(#REF!,C164+11,12)),INDEX(#REF!,C164+10,12)),INDEX(#REF!,C164+9,12)),INDEX(#REF!,C164+8,12)),INDEX(#REF!,C164+7,12)),INDEX(#REF!,C164+6,12)),INDEX(#REF!,C164+5,12)),INDEX(#REF!,C164+4,12)),INDEX(#REF!,C164+3,12)),INDEX(#REF!,C164+2,12)),INDEX(#REF!,C164+1,12)))</f>
        <v>#N/A</v>
      </c>
      <c r="E164" t="e">
        <f>VLOOKUP(A164,'помощник для списков'!A$2:C$4005,3,FALSE)</f>
        <v>#N/A</v>
      </c>
      <c r="F164" t="e">
        <f>VLOOKUP(CONCATENATE("Лимит на доме",E164),#REF!,22,FALSE)</f>
        <v>#N/A</v>
      </c>
      <c r="G164" t="e">
        <f>VLOOKUP(E164,'помощник для списков'!C$2:I$4005,7,FALSE)</f>
        <v>#N/A</v>
      </c>
      <c r="H164" s="68" t="e">
        <f t="shared" si="18"/>
        <v>#N/A</v>
      </c>
      <c r="I164" t="e">
        <f t="shared" si="19"/>
        <v>#N/A</v>
      </c>
      <c r="J164">
        <f>ROW()</f>
        <v>164</v>
      </c>
      <c r="K164" t="e">
        <f>INDEX(#REF!,'помощник2(строки)'!D164,26)</f>
        <v>#REF!</v>
      </c>
      <c r="L164" t="e">
        <f>IF(K164="да",IF(A164=A163,L163,COUNTIF(M$2:M163,"&gt;0")+1),0)</f>
        <v>#REF!</v>
      </c>
      <c r="M164" t="e">
        <f>IF(VLOOKUP(E164,'помощник для списков'!C$2:I$4005,7,FALSE)=0,0,IF(L164=0,0,IF(E164=E163,0,1)))</f>
        <v>#N/A</v>
      </c>
      <c r="N164" t="e">
        <f t="shared" si="20"/>
        <v>#N/A</v>
      </c>
      <c r="O164" t="e">
        <f t="shared" si="21"/>
        <v>#N/A</v>
      </c>
      <c r="P164" t="e">
        <f>IF(INDEX(#REF!,'помощник2(строки)'!D164,27)="согласие",1,IF(INDEX(#REF!,'помощник2(строки)'!D164,27)="принято решение ОМС",1,0))</f>
        <v>#REF!</v>
      </c>
      <c r="Q164" t="e">
        <f t="shared" si="22"/>
        <v>#REF!</v>
      </c>
      <c r="R164" t="e">
        <f>IF(P164=1,IF(A164=A163,R163,COUNTIF(Q$2:Q163,"&gt;0")+1),0)</f>
        <v>#REF!</v>
      </c>
      <c r="S164" t="e">
        <f t="shared" si="23"/>
        <v>#N/A</v>
      </c>
    </row>
    <row r="165" spans="1:19">
      <c r="A165" t="e">
        <f>IF(COUNTIF(A$2:A164,A164)=B164,A164+1,A164)</f>
        <v>#N/A</v>
      </c>
      <c r="B165" t="e">
        <f>VLOOKUP(A165,'помощник для списков'!A$2:L$4005,11,FALSE)</f>
        <v>#N/A</v>
      </c>
      <c r="C165" t="e">
        <f>IF(A165=A164,D164,VLOOKUP(E165,#REF!,25,FALSE))</f>
        <v>#N/A</v>
      </c>
      <c r="D165" s="54" t="e">
        <f>IF(VLOOKUP(E165,'помощник для списков'!C$2:E$4005,3,FALSE)=0,'помощник2(строки)'!C165,IF(INDEX(#REF!,C165+1,12)=0,IF(INDEX(#REF!,C165+2,12)=0,IF(INDEX(#REF!,C165+3,12)=0,IF(INDEX(#REF!,C165+4,12)=0,IF(INDEX(#REF!,C165+5,12)=0,IF(INDEX(#REF!,C165+6,12)=0,IF(INDEX(#REF!,C165+7,12)=0,IF(INDEX(#REF!,C165+8,12)=0,IF(INDEX(#REF!,C165+9,12)=0,IF(INDEX(#REF!,C165+10,12)=0,IF(INDEX(#REF!,C165+11,12)=0,INDEX(#REF!,C165+12,12),INDEX(#REF!,C165+11,12)),INDEX(#REF!,C165+10,12)),INDEX(#REF!,C165+9,12)),INDEX(#REF!,C165+8,12)),INDEX(#REF!,C165+7,12)),INDEX(#REF!,C165+6,12)),INDEX(#REF!,C165+5,12)),INDEX(#REF!,C165+4,12)),INDEX(#REF!,C165+3,12)),INDEX(#REF!,C165+2,12)),INDEX(#REF!,C165+1,12)))</f>
        <v>#N/A</v>
      </c>
      <c r="E165" t="e">
        <f>VLOOKUP(A165,'помощник для списков'!A$2:C$4005,3,FALSE)</f>
        <v>#N/A</v>
      </c>
      <c r="F165" t="e">
        <f>VLOOKUP(CONCATENATE("Лимит на доме",E165),#REF!,22,FALSE)</f>
        <v>#N/A</v>
      </c>
      <c r="G165" t="e">
        <f>VLOOKUP(E165,'помощник для списков'!C$2:I$4005,7,FALSE)</f>
        <v>#N/A</v>
      </c>
      <c r="H165" s="68" t="e">
        <f t="shared" si="18"/>
        <v>#N/A</v>
      </c>
      <c r="I165" t="e">
        <f t="shared" si="19"/>
        <v>#N/A</v>
      </c>
      <c r="J165">
        <f>ROW()</f>
        <v>165</v>
      </c>
      <c r="K165" t="e">
        <f>INDEX(#REF!,'помощник2(строки)'!D165,26)</f>
        <v>#REF!</v>
      </c>
      <c r="L165" t="e">
        <f>IF(K165="да",IF(A165=A164,L164,COUNTIF(M$2:M164,"&gt;0")+1),0)</f>
        <v>#REF!</v>
      </c>
      <c r="M165" t="e">
        <f>IF(VLOOKUP(E165,'помощник для списков'!C$2:I$4005,7,FALSE)=0,0,IF(L165=0,0,IF(E165=E164,0,1)))</f>
        <v>#N/A</v>
      </c>
      <c r="N165" t="e">
        <f t="shared" si="20"/>
        <v>#N/A</v>
      </c>
      <c r="O165" t="e">
        <f t="shared" si="21"/>
        <v>#N/A</v>
      </c>
      <c r="P165" t="e">
        <f>IF(INDEX(#REF!,'помощник2(строки)'!D165,27)="согласие",1,IF(INDEX(#REF!,'помощник2(строки)'!D165,27)="принято решение ОМС",1,0))</f>
        <v>#REF!</v>
      </c>
      <c r="Q165" t="e">
        <f t="shared" si="22"/>
        <v>#REF!</v>
      </c>
      <c r="R165" t="e">
        <f>IF(P165=1,IF(A165=A164,R164,COUNTIF(Q$2:Q164,"&gt;0")+1),0)</f>
        <v>#REF!</v>
      </c>
      <c r="S165" t="e">
        <f t="shared" si="23"/>
        <v>#N/A</v>
      </c>
    </row>
    <row r="166" spans="1:19">
      <c r="A166" t="e">
        <f>IF(COUNTIF(A$2:A165,A165)=B165,A165+1,A165)</f>
        <v>#N/A</v>
      </c>
      <c r="B166" t="e">
        <f>VLOOKUP(A166,'помощник для списков'!A$2:L$4005,11,FALSE)</f>
        <v>#N/A</v>
      </c>
      <c r="C166" t="e">
        <f>IF(A166=A165,D165,VLOOKUP(E166,#REF!,25,FALSE))</f>
        <v>#N/A</v>
      </c>
      <c r="D166" s="54" t="e">
        <f>IF(VLOOKUP(E166,'помощник для списков'!C$2:E$4005,3,FALSE)=0,'помощник2(строки)'!C166,IF(INDEX(#REF!,C166+1,12)=0,IF(INDEX(#REF!,C166+2,12)=0,IF(INDEX(#REF!,C166+3,12)=0,IF(INDEX(#REF!,C166+4,12)=0,IF(INDEX(#REF!,C166+5,12)=0,IF(INDEX(#REF!,C166+6,12)=0,IF(INDEX(#REF!,C166+7,12)=0,IF(INDEX(#REF!,C166+8,12)=0,IF(INDEX(#REF!,C166+9,12)=0,IF(INDEX(#REF!,C166+10,12)=0,IF(INDEX(#REF!,C166+11,12)=0,INDEX(#REF!,C166+12,12),INDEX(#REF!,C166+11,12)),INDEX(#REF!,C166+10,12)),INDEX(#REF!,C166+9,12)),INDEX(#REF!,C166+8,12)),INDEX(#REF!,C166+7,12)),INDEX(#REF!,C166+6,12)),INDEX(#REF!,C166+5,12)),INDEX(#REF!,C166+4,12)),INDEX(#REF!,C166+3,12)),INDEX(#REF!,C166+2,12)),INDEX(#REF!,C166+1,12)))</f>
        <v>#N/A</v>
      </c>
      <c r="E166" t="e">
        <f>VLOOKUP(A166,'помощник для списков'!A$2:C$4005,3,FALSE)</f>
        <v>#N/A</v>
      </c>
      <c r="F166" t="e">
        <f>VLOOKUP(CONCATENATE("Лимит на доме",E166),#REF!,22,FALSE)</f>
        <v>#N/A</v>
      </c>
      <c r="G166" t="e">
        <f>VLOOKUP(E166,'помощник для списков'!C$2:I$4005,7,FALSE)</f>
        <v>#N/A</v>
      </c>
      <c r="H166" s="68" t="e">
        <f t="shared" si="18"/>
        <v>#N/A</v>
      </c>
      <c r="I166" t="e">
        <f t="shared" si="19"/>
        <v>#N/A</v>
      </c>
      <c r="J166">
        <f>ROW()</f>
        <v>166</v>
      </c>
      <c r="K166" t="e">
        <f>INDEX(#REF!,'помощник2(строки)'!D166,26)</f>
        <v>#REF!</v>
      </c>
      <c r="L166" t="e">
        <f>IF(K166="да",IF(A166=A165,L165,COUNTIF(M$2:M165,"&gt;0")+1),0)</f>
        <v>#REF!</v>
      </c>
      <c r="M166" t="e">
        <f>IF(VLOOKUP(E166,'помощник для списков'!C$2:I$4005,7,FALSE)=0,0,IF(L166=0,0,IF(E166=E165,0,1)))</f>
        <v>#N/A</v>
      </c>
      <c r="N166" t="e">
        <f t="shared" si="20"/>
        <v>#N/A</v>
      </c>
      <c r="O166" t="e">
        <f t="shared" si="21"/>
        <v>#N/A</v>
      </c>
      <c r="P166" t="e">
        <f>IF(INDEX(#REF!,'помощник2(строки)'!D166,27)="согласие",1,IF(INDEX(#REF!,'помощник2(строки)'!D166,27)="принято решение ОМС",1,0))</f>
        <v>#REF!</v>
      </c>
      <c r="Q166" t="e">
        <f t="shared" si="22"/>
        <v>#REF!</v>
      </c>
      <c r="R166" t="e">
        <f>IF(P166=1,IF(A166=A165,R165,COUNTIF(Q$2:Q165,"&gt;0")+1),0)</f>
        <v>#REF!</v>
      </c>
      <c r="S166" t="e">
        <f t="shared" si="23"/>
        <v>#N/A</v>
      </c>
    </row>
    <row r="167" spans="1:19">
      <c r="A167" t="e">
        <f>IF(COUNTIF(A$2:A166,A166)=B166,A166+1,A166)</f>
        <v>#N/A</v>
      </c>
      <c r="B167" t="e">
        <f>VLOOKUP(A167,'помощник для списков'!A$2:L$4005,11,FALSE)</f>
        <v>#N/A</v>
      </c>
      <c r="C167" t="e">
        <f>IF(A167=A166,D166,VLOOKUP(E167,#REF!,25,FALSE))</f>
        <v>#N/A</v>
      </c>
      <c r="D167" s="54" t="e">
        <f>IF(VLOOKUP(E167,'помощник для списков'!C$2:E$4005,3,FALSE)=0,'помощник2(строки)'!C167,IF(INDEX(#REF!,C167+1,12)=0,IF(INDEX(#REF!,C167+2,12)=0,IF(INDEX(#REF!,C167+3,12)=0,IF(INDEX(#REF!,C167+4,12)=0,IF(INDEX(#REF!,C167+5,12)=0,IF(INDEX(#REF!,C167+6,12)=0,IF(INDEX(#REF!,C167+7,12)=0,IF(INDEX(#REF!,C167+8,12)=0,IF(INDEX(#REF!,C167+9,12)=0,IF(INDEX(#REF!,C167+10,12)=0,IF(INDEX(#REF!,C167+11,12)=0,INDEX(#REF!,C167+12,12),INDEX(#REF!,C167+11,12)),INDEX(#REF!,C167+10,12)),INDEX(#REF!,C167+9,12)),INDEX(#REF!,C167+8,12)),INDEX(#REF!,C167+7,12)),INDEX(#REF!,C167+6,12)),INDEX(#REF!,C167+5,12)),INDEX(#REF!,C167+4,12)),INDEX(#REF!,C167+3,12)),INDEX(#REF!,C167+2,12)),INDEX(#REF!,C167+1,12)))</f>
        <v>#N/A</v>
      </c>
      <c r="E167" t="e">
        <f>VLOOKUP(A167,'помощник для списков'!A$2:C$4005,3,FALSE)</f>
        <v>#N/A</v>
      </c>
      <c r="F167" t="e">
        <f>VLOOKUP(CONCATENATE("Лимит на доме",E167),#REF!,22,FALSE)</f>
        <v>#N/A</v>
      </c>
      <c r="G167" t="e">
        <f>VLOOKUP(E167,'помощник для списков'!C$2:I$4005,7,FALSE)</f>
        <v>#N/A</v>
      </c>
      <c r="H167" s="68" t="e">
        <f t="shared" ref="H167:H230" si="24">D167</f>
        <v>#N/A</v>
      </c>
      <c r="I167" t="e">
        <f t="shared" ref="I167:I230" si="25">D167</f>
        <v>#N/A</v>
      </c>
      <c r="J167">
        <f>ROW()</f>
        <v>167</v>
      </c>
      <c r="K167" t="e">
        <f>INDEX(#REF!,'помощник2(строки)'!D167,26)</f>
        <v>#REF!</v>
      </c>
      <c r="L167" t="e">
        <f>IF(K167="да",IF(A167=A166,L166,COUNTIF(M$2:M166,"&gt;0")+1),0)</f>
        <v>#REF!</v>
      </c>
      <c r="M167" t="e">
        <f>IF(VLOOKUP(E167,'помощник для списков'!C$2:I$4005,7,FALSE)=0,0,IF(L167=0,0,IF(E167=E166,0,1)))</f>
        <v>#N/A</v>
      </c>
      <c r="N167" t="e">
        <f t="shared" ref="N167:N230" si="26">E167</f>
        <v>#N/A</v>
      </c>
      <c r="O167" t="e">
        <f t="shared" ref="O167:O230" si="27">B167</f>
        <v>#N/A</v>
      </c>
      <c r="P167" t="e">
        <f>IF(INDEX(#REF!,'помощник2(строки)'!D167,27)="согласие",1,IF(INDEX(#REF!,'помощник2(строки)'!D167,27)="принято решение ОМС",1,0))</f>
        <v>#REF!</v>
      </c>
      <c r="Q167" t="e">
        <f t="shared" ref="Q167:Q230" si="28">IF(P167=1,IF(A167=A166,0,1),0)</f>
        <v>#REF!</v>
      </c>
      <c r="R167" t="e">
        <f>IF(P167=1,IF(A167=A166,R166,COUNTIF(Q$2:Q166,"&gt;0")+1),0)</f>
        <v>#REF!</v>
      </c>
      <c r="S167" t="e">
        <f t="shared" ref="S167:S230" si="29">H167</f>
        <v>#N/A</v>
      </c>
    </row>
    <row r="168" spans="1:19">
      <c r="A168" t="e">
        <f>IF(COUNTIF(A$2:A167,A167)=B167,A167+1,A167)</f>
        <v>#N/A</v>
      </c>
      <c r="B168" t="e">
        <f>VLOOKUP(A168,'помощник для списков'!A$2:L$4005,11,FALSE)</f>
        <v>#N/A</v>
      </c>
      <c r="C168" t="e">
        <f>IF(A168=A167,D167,VLOOKUP(E168,#REF!,25,FALSE))</f>
        <v>#N/A</v>
      </c>
      <c r="D168" s="54" t="e">
        <f>IF(VLOOKUP(E168,'помощник для списков'!C$2:E$4005,3,FALSE)=0,'помощник2(строки)'!C168,IF(INDEX(#REF!,C168+1,12)=0,IF(INDEX(#REF!,C168+2,12)=0,IF(INDEX(#REF!,C168+3,12)=0,IF(INDEX(#REF!,C168+4,12)=0,IF(INDEX(#REF!,C168+5,12)=0,IF(INDEX(#REF!,C168+6,12)=0,IF(INDEX(#REF!,C168+7,12)=0,IF(INDEX(#REF!,C168+8,12)=0,IF(INDEX(#REF!,C168+9,12)=0,IF(INDEX(#REF!,C168+10,12)=0,IF(INDEX(#REF!,C168+11,12)=0,INDEX(#REF!,C168+12,12),INDEX(#REF!,C168+11,12)),INDEX(#REF!,C168+10,12)),INDEX(#REF!,C168+9,12)),INDEX(#REF!,C168+8,12)),INDEX(#REF!,C168+7,12)),INDEX(#REF!,C168+6,12)),INDEX(#REF!,C168+5,12)),INDEX(#REF!,C168+4,12)),INDEX(#REF!,C168+3,12)),INDEX(#REF!,C168+2,12)),INDEX(#REF!,C168+1,12)))</f>
        <v>#N/A</v>
      </c>
      <c r="E168" t="e">
        <f>VLOOKUP(A168,'помощник для списков'!A$2:C$4005,3,FALSE)</f>
        <v>#N/A</v>
      </c>
      <c r="F168" t="e">
        <f>VLOOKUP(CONCATENATE("Лимит на доме",E168),#REF!,22,FALSE)</f>
        <v>#N/A</v>
      </c>
      <c r="G168" t="e">
        <f>VLOOKUP(E168,'помощник для списков'!C$2:I$4005,7,FALSE)</f>
        <v>#N/A</v>
      </c>
      <c r="H168" s="68" t="e">
        <f t="shared" si="24"/>
        <v>#N/A</v>
      </c>
      <c r="I168" t="e">
        <f t="shared" si="25"/>
        <v>#N/A</v>
      </c>
      <c r="J168">
        <f>ROW()</f>
        <v>168</v>
      </c>
      <c r="K168" t="e">
        <f>INDEX(#REF!,'помощник2(строки)'!D168,26)</f>
        <v>#REF!</v>
      </c>
      <c r="L168" t="e">
        <f>IF(K168="да",IF(A168=A167,L167,COUNTIF(M$2:M167,"&gt;0")+1),0)</f>
        <v>#REF!</v>
      </c>
      <c r="M168" t="e">
        <f>IF(VLOOKUP(E168,'помощник для списков'!C$2:I$4005,7,FALSE)=0,0,IF(L168=0,0,IF(E168=E167,0,1)))</f>
        <v>#N/A</v>
      </c>
      <c r="N168" t="e">
        <f t="shared" si="26"/>
        <v>#N/A</v>
      </c>
      <c r="O168" t="e">
        <f t="shared" si="27"/>
        <v>#N/A</v>
      </c>
      <c r="P168" t="e">
        <f>IF(INDEX(#REF!,'помощник2(строки)'!D168,27)="согласие",1,IF(INDEX(#REF!,'помощник2(строки)'!D168,27)="принято решение ОМС",1,0))</f>
        <v>#REF!</v>
      </c>
      <c r="Q168" t="e">
        <f t="shared" si="28"/>
        <v>#REF!</v>
      </c>
      <c r="R168" t="e">
        <f>IF(P168=1,IF(A168=A167,R167,COUNTIF(Q$2:Q167,"&gt;0")+1),0)</f>
        <v>#REF!</v>
      </c>
      <c r="S168" t="e">
        <f t="shared" si="29"/>
        <v>#N/A</v>
      </c>
    </row>
    <row r="169" spans="1:19">
      <c r="A169" t="e">
        <f>IF(COUNTIF(A$2:A168,A168)=B168,A168+1,A168)</f>
        <v>#N/A</v>
      </c>
      <c r="B169" t="e">
        <f>VLOOKUP(A169,'помощник для списков'!A$2:L$4005,11,FALSE)</f>
        <v>#N/A</v>
      </c>
      <c r="C169" t="e">
        <f>IF(A169=A168,D168,VLOOKUP(E169,#REF!,25,FALSE))</f>
        <v>#N/A</v>
      </c>
      <c r="D169" s="54" t="e">
        <f>IF(VLOOKUP(E169,'помощник для списков'!C$2:E$4005,3,FALSE)=0,'помощник2(строки)'!C169,IF(INDEX(#REF!,C169+1,12)=0,IF(INDEX(#REF!,C169+2,12)=0,IF(INDEX(#REF!,C169+3,12)=0,IF(INDEX(#REF!,C169+4,12)=0,IF(INDEX(#REF!,C169+5,12)=0,IF(INDEX(#REF!,C169+6,12)=0,IF(INDEX(#REF!,C169+7,12)=0,IF(INDEX(#REF!,C169+8,12)=0,IF(INDEX(#REF!,C169+9,12)=0,IF(INDEX(#REF!,C169+10,12)=0,IF(INDEX(#REF!,C169+11,12)=0,INDEX(#REF!,C169+12,12),INDEX(#REF!,C169+11,12)),INDEX(#REF!,C169+10,12)),INDEX(#REF!,C169+9,12)),INDEX(#REF!,C169+8,12)),INDEX(#REF!,C169+7,12)),INDEX(#REF!,C169+6,12)),INDEX(#REF!,C169+5,12)),INDEX(#REF!,C169+4,12)),INDEX(#REF!,C169+3,12)),INDEX(#REF!,C169+2,12)),INDEX(#REF!,C169+1,12)))</f>
        <v>#N/A</v>
      </c>
      <c r="E169" t="e">
        <f>VLOOKUP(A169,'помощник для списков'!A$2:C$4005,3,FALSE)</f>
        <v>#N/A</v>
      </c>
      <c r="F169" t="e">
        <f>VLOOKUP(CONCATENATE("Лимит на доме",E169),#REF!,22,FALSE)</f>
        <v>#N/A</v>
      </c>
      <c r="G169" t="e">
        <f>VLOOKUP(E169,'помощник для списков'!C$2:I$4005,7,FALSE)</f>
        <v>#N/A</v>
      </c>
      <c r="H169" s="68" t="e">
        <f t="shared" si="24"/>
        <v>#N/A</v>
      </c>
      <c r="I169" t="e">
        <f t="shared" si="25"/>
        <v>#N/A</v>
      </c>
      <c r="J169">
        <f>ROW()</f>
        <v>169</v>
      </c>
      <c r="K169" t="e">
        <f>INDEX(#REF!,'помощник2(строки)'!D169,26)</f>
        <v>#REF!</v>
      </c>
      <c r="L169" t="e">
        <f>IF(K169="да",IF(A169=A168,L168,COUNTIF(M$2:M168,"&gt;0")+1),0)</f>
        <v>#REF!</v>
      </c>
      <c r="M169" t="e">
        <f>IF(VLOOKUP(E169,'помощник для списков'!C$2:I$4005,7,FALSE)=0,0,IF(L169=0,0,IF(E169=E168,0,1)))</f>
        <v>#N/A</v>
      </c>
      <c r="N169" t="e">
        <f t="shared" si="26"/>
        <v>#N/A</v>
      </c>
      <c r="O169" t="e">
        <f t="shared" si="27"/>
        <v>#N/A</v>
      </c>
      <c r="P169" t="e">
        <f>IF(INDEX(#REF!,'помощник2(строки)'!D169,27)="согласие",1,IF(INDEX(#REF!,'помощник2(строки)'!D169,27)="принято решение ОМС",1,0))</f>
        <v>#REF!</v>
      </c>
      <c r="Q169" t="e">
        <f t="shared" si="28"/>
        <v>#REF!</v>
      </c>
      <c r="R169" t="e">
        <f>IF(P169=1,IF(A169=A168,R168,COUNTIF(Q$2:Q168,"&gt;0")+1),0)</f>
        <v>#REF!</v>
      </c>
      <c r="S169" t="e">
        <f t="shared" si="29"/>
        <v>#N/A</v>
      </c>
    </row>
    <row r="170" spans="1:19">
      <c r="A170" t="e">
        <f>IF(COUNTIF(A$2:A169,A169)=B169,A169+1,A169)</f>
        <v>#N/A</v>
      </c>
      <c r="B170" t="e">
        <f>VLOOKUP(A170,'помощник для списков'!A$2:L$4005,11,FALSE)</f>
        <v>#N/A</v>
      </c>
      <c r="C170" t="e">
        <f>IF(A170=A169,D169,VLOOKUP(E170,#REF!,25,FALSE))</f>
        <v>#N/A</v>
      </c>
      <c r="D170" s="54" t="e">
        <f>IF(VLOOKUP(E170,'помощник для списков'!C$2:E$4005,3,FALSE)=0,'помощник2(строки)'!C170,IF(INDEX(#REF!,C170+1,12)=0,IF(INDEX(#REF!,C170+2,12)=0,IF(INDEX(#REF!,C170+3,12)=0,IF(INDEX(#REF!,C170+4,12)=0,IF(INDEX(#REF!,C170+5,12)=0,IF(INDEX(#REF!,C170+6,12)=0,IF(INDEX(#REF!,C170+7,12)=0,IF(INDEX(#REF!,C170+8,12)=0,IF(INDEX(#REF!,C170+9,12)=0,IF(INDEX(#REF!,C170+10,12)=0,IF(INDEX(#REF!,C170+11,12)=0,INDEX(#REF!,C170+12,12),INDEX(#REF!,C170+11,12)),INDEX(#REF!,C170+10,12)),INDEX(#REF!,C170+9,12)),INDEX(#REF!,C170+8,12)),INDEX(#REF!,C170+7,12)),INDEX(#REF!,C170+6,12)),INDEX(#REF!,C170+5,12)),INDEX(#REF!,C170+4,12)),INDEX(#REF!,C170+3,12)),INDEX(#REF!,C170+2,12)),INDEX(#REF!,C170+1,12)))</f>
        <v>#N/A</v>
      </c>
      <c r="E170" t="e">
        <f>VLOOKUP(A170,'помощник для списков'!A$2:C$4005,3,FALSE)</f>
        <v>#N/A</v>
      </c>
      <c r="F170" t="e">
        <f>VLOOKUP(CONCATENATE("Лимит на доме",E170),#REF!,22,FALSE)</f>
        <v>#N/A</v>
      </c>
      <c r="G170" t="e">
        <f>VLOOKUP(E170,'помощник для списков'!C$2:I$4005,7,FALSE)</f>
        <v>#N/A</v>
      </c>
      <c r="H170" s="68" t="e">
        <f t="shared" si="24"/>
        <v>#N/A</v>
      </c>
      <c r="I170" t="e">
        <f t="shared" si="25"/>
        <v>#N/A</v>
      </c>
      <c r="J170">
        <f>ROW()</f>
        <v>170</v>
      </c>
      <c r="K170" t="e">
        <f>INDEX(#REF!,'помощник2(строки)'!D170,26)</f>
        <v>#REF!</v>
      </c>
      <c r="L170" t="e">
        <f>IF(K170="да",IF(A170=A169,L169,COUNTIF(M$2:M169,"&gt;0")+1),0)</f>
        <v>#REF!</v>
      </c>
      <c r="M170" t="e">
        <f>IF(VLOOKUP(E170,'помощник для списков'!C$2:I$4005,7,FALSE)=0,0,IF(L170=0,0,IF(E170=E169,0,1)))</f>
        <v>#N/A</v>
      </c>
      <c r="N170" t="e">
        <f t="shared" si="26"/>
        <v>#N/A</v>
      </c>
      <c r="O170" t="e">
        <f t="shared" si="27"/>
        <v>#N/A</v>
      </c>
      <c r="P170" t="e">
        <f>IF(INDEX(#REF!,'помощник2(строки)'!D170,27)="согласие",1,IF(INDEX(#REF!,'помощник2(строки)'!D170,27)="принято решение ОМС",1,0))</f>
        <v>#REF!</v>
      </c>
      <c r="Q170" t="e">
        <f t="shared" si="28"/>
        <v>#REF!</v>
      </c>
      <c r="R170" t="e">
        <f>IF(P170=1,IF(A170=A169,R169,COUNTIF(Q$2:Q169,"&gt;0")+1),0)</f>
        <v>#REF!</v>
      </c>
      <c r="S170" t="e">
        <f t="shared" si="29"/>
        <v>#N/A</v>
      </c>
    </row>
    <row r="171" spans="1:19">
      <c r="A171" t="e">
        <f>IF(COUNTIF(A$2:A170,A170)=B170,A170+1,A170)</f>
        <v>#N/A</v>
      </c>
      <c r="B171" t="e">
        <f>VLOOKUP(A171,'помощник для списков'!A$2:L$4005,11,FALSE)</f>
        <v>#N/A</v>
      </c>
      <c r="C171" t="e">
        <f>IF(A171=A170,D170,VLOOKUP(E171,#REF!,25,FALSE))</f>
        <v>#N/A</v>
      </c>
      <c r="D171" s="54" t="e">
        <f>IF(VLOOKUP(E171,'помощник для списков'!C$2:E$4005,3,FALSE)=0,'помощник2(строки)'!C171,IF(INDEX(#REF!,C171+1,12)=0,IF(INDEX(#REF!,C171+2,12)=0,IF(INDEX(#REF!,C171+3,12)=0,IF(INDEX(#REF!,C171+4,12)=0,IF(INDEX(#REF!,C171+5,12)=0,IF(INDEX(#REF!,C171+6,12)=0,IF(INDEX(#REF!,C171+7,12)=0,IF(INDEX(#REF!,C171+8,12)=0,IF(INDEX(#REF!,C171+9,12)=0,IF(INDEX(#REF!,C171+10,12)=0,IF(INDEX(#REF!,C171+11,12)=0,INDEX(#REF!,C171+12,12),INDEX(#REF!,C171+11,12)),INDEX(#REF!,C171+10,12)),INDEX(#REF!,C171+9,12)),INDEX(#REF!,C171+8,12)),INDEX(#REF!,C171+7,12)),INDEX(#REF!,C171+6,12)),INDEX(#REF!,C171+5,12)),INDEX(#REF!,C171+4,12)),INDEX(#REF!,C171+3,12)),INDEX(#REF!,C171+2,12)),INDEX(#REF!,C171+1,12)))</f>
        <v>#N/A</v>
      </c>
      <c r="E171" t="e">
        <f>VLOOKUP(A171,'помощник для списков'!A$2:C$4005,3,FALSE)</f>
        <v>#N/A</v>
      </c>
      <c r="F171" t="e">
        <f>VLOOKUP(CONCATENATE("Лимит на доме",E171),#REF!,22,FALSE)</f>
        <v>#N/A</v>
      </c>
      <c r="G171" t="e">
        <f>VLOOKUP(E171,'помощник для списков'!C$2:I$4005,7,FALSE)</f>
        <v>#N/A</v>
      </c>
      <c r="H171" s="68" t="e">
        <f t="shared" si="24"/>
        <v>#N/A</v>
      </c>
      <c r="I171" t="e">
        <f t="shared" si="25"/>
        <v>#N/A</v>
      </c>
      <c r="J171">
        <f>ROW()</f>
        <v>171</v>
      </c>
      <c r="K171" t="e">
        <f>INDEX(#REF!,'помощник2(строки)'!D171,26)</f>
        <v>#REF!</v>
      </c>
      <c r="L171" t="e">
        <f>IF(K171="да",IF(A171=A170,L170,COUNTIF(M$2:M170,"&gt;0")+1),0)</f>
        <v>#REF!</v>
      </c>
      <c r="M171" t="e">
        <f>IF(VLOOKUP(E171,'помощник для списков'!C$2:I$4005,7,FALSE)=0,0,IF(L171=0,0,IF(E171=E170,0,1)))</f>
        <v>#N/A</v>
      </c>
      <c r="N171" t="e">
        <f t="shared" si="26"/>
        <v>#N/A</v>
      </c>
      <c r="O171" t="e">
        <f t="shared" si="27"/>
        <v>#N/A</v>
      </c>
      <c r="P171" t="e">
        <f>IF(INDEX(#REF!,'помощник2(строки)'!D171,27)="согласие",1,IF(INDEX(#REF!,'помощник2(строки)'!D171,27)="принято решение ОМС",1,0))</f>
        <v>#REF!</v>
      </c>
      <c r="Q171" t="e">
        <f t="shared" si="28"/>
        <v>#REF!</v>
      </c>
      <c r="R171" t="e">
        <f>IF(P171=1,IF(A171=A170,R170,COUNTIF(Q$2:Q170,"&gt;0")+1),0)</f>
        <v>#REF!</v>
      </c>
      <c r="S171" t="e">
        <f t="shared" si="29"/>
        <v>#N/A</v>
      </c>
    </row>
    <row r="172" spans="1:19">
      <c r="A172" t="e">
        <f>IF(COUNTIF(A$2:A171,A171)=B171,A171+1,A171)</f>
        <v>#N/A</v>
      </c>
      <c r="B172" t="e">
        <f>VLOOKUP(A172,'помощник для списков'!A$2:L$4005,11,FALSE)</f>
        <v>#N/A</v>
      </c>
      <c r="C172" t="e">
        <f>IF(A172=A171,D171,VLOOKUP(E172,#REF!,25,FALSE))</f>
        <v>#N/A</v>
      </c>
      <c r="D172" s="54" t="e">
        <f>IF(VLOOKUP(E172,'помощник для списков'!C$2:E$4005,3,FALSE)=0,'помощник2(строки)'!C172,IF(INDEX(#REF!,C172+1,12)=0,IF(INDEX(#REF!,C172+2,12)=0,IF(INDEX(#REF!,C172+3,12)=0,IF(INDEX(#REF!,C172+4,12)=0,IF(INDEX(#REF!,C172+5,12)=0,IF(INDEX(#REF!,C172+6,12)=0,IF(INDEX(#REF!,C172+7,12)=0,IF(INDEX(#REF!,C172+8,12)=0,IF(INDEX(#REF!,C172+9,12)=0,IF(INDEX(#REF!,C172+10,12)=0,IF(INDEX(#REF!,C172+11,12)=0,INDEX(#REF!,C172+12,12),INDEX(#REF!,C172+11,12)),INDEX(#REF!,C172+10,12)),INDEX(#REF!,C172+9,12)),INDEX(#REF!,C172+8,12)),INDEX(#REF!,C172+7,12)),INDEX(#REF!,C172+6,12)),INDEX(#REF!,C172+5,12)),INDEX(#REF!,C172+4,12)),INDEX(#REF!,C172+3,12)),INDEX(#REF!,C172+2,12)),INDEX(#REF!,C172+1,12)))</f>
        <v>#N/A</v>
      </c>
      <c r="E172" t="e">
        <f>VLOOKUP(A172,'помощник для списков'!A$2:C$4005,3,FALSE)</f>
        <v>#N/A</v>
      </c>
      <c r="F172" t="e">
        <f>VLOOKUP(CONCATENATE("Лимит на доме",E172),#REF!,22,FALSE)</f>
        <v>#N/A</v>
      </c>
      <c r="G172" t="e">
        <f>VLOOKUP(E172,'помощник для списков'!C$2:I$4005,7,FALSE)</f>
        <v>#N/A</v>
      </c>
      <c r="H172" s="68" t="e">
        <f t="shared" si="24"/>
        <v>#N/A</v>
      </c>
      <c r="I172" t="e">
        <f t="shared" si="25"/>
        <v>#N/A</v>
      </c>
      <c r="J172">
        <f>ROW()</f>
        <v>172</v>
      </c>
      <c r="K172" t="e">
        <f>INDEX(#REF!,'помощник2(строки)'!D172,26)</f>
        <v>#REF!</v>
      </c>
      <c r="L172" t="e">
        <f>IF(K172="да",IF(A172=A171,L171,COUNTIF(M$2:M171,"&gt;0")+1),0)</f>
        <v>#REF!</v>
      </c>
      <c r="M172" t="e">
        <f>IF(VLOOKUP(E172,'помощник для списков'!C$2:I$4005,7,FALSE)=0,0,IF(L172=0,0,IF(E172=E171,0,1)))</f>
        <v>#N/A</v>
      </c>
      <c r="N172" t="e">
        <f t="shared" si="26"/>
        <v>#N/A</v>
      </c>
      <c r="O172" t="e">
        <f t="shared" si="27"/>
        <v>#N/A</v>
      </c>
      <c r="P172" t="e">
        <f>IF(INDEX(#REF!,'помощник2(строки)'!D172,27)="согласие",1,IF(INDEX(#REF!,'помощник2(строки)'!D172,27)="принято решение ОМС",1,0))</f>
        <v>#REF!</v>
      </c>
      <c r="Q172" t="e">
        <f t="shared" si="28"/>
        <v>#REF!</v>
      </c>
      <c r="R172" t="e">
        <f>IF(P172=1,IF(A172=A171,R171,COUNTIF(Q$2:Q171,"&gt;0")+1),0)</f>
        <v>#REF!</v>
      </c>
      <c r="S172" t="e">
        <f t="shared" si="29"/>
        <v>#N/A</v>
      </c>
    </row>
    <row r="173" spans="1:19">
      <c r="A173" t="e">
        <f>IF(COUNTIF(A$2:A172,A172)=B172,A172+1,A172)</f>
        <v>#N/A</v>
      </c>
      <c r="B173" t="e">
        <f>VLOOKUP(A173,'помощник для списков'!A$2:L$4005,11,FALSE)</f>
        <v>#N/A</v>
      </c>
      <c r="C173" t="e">
        <f>IF(A173=A172,D172,VLOOKUP(E173,#REF!,25,FALSE))</f>
        <v>#N/A</v>
      </c>
      <c r="D173" s="54" t="e">
        <f>IF(VLOOKUP(E173,'помощник для списков'!C$2:E$4005,3,FALSE)=0,'помощник2(строки)'!C173,IF(INDEX(#REF!,C173+1,12)=0,IF(INDEX(#REF!,C173+2,12)=0,IF(INDEX(#REF!,C173+3,12)=0,IF(INDEX(#REF!,C173+4,12)=0,IF(INDEX(#REF!,C173+5,12)=0,IF(INDEX(#REF!,C173+6,12)=0,IF(INDEX(#REF!,C173+7,12)=0,IF(INDEX(#REF!,C173+8,12)=0,IF(INDEX(#REF!,C173+9,12)=0,IF(INDEX(#REF!,C173+10,12)=0,IF(INDEX(#REF!,C173+11,12)=0,INDEX(#REF!,C173+12,12),INDEX(#REF!,C173+11,12)),INDEX(#REF!,C173+10,12)),INDEX(#REF!,C173+9,12)),INDEX(#REF!,C173+8,12)),INDEX(#REF!,C173+7,12)),INDEX(#REF!,C173+6,12)),INDEX(#REF!,C173+5,12)),INDEX(#REF!,C173+4,12)),INDEX(#REF!,C173+3,12)),INDEX(#REF!,C173+2,12)),INDEX(#REF!,C173+1,12)))</f>
        <v>#N/A</v>
      </c>
      <c r="E173" t="e">
        <f>VLOOKUP(A173,'помощник для списков'!A$2:C$4005,3,FALSE)</f>
        <v>#N/A</v>
      </c>
      <c r="F173" t="e">
        <f>VLOOKUP(CONCATENATE("Лимит на доме",E173),#REF!,22,FALSE)</f>
        <v>#N/A</v>
      </c>
      <c r="G173" t="e">
        <f>VLOOKUP(E173,'помощник для списков'!C$2:I$4005,7,FALSE)</f>
        <v>#N/A</v>
      </c>
      <c r="H173" s="68" t="e">
        <f t="shared" si="24"/>
        <v>#N/A</v>
      </c>
      <c r="I173" t="e">
        <f t="shared" si="25"/>
        <v>#N/A</v>
      </c>
      <c r="J173">
        <f>ROW()</f>
        <v>173</v>
      </c>
      <c r="K173" t="e">
        <f>INDEX(#REF!,'помощник2(строки)'!D173,26)</f>
        <v>#REF!</v>
      </c>
      <c r="L173" t="e">
        <f>IF(K173="да",IF(A173=A172,L172,COUNTIF(M$2:M172,"&gt;0")+1),0)</f>
        <v>#REF!</v>
      </c>
      <c r="M173" t="e">
        <f>IF(VLOOKUP(E173,'помощник для списков'!C$2:I$4005,7,FALSE)=0,0,IF(L173=0,0,IF(E173=E172,0,1)))</f>
        <v>#N/A</v>
      </c>
      <c r="N173" t="e">
        <f t="shared" si="26"/>
        <v>#N/A</v>
      </c>
      <c r="O173" t="e">
        <f t="shared" si="27"/>
        <v>#N/A</v>
      </c>
      <c r="P173" t="e">
        <f>IF(INDEX(#REF!,'помощник2(строки)'!D173,27)="согласие",1,IF(INDEX(#REF!,'помощник2(строки)'!D173,27)="принято решение ОМС",1,0))</f>
        <v>#REF!</v>
      </c>
      <c r="Q173" t="e">
        <f t="shared" si="28"/>
        <v>#REF!</v>
      </c>
      <c r="R173" t="e">
        <f>IF(P173=1,IF(A173=A172,R172,COUNTIF(Q$2:Q172,"&gt;0")+1),0)</f>
        <v>#REF!</v>
      </c>
      <c r="S173" t="e">
        <f t="shared" si="29"/>
        <v>#N/A</v>
      </c>
    </row>
    <row r="174" spans="1:19">
      <c r="A174" t="e">
        <f>IF(COUNTIF(A$2:A173,A173)=B173,A173+1,A173)</f>
        <v>#N/A</v>
      </c>
      <c r="B174" t="e">
        <f>VLOOKUP(A174,'помощник для списков'!A$2:L$4005,11,FALSE)</f>
        <v>#N/A</v>
      </c>
      <c r="C174" t="e">
        <f>IF(A174=A173,D173,VLOOKUP(E174,#REF!,25,FALSE))</f>
        <v>#N/A</v>
      </c>
      <c r="D174" s="54" t="e">
        <f>IF(VLOOKUP(E174,'помощник для списков'!C$2:E$4005,3,FALSE)=0,'помощник2(строки)'!C174,IF(INDEX(#REF!,C174+1,12)=0,IF(INDEX(#REF!,C174+2,12)=0,IF(INDEX(#REF!,C174+3,12)=0,IF(INDEX(#REF!,C174+4,12)=0,IF(INDEX(#REF!,C174+5,12)=0,IF(INDEX(#REF!,C174+6,12)=0,IF(INDEX(#REF!,C174+7,12)=0,IF(INDEX(#REF!,C174+8,12)=0,IF(INDEX(#REF!,C174+9,12)=0,IF(INDEX(#REF!,C174+10,12)=0,IF(INDEX(#REF!,C174+11,12)=0,INDEX(#REF!,C174+12,12),INDEX(#REF!,C174+11,12)),INDEX(#REF!,C174+10,12)),INDEX(#REF!,C174+9,12)),INDEX(#REF!,C174+8,12)),INDEX(#REF!,C174+7,12)),INDEX(#REF!,C174+6,12)),INDEX(#REF!,C174+5,12)),INDEX(#REF!,C174+4,12)),INDEX(#REF!,C174+3,12)),INDEX(#REF!,C174+2,12)),INDEX(#REF!,C174+1,12)))</f>
        <v>#N/A</v>
      </c>
      <c r="E174" t="e">
        <f>VLOOKUP(A174,'помощник для списков'!A$2:C$4005,3,FALSE)</f>
        <v>#N/A</v>
      </c>
      <c r="F174" t="e">
        <f>VLOOKUP(CONCATENATE("Лимит на доме",E174),#REF!,22,FALSE)</f>
        <v>#N/A</v>
      </c>
      <c r="G174" t="e">
        <f>VLOOKUP(E174,'помощник для списков'!C$2:I$4005,7,FALSE)</f>
        <v>#N/A</v>
      </c>
      <c r="H174" s="68" t="e">
        <f t="shared" si="24"/>
        <v>#N/A</v>
      </c>
      <c r="I174" t="e">
        <f t="shared" si="25"/>
        <v>#N/A</v>
      </c>
      <c r="J174">
        <f>ROW()</f>
        <v>174</v>
      </c>
      <c r="K174" t="e">
        <f>INDEX(#REF!,'помощник2(строки)'!D174,26)</f>
        <v>#REF!</v>
      </c>
      <c r="L174" t="e">
        <f>IF(K174="да",IF(A174=A173,L173,COUNTIF(M$2:M173,"&gt;0")+1),0)</f>
        <v>#REF!</v>
      </c>
      <c r="M174" t="e">
        <f>IF(VLOOKUP(E174,'помощник для списков'!C$2:I$4005,7,FALSE)=0,0,IF(L174=0,0,IF(E174=E173,0,1)))</f>
        <v>#N/A</v>
      </c>
      <c r="N174" t="e">
        <f t="shared" si="26"/>
        <v>#N/A</v>
      </c>
      <c r="O174" t="e">
        <f t="shared" si="27"/>
        <v>#N/A</v>
      </c>
      <c r="P174" t="e">
        <f>IF(INDEX(#REF!,'помощник2(строки)'!D174,27)="согласие",1,IF(INDEX(#REF!,'помощник2(строки)'!D174,27)="принято решение ОМС",1,0))</f>
        <v>#REF!</v>
      </c>
      <c r="Q174" t="e">
        <f t="shared" si="28"/>
        <v>#REF!</v>
      </c>
      <c r="R174" t="e">
        <f>IF(P174=1,IF(A174=A173,R173,COUNTIF(Q$2:Q173,"&gt;0")+1),0)</f>
        <v>#REF!</v>
      </c>
      <c r="S174" t="e">
        <f t="shared" si="29"/>
        <v>#N/A</v>
      </c>
    </row>
    <row r="175" spans="1:19">
      <c r="A175" t="e">
        <f>IF(COUNTIF(A$2:A174,A174)=B174,A174+1,A174)</f>
        <v>#N/A</v>
      </c>
      <c r="B175" t="e">
        <f>VLOOKUP(A175,'помощник для списков'!A$2:L$4005,11,FALSE)</f>
        <v>#N/A</v>
      </c>
      <c r="C175" t="e">
        <f>IF(A175=A174,D174,VLOOKUP(E175,#REF!,25,FALSE))</f>
        <v>#N/A</v>
      </c>
      <c r="D175" s="54" t="e">
        <f>IF(VLOOKUP(E175,'помощник для списков'!C$2:E$4005,3,FALSE)=0,'помощник2(строки)'!C175,IF(INDEX(#REF!,C175+1,12)=0,IF(INDEX(#REF!,C175+2,12)=0,IF(INDEX(#REF!,C175+3,12)=0,IF(INDEX(#REF!,C175+4,12)=0,IF(INDEX(#REF!,C175+5,12)=0,IF(INDEX(#REF!,C175+6,12)=0,IF(INDEX(#REF!,C175+7,12)=0,IF(INDEX(#REF!,C175+8,12)=0,IF(INDEX(#REF!,C175+9,12)=0,IF(INDEX(#REF!,C175+10,12)=0,IF(INDEX(#REF!,C175+11,12)=0,INDEX(#REF!,C175+12,12),INDEX(#REF!,C175+11,12)),INDEX(#REF!,C175+10,12)),INDEX(#REF!,C175+9,12)),INDEX(#REF!,C175+8,12)),INDEX(#REF!,C175+7,12)),INDEX(#REF!,C175+6,12)),INDEX(#REF!,C175+5,12)),INDEX(#REF!,C175+4,12)),INDEX(#REF!,C175+3,12)),INDEX(#REF!,C175+2,12)),INDEX(#REF!,C175+1,12)))</f>
        <v>#N/A</v>
      </c>
      <c r="E175" t="e">
        <f>VLOOKUP(A175,'помощник для списков'!A$2:C$4005,3,FALSE)</f>
        <v>#N/A</v>
      </c>
      <c r="F175" t="e">
        <f>VLOOKUP(CONCATENATE("Лимит на доме",E175),#REF!,22,FALSE)</f>
        <v>#N/A</v>
      </c>
      <c r="G175" t="e">
        <f>VLOOKUP(E175,'помощник для списков'!C$2:I$4005,7,FALSE)</f>
        <v>#N/A</v>
      </c>
      <c r="H175" s="68" t="e">
        <f t="shared" si="24"/>
        <v>#N/A</v>
      </c>
      <c r="I175" t="e">
        <f t="shared" si="25"/>
        <v>#N/A</v>
      </c>
      <c r="J175">
        <f>ROW()</f>
        <v>175</v>
      </c>
      <c r="K175" t="e">
        <f>INDEX(#REF!,'помощник2(строки)'!D175,26)</f>
        <v>#REF!</v>
      </c>
      <c r="L175" t="e">
        <f>IF(K175="да",IF(A175=A174,L174,COUNTIF(M$2:M174,"&gt;0")+1),0)</f>
        <v>#REF!</v>
      </c>
      <c r="M175" t="e">
        <f>IF(VLOOKUP(E175,'помощник для списков'!C$2:I$4005,7,FALSE)=0,0,IF(L175=0,0,IF(E175=E174,0,1)))</f>
        <v>#N/A</v>
      </c>
      <c r="N175" t="e">
        <f t="shared" si="26"/>
        <v>#N/A</v>
      </c>
      <c r="O175" t="e">
        <f t="shared" si="27"/>
        <v>#N/A</v>
      </c>
      <c r="P175" t="e">
        <f>IF(INDEX(#REF!,'помощник2(строки)'!D175,27)="согласие",1,IF(INDEX(#REF!,'помощник2(строки)'!D175,27)="принято решение ОМС",1,0))</f>
        <v>#REF!</v>
      </c>
      <c r="Q175" t="e">
        <f t="shared" si="28"/>
        <v>#REF!</v>
      </c>
      <c r="R175" t="e">
        <f>IF(P175=1,IF(A175=A174,R174,COUNTIF(Q$2:Q174,"&gt;0")+1),0)</f>
        <v>#REF!</v>
      </c>
      <c r="S175" t="e">
        <f t="shared" si="29"/>
        <v>#N/A</v>
      </c>
    </row>
    <row r="176" spans="1:19">
      <c r="A176" t="e">
        <f>IF(COUNTIF(A$2:A175,A175)=B175,A175+1,A175)</f>
        <v>#N/A</v>
      </c>
      <c r="B176" t="e">
        <f>VLOOKUP(A176,'помощник для списков'!A$2:L$4005,11,FALSE)</f>
        <v>#N/A</v>
      </c>
      <c r="C176" t="e">
        <f>IF(A176=A175,D175,VLOOKUP(E176,#REF!,25,FALSE))</f>
        <v>#N/A</v>
      </c>
      <c r="D176" s="54" t="e">
        <f>IF(VLOOKUP(E176,'помощник для списков'!C$2:E$4005,3,FALSE)=0,'помощник2(строки)'!C176,IF(INDEX(#REF!,C176+1,12)=0,IF(INDEX(#REF!,C176+2,12)=0,IF(INDEX(#REF!,C176+3,12)=0,IF(INDEX(#REF!,C176+4,12)=0,IF(INDEX(#REF!,C176+5,12)=0,IF(INDEX(#REF!,C176+6,12)=0,IF(INDEX(#REF!,C176+7,12)=0,IF(INDEX(#REF!,C176+8,12)=0,IF(INDEX(#REF!,C176+9,12)=0,IF(INDEX(#REF!,C176+10,12)=0,IF(INDEX(#REF!,C176+11,12)=0,INDEX(#REF!,C176+12,12),INDEX(#REF!,C176+11,12)),INDEX(#REF!,C176+10,12)),INDEX(#REF!,C176+9,12)),INDEX(#REF!,C176+8,12)),INDEX(#REF!,C176+7,12)),INDEX(#REF!,C176+6,12)),INDEX(#REF!,C176+5,12)),INDEX(#REF!,C176+4,12)),INDEX(#REF!,C176+3,12)),INDEX(#REF!,C176+2,12)),INDEX(#REF!,C176+1,12)))</f>
        <v>#N/A</v>
      </c>
      <c r="E176" t="e">
        <f>VLOOKUP(A176,'помощник для списков'!A$2:C$4005,3,FALSE)</f>
        <v>#N/A</v>
      </c>
      <c r="F176" t="e">
        <f>VLOOKUP(CONCATENATE("Лимит на доме",E176),#REF!,22,FALSE)</f>
        <v>#N/A</v>
      </c>
      <c r="G176" t="e">
        <f>VLOOKUP(E176,'помощник для списков'!C$2:I$4005,7,FALSE)</f>
        <v>#N/A</v>
      </c>
      <c r="H176" s="68" t="e">
        <f t="shared" si="24"/>
        <v>#N/A</v>
      </c>
      <c r="I176" t="e">
        <f t="shared" si="25"/>
        <v>#N/A</v>
      </c>
      <c r="J176">
        <f>ROW()</f>
        <v>176</v>
      </c>
      <c r="K176" t="e">
        <f>INDEX(#REF!,'помощник2(строки)'!D176,26)</f>
        <v>#REF!</v>
      </c>
      <c r="L176" t="e">
        <f>IF(K176="да",IF(A176=A175,L175,COUNTIF(M$2:M175,"&gt;0")+1),0)</f>
        <v>#REF!</v>
      </c>
      <c r="M176" t="e">
        <f>IF(VLOOKUP(E176,'помощник для списков'!C$2:I$4005,7,FALSE)=0,0,IF(L176=0,0,IF(E176=E175,0,1)))</f>
        <v>#N/A</v>
      </c>
      <c r="N176" t="e">
        <f t="shared" si="26"/>
        <v>#N/A</v>
      </c>
      <c r="O176" t="e">
        <f t="shared" si="27"/>
        <v>#N/A</v>
      </c>
      <c r="P176" t="e">
        <f>IF(INDEX(#REF!,'помощник2(строки)'!D176,27)="согласие",1,IF(INDEX(#REF!,'помощник2(строки)'!D176,27)="принято решение ОМС",1,0))</f>
        <v>#REF!</v>
      </c>
      <c r="Q176" t="e">
        <f t="shared" si="28"/>
        <v>#REF!</v>
      </c>
      <c r="R176" t="e">
        <f>IF(P176=1,IF(A176=A175,R175,COUNTIF(Q$2:Q175,"&gt;0")+1),0)</f>
        <v>#REF!</v>
      </c>
      <c r="S176" t="e">
        <f t="shared" si="29"/>
        <v>#N/A</v>
      </c>
    </row>
    <row r="177" spans="1:19">
      <c r="A177" t="e">
        <f>IF(COUNTIF(A$2:A176,A176)=B176,A176+1,A176)</f>
        <v>#N/A</v>
      </c>
      <c r="B177" t="e">
        <f>VLOOKUP(A177,'помощник для списков'!A$2:L$4005,11,FALSE)</f>
        <v>#N/A</v>
      </c>
      <c r="C177" t="e">
        <f>IF(A177=A176,D176,VLOOKUP(E177,#REF!,25,FALSE))</f>
        <v>#N/A</v>
      </c>
      <c r="D177" s="54" t="e">
        <f>IF(VLOOKUP(E177,'помощник для списков'!C$2:E$4005,3,FALSE)=0,'помощник2(строки)'!C177,IF(INDEX(#REF!,C177+1,12)=0,IF(INDEX(#REF!,C177+2,12)=0,IF(INDEX(#REF!,C177+3,12)=0,IF(INDEX(#REF!,C177+4,12)=0,IF(INDEX(#REF!,C177+5,12)=0,IF(INDEX(#REF!,C177+6,12)=0,IF(INDEX(#REF!,C177+7,12)=0,IF(INDEX(#REF!,C177+8,12)=0,IF(INDEX(#REF!,C177+9,12)=0,IF(INDEX(#REF!,C177+10,12)=0,IF(INDEX(#REF!,C177+11,12)=0,INDEX(#REF!,C177+12,12),INDEX(#REF!,C177+11,12)),INDEX(#REF!,C177+10,12)),INDEX(#REF!,C177+9,12)),INDEX(#REF!,C177+8,12)),INDEX(#REF!,C177+7,12)),INDEX(#REF!,C177+6,12)),INDEX(#REF!,C177+5,12)),INDEX(#REF!,C177+4,12)),INDEX(#REF!,C177+3,12)),INDEX(#REF!,C177+2,12)),INDEX(#REF!,C177+1,12)))</f>
        <v>#N/A</v>
      </c>
      <c r="E177" t="e">
        <f>VLOOKUP(A177,'помощник для списков'!A$2:C$4005,3,FALSE)</f>
        <v>#N/A</v>
      </c>
      <c r="F177" t="e">
        <f>VLOOKUP(CONCATENATE("Лимит на доме",E177),#REF!,22,FALSE)</f>
        <v>#N/A</v>
      </c>
      <c r="G177" t="e">
        <f>VLOOKUP(E177,'помощник для списков'!C$2:I$4005,7,FALSE)</f>
        <v>#N/A</v>
      </c>
      <c r="H177" s="68" t="e">
        <f t="shared" si="24"/>
        <v>#N/A</v>
      </c>
      <c r="I177" t="e">
        <f t="shared" si="25"/>
        <v>#N/A</v>
      </c>
      <c r="J177">
        <f>ROW()</f>
        <v>177</v>
      </c>
      <c r="K177" t="e">
        <f>INDEX(#REF!,'помощник2(строки)'!D177,26)</f>
        <v>#REF!</v>
      </c>
      <c r="L177" t="e">
        <f>IF(K177="да",IF(A177=A176,L176,COUNTIF(M$2:M176,"&gt;0")+1),0)</f>
        <v>#REF!</v>
      </c>
      <c r="M177" t="e">
        <f>IF(VLOOKUP(E177,'помощник для списков'!C$2:I$4005,7,FALSE)=0,0,IF(L177=0,0,IF(E177=E176,0,1)))</f>
        <v>#N/A</v>
      </c>
      <c r="N177" t="e">
        <f t="shared" si="26"/>
        <v>#N/A</v>
      </c>
      <c r="O177" t="e">
        <f t="shared" si="27"/>
        <v>#N/A</v>
      </c>
      <c r="P177" t="e">
        <f>IF(INDEX(#REF!,'помощник2(строки)'!D177,27)="согласие",1,IF(INDEX(#REF!,'помощник2(строки)'!D177,27)="принято решение ОМС",1,0))</f>
        <v>#REF!</v>
      </c>
      <c r="Q177" t="e">
        <f t="shared" si="28"/>
        <v>#REF!</v>
      </c>
      <c r="R177" t="e">
        <f>IF(P177=1,IF(A177=A176,R176,COUNTIF(Q$2:Q176,"&gt;0")+1),0)</f>
        <v>#REF!</v>
      </c>
      <c r="S177" t="e">
        <f t="shared" si="29"/>
        <v>#N/A</v>
      </c>
    </row>
    <row r="178" spans="1:19">
      <c r="A178" t="e">
        <f>IF(COUNTIF(A$2:A177,A177)=B177,A177+1,A177)</f>
        <v>#N/A</v>
      </c>
      <c r="B178" t="e">
        <f>VLOOKUP(A178,'помощник для списков'!A$2:L$4005,11,FALSE)</f>
        <v>#N/A</v>
      </c>
      <c r="C178" t="e">
        <f>IF(A178=A177,D177,VLOOKUP(E178,#REF!,25,FALSE))</f>
        <v>#N/A</v>
      </c>
      <c r="D178" s="54" t="e">
        <f>IF(VLOOKUP(E178,'помощник для списков'!C$2:E$4005,3,FALSE)=0,'помощник2(строки)'!C178,IF(INDEX(#REF!,C178+1,12)=0,IF(INDEX(#REF!,C178+2,12)=0,IF(INDEX(#REF!,C178+3,12)=0,IF(INDEX(#REF!,C178+4,12)=0,IF(INDEX(#REF!,C178+5,12)=0,IF(INDEX(#REF!,C178+6,12)=0,IF(INDEX(#REF!,C178+7,12)=0,IF(INDEX(#REF!,C178+8,12)=0,IF(INDEX(#REF!,C178+9,12)=0,IF(INDEX(#REF!,C178+10,12)=0,IF(INDEX(#REF!,C178+11,12)=0,INDEX(#REF!,C178+12,12),INDEX(#REF!,C178+11,12)),INDEX(#REF!,C178+10,12)),INDEX(#REF!,C178+9,12)),INDEX(#REF!,C178+8,12)),INDEX(#REF!,C178+7,12)),INDEX(#REF!,C178+6,12)),INDEX(#REF!,C178+5,12)),INDEX(#REF!,C178+4,12)),INDEX(#REF!,C178+3,12)),INDEX(#REF!,C178+2,12)),INDEX(#REF!,C178+1,12)))</f>
        <v>#N/A</v>
      </c>
      <c r="E178" t="e">
        <f>VLOOKUP(A178,'помощник для списков'!A$2:C$4005,3,FALSE)</f>
        <v>#N/A</v>
      </c>
      <c r="F178" t="e">
        <f>VLOOKUP(CONCATENATE("Лимит на доме",E178),#REF!,22,FALSE)</f>
        <v>#N/A</v>
      </c>
      <c r="G178" t="e">
        <f>VLOOKUP(E178,'помощник для списков'!C$2:I$4005,7,FALSE)</f>
        <v>#N/A</v>
      </c>
      <c r="H178" s="68" t="e">
        <f t="shared" si="24"/>
        <v>#N/A</v>
      </c>
      <c r="I178" t="e">
        <f t="shared" si="25"/>
        <v>#N/A</v>
      </c>
      <c r="J178">
        <f>ROW()</f>
        <v>178</v>
      </c>
      <c r="K178" t="e">
        <f>INDEX(#REF!,'помощник2(строки)'!D178,26)</f>
        <v>#REF!</v>
      </c>
      <c r="L178" t="e">
        <f>IF(K178="да",IF(A178=A177,L177,COUNTIF(M$2:M177,"&gt;0")+1),0)</f>
        <v>#REF!</v>
      </c>
      <c r="M178" t="e">
        <f>IF(VLOOKUP(E178,'помощник для списков'!C$2:I$4005,7,FALSE)=0,0,IF(L178=0,0,IF(E178=E177,0,1)))</f>
        <v>#N/A</v>
      </c>
      <c r="N178" t="e">
        <f t="shared" si="26"/>
        <v>#N/A</v>
      </c>
      <c r="O178" t="e">
        <f t="shared" si="27"/>
        <v>#N/A</v>
      </c>
      <c r="P178" t="e">
        <f>IF(INDEX(#REF!,'помощник2(строки)'!D178,27)="согласие",1,IF(INDEX(#REF!,'помощник2(строки)'!D178,27)="принято решение ОМС",1,0))</f>
        <v>#REF!</v>
      </c>
      <c r="Q178" t="e">
        <f t="shared" si="28"/>
        <v>#REF!</v>
      </c>
      <c r="R178" t="e">
        <f>IF(P178=1,IF(A178=A177,R177,COUNTIF(Q$2:Q177,"&gt;0")+1),0)</f>
        <v>#REF!</v>
      </c>
      <c r="S178" t="e">
        <f t="shared" si="29"/>
        <v>#N/A</v>
      </c>
    </row>
    <row r="179" spans="1:19">
      <c r="A179" t="e">
        <f>IF(COUNTIF(A$2:A178,A178)=B178,A178+1,A178)</f>
        <v>#N/A</v>
      </c>
      <c r="B179" t="e">
        <f>VLOOKUP(A179,'помощник для списков'!A$2:L$4005,11,FALSE)</f>
        <v>#N/A</v>
      </c>
      <c r="C179" t="e">
        <f>IF(A179=A178,D178,VLOOKUP(E179,#REF!,25,FALSE))</f>
        <v>#N/A</v>
      </c>
      <c r="D179" s="54" t="e">
        <f>IF(VLOOKUP(E179,'помощник для списков'!C$2:E$4005,3,FALSE)=0,'помощник2(строки)'!C179,IF(INDEX(#REF!,C179+1,12)=0,IF(INDEX(#REF!,C179+2,12)=0,IF(INDEX(#REF!,C179+3,12)=0,IF(INDEX(#REF!,C179+4,12)=0,IF(INDEX(#REF!,C179+5,12)=0,IF(INDEX(#REF!,C179+6,12)=0,IF(INDEX(#REF!,C179+7,12)=0,IF(INDEX(#REF!,C179+8,12)=0,IF(INDEX(#REF!,C179+9,12)=0,IF(INDEX(#REF!,C179+10,12)=0,IF(INDEX(#REF!,C179+11,12)=0,INDEX(#REF!,C179+12,12),INDEX(#REF!,C179+11,12)),INDEX(#REF!,C179+10,12)),INDEX(#REF!,C179+9,12)),INDEX(#REF!,C179+8,12)),INDEX(#REF!,C179+7,12)),INDEX(#REF!,C179+6,12)),INDEX(#REF!,C179+5,12)),INDEX(#REF!,C179+4,12)),INDEX(#REF!,C179+3,12)),INDEX(#REF!,C179+2,12)),INDEX(#REF!,C179+1,12)))</f>
        <v>#N/A</v>
      </c>
      <c r="E179" t="e">
        <f>VLOOKUP(A179,'помощник для списков'!A$2:C$4005,3,FALSE)</f>
        <v>#N/A</v>
      </c>
      <c r="F179" t="e">
        <f>VLOOKUP(CONCATENATE("Лимит на доме",E179),#REF!,22,FALSE)</f>
        <v>#N/A</v>
      </c>
      <c r="G179" t="e">
        <f>VLOOKUP(E179,'помощник для списков'!C$2:I$4005,7,FALSE)</f>
        <v>#N/A</v>
      </c>
      <c r="H179" s="68" t="e">
        <f t="shared" si="24"/>
        <v>#N/A</v>
      </c>
      <c r="I179" t="e">
        <f t="shared" si="25"/>
        <v>#N/A</v>
      </c>
      <c r="J179">
        <f>ROW()</f>
        <v>179</v>
      </c>
      <c r="K179" t="e">
        <f>INDEX(#REF!,'помощник2(строки)'!D179,26)</f>
        <v>#REF!</v>
      </c>
      <c r="L179" t="e">
        <f>IF(K179="да",IF(A179=A178,L178,COUNTIF(M$2:M178,"&gt;0")+1),0)</f>
        <v>#REF!</v>
      </c>
      <c r="M179" t="e">
        <f>IF(VLOOKUP(E179,'помощник для списков'!C$2:I$4005,7,FALSE)=0,0,IF(L179=0,0,IF(E179=E178,0,1)))</f>
        <v>#N/A</v>
      </c>
      <c r="N179" t="e">
        <f t="shared" si="26"/>
        <v>#N/A</v>
      </c>
      <c r="O179" t="e">
        <f t="shared" si="27"/>
        <v>#N/A</v>
      </c>
      <c r="P179" t="e">
        <f>IF(INDEX(#REF!,'помощник2(строки)'!D179,27)="согласие",1,IF(INDEX(#REF!,'помощник2(строки)'!D179,27)="принято решение ОМС",1,0))</f>
        <v>#REF!</v>
      </c>
      <c r="Q179" t="e">
        <f t="shared" si="28"/>
        <v>#REF!</v>
      </c>
      <c r="R179" t="e">
        <f>IF(P179=1,IF(A179=A178,R178,COUNTIF(Q$2:Q178,"&gt;0")+1),0)</f>
        <v>#REF!</v>
      </c>
      <c r="S179" t="e">
        <f t="shared" si="29"/>
        <v>#N/A</v>
      </c>
    </row>
    <row r="180" spans="1:19">
      <c r="A180" t="e">
        <f>IF(COUNTIF(A$2:A179,A179)=B179,A179+1,A179)</f>
        <v>#N/A</v>
      </c>
      <c r="B180" t="e">
        <f>VLOOKUP(A180,'помощник для списков'!A$2:L$4005,11,FALSE)</f>
        <v>#N/A</v>
      </c>
      <c r="C180" t="e">
        <f>IF(A180=A179,D179,VLOOKUP(E180,#REF!,25,FALSE))</f>
        <v>#N/A</v>
      </c>
      <c r="D180" s="54" t="e">
        <f>IF(VLOOKUP(E180,'помощник для списков'!C$2:E$4005,3,FALSE)=0,'помощник2(строки)'!C180,IF(INDEX(#REF!,C180+1,12)=0,IF(INDEX(#REF!,C180+2,12)=0,IF(INDEX(#REF!,C180+3,12)=0,IF(INDEX(#REF!,C180+4,12)=0,IF(INDEX(#REF!,C180+5,12)=0,IF(INDEX(#REF!,C180+6,12)=0,IF(INDEX(#REF!,C180+7,12)=0,IF(INDEX(#REF!,C180+8,12)=0,IF(INDEX(#REF!,C180+9,12)=0,IF(INDEX(#REF!,C180+10,12)=0,IF(INDEX(#REF!,C180+11,12)=0,INDEX(#REF!,C180+12,12),INDEX(#REF!,C180+11,12)),INDEX(#REF!,C180+10,12)),INDEX(#REF!,C180+9,12)),INDEX(#REF!,C180+8,12)),INDEX(#REF!,C180+7,12)),INDEX(#REF!,C180+6,12)),INDEX(#REF!,C180+5,12)),INDEX(#REF!,C180+4,12)),INDEX(#REF!,C180+3,12)),INDEX(#REF!,C180+2,12)),INDEX(#REF!,C180+1,12)))</f>
        <v>#N/A</v>
      </c>
      <c r="E180" t="e">
        <f>VLOOKUP(A180,'помощник для списков'!A$2:C$4005,3,FALSE)</f>
        <v>#N/A</v>
      </c>
      <c r="F180" t="e">
        <f>VLOOKUP(CONCATENATE("Лимит на доме",E180),#REF!,22,FALSE)</f>
        <v>#N/A</v>
      </c>
      <c r="G180" t="e">
        <f>VLOOKUP(E180,'помощник для списков'!C$2:I$4005,7,FALSE)</f>
        <v>#N/A</v>
      </c>
      <c r="H180" s="68" t="e">
        <f t="shared" si="24"/>
        <v>#N/A</v>
      </c>
      <c r="I180" t="e">
        <f t="shared" si="25"/>
        <v>#N/A</v>
      </c>
      <c r="J180">
        <f>ROW()</f>
        <v>180</v>
      </c>
      <c r="K180" t="e">
        <f>INDEX(#REF!,'помощник2(строки)'!D180,26)</f>
        <v>#REF!</v>
      </c>
      <c r="L180" t="e">
        <f>IF(K180="да",IF(A180=A179,L179,COUNTIF(M$2:M179,"&gt;0")+1),0)</f>
        <v>#REF!</v>
      </c>
      <c r="M180" t="e">
        <f>IF(VLOOKUP(E180,'помощник для списков'!C$2:I$4005,7,FALSE)=0,0,IF(L180=0,0,IF(E180=E179,0,1)))</f>
        <v>#N/A</v>
      </c>
      <c r="N180" t="e">
        <f t="shared" si="26"/>
        <v>#N/A</v>
      </c>
      <c r="O180" t="e">
        <f t="shared" si="27"/>
        <v>#N/A</v>
      </c>
      <c r="P180" t="e">
        <f>IF(INDEX(#REF!,'помощник2(строки)'!D180,27)="согласие",1,IF(INDEX(#REF!,'помощник2(строки)'!D180,27)="принято решение ОМС",1,0))</f>
        <v>#REF!</v>
      </c>
      <c r="Q180" t="e">
        <f t="shared" si="28"/>
        <v>#REF!</v>
      </c>
      <c r="R180" t="e">
        <f>IF(P180=1,IF(A180=A179,R179,COUNTIF(Q$2:Q179,"&gt;0")+1),0)</f>
        <v>#REF!</v>
      </c>
      <c r="S180" t="e">
        <f t="shared" si="29"/>
        <v>#N/A</v>
      </c>
    </row>
    <row r="181" spans="1:19">
      <c r="A181" t="e">
        <f>IF(COUNTIF(A$2:A180,A180)=B180,A180+1,A180)</f>
        <v>#N/A</v>
      </c>
      <c r="B181" t="e">
        <f>VLOOKUP(A181,'помощник для списков'!A$2:L$4005,11,FALSE)</f>
        <v>#N/A</v>
      </c>
      <c r="C181" t="e">
        <f>IF(A181=A180,D180,VLOOKUP(E181,#REF!,25,FALSE))</f>
        <v>#N/A</v>
      </c>
      <c r="D181" s="54" t="e">
        <f>IF(VLOOKUP(E181,'помощник для списков'!C$2:E$4005,3,FALSE)=0,'помощник2(строки)'!C181,IF(INDEX(#REF!,C181+1,12)=0,IF(INDEX(#REF!,C181+2,12)=0,IF(INDEX(#REF!,C181+3,12)=0,IF(INDEX(#REF!,C181+4,12)=0,IF(INDEX(#REF!,C181+5,12)=0,IF(INDEX(#REF!,C181+6,12)=0,IF(INDEX(#REF!,C181+7,12)=0,IF(INDEX(#REF!,C181+8,12)=0,IF(INDEX(#REF!,C181+9,12)=0,IF(INDEX(#REF!,C181+10,12)=0,IF(INDEX(#REF!,C181+11,12)=0,INDEX(#REF!,C181+12,12),INDEX(#REF!,C181+11,12)),INDEX(#REF!,C181+10,12)),INDEX(#REF!,C181+9,12)),INDEX(#REF!,C181+8,12)),INDEX(#REF!,C181+7,12)),INDEX(#REF!,C181+6,12)),INDEX(#REF!,C181+5,12)),INDEX(#REF!,C181+4,12)),INDEX(#REF!,C181+3,12)),INDEX(#REF!,C181+2,12)),INDEX(#REF!,C181+1,12)))</f>
        <v>#N/A</v>
      </c>
      <c r="E181" t="e">
        <f>VLOOKUP(A181,'помощник для списков'!A$2:C$4005,3,FALSE)</f>
        <v>#N/A</v>
      </c>
      <c r="F181" t="e">
        <f>VLOOKUP(CONCATENATE("Лимит на доме",E181),#REF!,22,FALSE)</f>
        <v>#N/A</v>
      </c>
      <c r="G181" t="e">
        <f>VLOOKUP(E181,'помощник для списков'!C$2:I$4005,7,FALSE)</f>
        <v>#N/A</v>
      </c>
      <c r="H181" s="68" t="e">
        <f t="shared" si="24"/>
        <v>#N/A</v>
      </c>
      <c r="I181" t="e">
        <f t="shared" si="25"/>
        <v>#N/A</v>
      </c>
      <c r="J181">
        <f>ROW()</f>
        <v>181</v>
      </c>
      <c r="K181" t="e">
        <f>INDEX(#REF!,'помощник2(строки)'!D181,26)</f>
        <v>#REF!</v>
      </c>
      <c r="L181" t="e">
        <f>IF(K181="да",IF(A181=A180,L180,COUNTIF(M$2:M180,"&gt;0")+1),0)</f>
        <v>#REF!</v>
      </c>
      <c r="M181" t="e">
        <f>IF(VLOOKUP(E181,'помощник для списков'!C$2:I$4005,7,FALSE)=0,0,IF(L181=0,0,IF(E181=E180,0,1)))</f>
        <v>#N/A</v>
      </c>
      <c r="N181" t="e">
        <f t="shared" si="26"/>
        <v>#N/A</v>
      </c>
      <c r="O181" t="e">
        <f t="shared" si="27"/>
        <v>#N/A</v>
      </c>
      <c r="P181" t="e">
        <f>IF(INDEX(#REF!,'помощник2(строки)'!D181,27)="согласие",1,IF(INDEX(#REF!,'помощник2(строки)'!D181,27)="принято решение ОМС",1,0))</f>
        <v>#REF!</v>
      </c>
      <c r="Q181" t="e">
        <f t="shared" si="28"/>
        <v>#REF!</v>
      </c>
      <c r="R181" t="e">
        <f>IF(P181=1,IF(A181=A180,R180,COUNTIF(Q$2:Q180,"&gt;0")+1),0)</f>
        <v>#REF!</v>
      </c>
      <c r="S181" t="e">
        <f t="shared" si="29"/>
        <v>#N/A</v>
      </c>
    </row>
    <row r="182" spans="1:19">
      <c r="A182" t="e">
        <f>IF(COUNTIF(A$2:A181,A181)=B181,A181+1,A181)</f>
        <v>#N/A</v>
      </c>
      <c r="B182" t="e">
        <f>VLOOKUP(A182,'помощник для списков'!A$2:L$4005,11,FALSE)</f>
        <v>#N/A</v>
      </c>
      <c r="C182" t="e">
        <f>IF(A182=A181,D181,VLOOKUP(E182,#REF!,25,FALSE))</f>
        <v>#N/A</v>
      </c>
      <c r="D182" s="54" t="e">
        <f>IF(VLOOKUP(E182,'помощник для списков'!C$2:E$4005,3,FALSE)=0,'помощник2(строки)'!C182,IF(INDEX(#REF!,C182+1,12)=0,IF(INDEX(#REF!,C182+2,12)=0,IF(INDEX(#REF!,C182+3,12)=0,IF(INDEX(#REF!,C182+4,12)=0,IF(INDEX(#REF!,C182+5,12)=0,IF(INDEX(#REF!,C182+6,12)=0,IF(INDEX(#REF!,C182+7,12)=0,IF(INDEX(#REF!,C182+8,12)=0,IF(INDEX(#REF!,C182+9,12)=0,IF(INDEX(#REF!,C182+10,12)=0,IF(INDEX(#REF!,C182+11,12)=0,INDEX(#REF!,C182+12,12),INDEX(#REF!,C182+11,12)),INDEX(#REF!,C182+10,12)),INDEX(#REF!,C182+9,12)),INDEX(#REF!,C182+8,12)),INDEX(#REF!,C182+7,12)),INDEX(#REF!,C182+6,12)),INDEX(#REF!,C182+5,12)),INDEX(#REF!,C182+4,12)),INDEX(#REF!,C182+3,12)),INDEX(#REF!,C182+2,12)),INDEX(#REF!,C182+1,12)))</f>
        <v>#N/A</v>
      </c>
      <c r="E182" t="e">
        <f>VLOOKUP(A182,'помощник для списков'!A$2:C$4005,3,FALSE)</f>
        <v>#N/A</v>
      </c>
      <c r="F182" t="e">
        <f>VLOOKUP(CONCATENATE("Лимит на доме",E182),#REF!,22,FALSE)</f>
        <v>#N/A</v>
      </c>
      <c r="G182" t="e">
        <f>VLOOKUP(E182,'помощник для списков'!C$2:I$4005,7,FALSE)</f>
        <v>#N/A</v>
      </c>
      <c r="H182" s="68" t="e">
        <f t="shared" si="24"/>
        <v>#N/A</v>
      </c>
      <c r="I182" t="e">
        <f t="shared" si="25"/>
        <v>#N/A</v>
      </c>
      <c r="J182">
        <f>ROW()</f>
        <v>182</v>
      </c>
      <c r="K182" t="e">
        <f>INDEX(#REF!,'помощник2(строки)'!D182,26)</f>
        <v>#REF!</v>
      </c>
      <c r="L182" t="e">
        <f>IF(K182="да",IF(A182=A181,L181,COUNTIF(M$2:M181,"&gt;0")+1),0)</f>
        <v>#REF!</v>
      </c>
      <c r="M182" t="e">
        <f>IF(VLOOKUP(E182,'помощник для списков'!C$2:I$4005,7,FALSE)=0,0,IF(L182=0,0,IF(E182=E181,0,1)))</f>
        <v>#N/A</v>
      </c>
      <c r="N182" t="e">
        <f t="shared" si="26"/>
        <v>#N/A</v>
      </c>
      <c r="O182" t="e">
        <f t="shared" si="27"/>
        <v>#N/A</v>
      </c>
      <c r="P182" t="e">
        <f>IF(INDEX(#REF!,'помощник2(строки)'!D182,27)="согласие",1,IF(INDEX(#REF!,'помощник2(строки)'!D182,27)="принято решение ОМС",1,0))</f>
        <v>#REF!</v>
      </c>
      <c r="Q182" t="e">
        <f t="shared" si="28"/>
        <v>#REF!</v>
      </c>
      <c r="R182" t="e">
        <f>IF(P182=1,IF(A182=A181,R181,COUNTIF(Q$2:Q181,"&gt;0")+1),0)</f>
        <v>#REF!</v>
      </c>
      <c r="S182" t="e">
        <f t="shared" si="29"/>
        <v>#N/A</v>
      </c>
    </row>
    <row r="183" spans="1:19">
      <c r="A183" t="e">
        <f>IF(COUNTIF(A$2:A182,A182)=B182,A182+1,A182)</f>
        <v>#N/A</v>
      </c>
      <c r="B183" t="e">
        <f>VLOOKUP(A183,'помощник для списков'!A$2:L$4005,11,FALSE)</f>
        <v>#N/A</v>
      </c>
      <c r="C183" t="e">
        <f>IF(A183=A182,D182,VLOOKUP(E183,#REF!,25,FALSE))</f>
        <v>#N/A</v>
      </c>
      <c r="D183" s="54" t="e">
        <f>IF(VLOOKUP(E183,'помощник для списков'!C$2:E$4005,3,FALSE)=0,'помощник2(строки)'!C183,IF(INDEX(#REF!,C183+1,12)=0,IF(INDEX(#REF!,C183+2,12)=0,IF(INDEX(#REF!,C183+3,12)=0,IF(INDEX(#REF!,C183+4,12)=0,IF(INDEX(#REF!,C183+5,12)=0,IF(INDEX(#REF!,C183+6,12)=0,IF(INDEX(#REF!,C183+7,12)=0,IF(INDEX(#REF!,C183+8,12)=0,IF(INDEX(#REF!,C183+9,12)=0,IF(INDEX(#REF!,C183+10,12)=0,IF(INDEX(#REF!,C183+11,12)=0,INDEX(#REF!,C183+12,12),INDEX(#REF!,C183+11,12)),INDEX(#REF!,C183+10,12)),INDEX(#REF!,C183+9,12)),INDEX(#REF!,C183+8,12)),INDEX(#REF!,C183+7,12)),INDEX(#REF!,C183+6,12)),INDEX(#REF!,C183+5,12)),INDEX(#REF!,C183+4,12)),INDEX(#REF!,C183+3,12)),INDEX(#REF!,C183+2,12)),INDEX(#REF!,C183+1,12)))</f>
        <v>#N/A</v>
      </c>
      <c r="E183" t="e">
        <f>VLOOKUP(A183,'помощник для списков'!A$2:C$4005,3,FALSE)</f>
        <v>#N/A</v>
      </c>
      <c r="F183" t="e">
        <f>VLOOKUP(CONCATENATE("Лимит на доме",E183),#REF!,22,FALSE)</f>
        <v>#N/A</v>
      </c>
      <c r="G183" t="e">
        <f>VLOOKUP(E183,'помощник для списков'!C$2:I$4005,7,FALSE)</f>
        <v>#N/A</v>
      </c>
      <c r="H183" s="68" t="e">
        <f t="shared" si="24"/>
        <v>#N/A</v>
      </c>
      <c r="I183" t="e">
        <f t="shared" si="25"/>
        <v>#N/A</v>
      </c>
      <c r="J183">
        <f>ROW()</f>
        <v>183</v>
      </c>
      <c r="K183" t="e">
        <f>INDEX(#REF!,'помощник2(строки)'!D183,26)</f>
        <v>#REF!</v>
      </c>
      <c r="L183" t="e">
        <f>IF(K183="да",IF(A183=A182,L182,COUNTIF(M$2:M182,"&gt;0")+1),0)</f>
        <v>#REF!</v>
      </c>
      <c r="M183" t="e">
        <f>IF(VLOOKUP(E183,'помощник для списков'!C$2:I$4005,7,FALSE)=0,0,IF(L183=0,0,IF(E183=E182,0,1)))</f>
        <v>#N/A</v>
      </c>
      <c r="N183" t="e">
        <f t="shared" si="26"/>
        <v>#N/A</v>
      </c>
      <c r="O183" t="e">
        <f t="shared" si="27"/>
        <v>#N/A</v>
      </c>
      <c r="P183" t="e">
        <f>IF(INDEX(#REF!,'помощник2(строки)'!D183,27)="согласие",1,IF(INDEX(#REF!,'помощник2(строки)'!D183,27)="принято решение ОМС",1,0))</f>
        <v>#REF!</v>
      </c>
      <c r="Q183" t="e">
        <f t="shared" si="28"/>
        <v>#REF!</v>
      </c>
      <c r="R183" t="e">
        <f>IF(P183=1,IF(A183=A182,R182,COUNTIF(Q$2:Q182,"&gt;0")+1),0)</f>
        <v>#REF!</v>
      </c>
      <c r="S183" t="e">
        <f t="shared" si="29"/>
        <v>#N/A</v>
      </c>
    </row>
    <row r="184" spans="1:19">
      <c r="A184" t="e">
        <f>IF(COUNTIF(A$2:A183,A183)=B183,A183+1,A183)</f>
        <v>#N/A</v>
      </c>
      <c r="B184" t="e">
        <f>VLOOKUP(A184,'помощник для списков'!A$2:L$4005,11,FALSE)</f>
        <v>#N/A</v>
      </c>
      <c r="C184" t="e">
        <f>IF(A184=A183,D183,VLOOKUP(E184,#REF!,25,FALSE))</f>
        <v>#N/A</v>
      </c>
      <c r="D184" s="54" t="e">
        <f>IF(VLOOKUP(E184,'помощник для списков'!C$2:E$4005,3,FALSE)=0,'помощник2(строки)'!C184,IF(INDEX(#REF!,C184+1,12)=0,IF(INDEX(#REF!,C184+2,12)=0,IF(INDEX(#REF!,C184+3,12)=0,IF(INDEX(#REF!,C184+4,12)=0,IF(INDEX(#REF!,C184+5,12)=0,IF(INDEX(#REF!,C184+6,12)=0,IF(INDEX(#REF!,C184+7,12)=0,IF(INDEX(#REF!,C184+8,12)=0,IF(INDEX(#REF!,C184+9,12)=0,IF(INDEX(#REF!,C184+10,12)=0,IF(INDEX(#REF!,C184+11,12)=0,INDEX(#REF!,C184+12,12),INDEX(#REF!,C184+11,12)),INDEX(#REF!,C184+10,12)),INDEX(#REF!,C184+9,12)),INDEX(#REF!,C184+8,12)),INDEX(#REF!,C184+7,12)),INDEX(#REF!,C184+6,12)),INDEX(#REF!,C184+5,12)),INDEX(#REF!,C184+4,12)),INDEX(#REF!,C184+3,12)),INDEX(#REF!,C184+2,12)),INDEX(#REF!,C184+1,12)))</f>
        <v>#N/A</v>
      </c>
      <c r="E184" t="e">
        <f>VLOOKUP(A184,'помощник для списков'!A$2:C$4005,3,FALSE)</f>
        <v>#N/A</v>
      </c>
      <c r="F184" t="e">
        <f>VLOOKUP(CONCATENATE("Лимит на доме",E184),#REF!,22,FALSE)</f>
        <v>#N/A</v>
      </c>
      <c r="G184" t="e">
        <f>VLOOKUP(E184,'помощник для списков'!C$2:I$4005,7,FALSE)</f>
        <v>#N/A</v>
      </c>
      <c r="H184" s="68" t="e">
        <f t="shared" si="24"/>
        <v>#N/A</v>
      </c>
      <c r="I184" t="e">
        <f t="shared" si="25"/>
        <v>#N/A</v>
      </c>
      <c r="J184">
        <f>ROW()</f>
        <v>184</v>
      </c>
      <c r="K184" t="e">
        <f>INDEX(#REF!,'помощник2(строки)'!D184,26)</f>
        <v>#REF!</v>
      </c>
      <c r="L184" t="e">
        <f>IF(K184="да",IF(A184=A183,L183,COUNTIF(M$2:M183,"&gt;0")+1),0)</f>
        <v>#REF!</v>
      </c>
      <c r="M184" t="e">
        <f>IF(VLOOKUP(E184,'помощник для списков'!C$2:I$4005,7,FALSE)=0,0,IF(L184=0,0,IF(E184=E183,0,1)))</f>
        <v>#N/A</v>
      </c>
      <c r="N184" t="e">
        <f t="shared" si="26"/>
        <v>#N/A</v>
      </c>
      <c r="O184" t="e">
        <f t="shared" si="27"/>
        <v>#N/A</v>
      </c>
      <c r="P184" t="e">
        <f>IF(INDEX(#REF!,'помощник2(строки)'!D184,27)="согласие",1,IF(INDEX(#REF!,'помощник2(строки)'!D184,27)="принято решение ОМС",1,0))</f>
        <v>#REF!</v>
      </c>
      <c r="Q184" t="e">
        <f t="shared" si="28"/>
        <v>#REF!</v>
      </c>
      <c r="R184" t="e">
        <f>IF(P184=1,IF(A184=A183,R183,COUNTIF(Q$2:Q183,"&gt;0")+1),0)</f>
        <v>#REF!</v>
      </c>
      <c r="S184" t="e">
        <f t="shared" si="29"/>
        <v>#N/A</v>
      </c>
    </row>
    <row r="185" spans="1:19">
      <c r="A185" t="e">
        <f>IF(COUNTIF(A$2:A184,A184)=B184,A184+1,A184)</f>
        <v>#N/A</v>
      </c>
      <c r="B185" t="e">
        <f>VLOOKUP(A185,'помощник для списков'!A$2:L$4005,11,FALSE)</f>
        <v>#N/A</v>
      </c>
      <c r="C185" t="e">
        <f>IF(A185=A184,D184,VLOOKUP(E185,#REF!,25,FALSE))</f>
        <v>#N/A</v>
      </c>
      <c r="D185" s="54" t="e">
        <f>IF(VLOOKUP(E185,'помощник для списков'!C$2:E$4005,3,FALSE)=0,'помощник2(строки)'!C185,IF(INDEX(#REF!,C185+1,12)=0,IF(INDEX(#REF!,C185+2,12)=0,IF(INDEX(#REF!,C185+3,12)=0,IF(INDEX(#REF!,C185+4,12)=0,IF(INDEX(#REF!,C185+5,12)=0,IF(INDEX(#REF!,C185+6,12)=0,IF(INDEX(#REF!,C185+7,12)=0,IF(INDEX(#REF!,C185+8,12)=0,IF(INDEX(#REF!,C185+9,12)=0,IF(INDEX(#REF!,C185+10,12)=0,IF(INDEX(#REF!,C185+11,12)=0,INDEX(#REF!,C185+12,12),INDEX(#REF!,C185+11,12)),INDEX(#REF!,C185+10,12)),INDEX(#REF!,C185+9,12)),INDEX(#REF!,C185+8,12)),INDEX(#REF!,C185+7,12)),INDEX(#REF!,C185+6,12)),INDEX(#REF!,C185+5,12)),INDEX(#REF!,C185+4,12)),INDEX(#REF!,C185+3,12)),INDEX(#REF!,C185+2,12)),INDEX(#REF!,C185+1,12)))</f>
        <v>#N/A</v>
      </c>
      <c r="E185" t="e">
        <f>VLOOKUP(A185,'помощник для списков'!A$2:C$4005,3,FALSE)</f>
        <v>#N/A</v>
      </c>
      <c r="F185" t="e">
        <f>VLOOKUP(CONCATENATE("Лимит на доме",E185),#REF!,22,FALSE)</f>
        <v>#N/A</v>
      </c>
      <c r="G185" t="e">
        <f>VLOOKUP(E185,'помощник для списков'!C$2:I$4005,7,FALSE)</f>
        <v>#N/A</v>
      </c>
      <c r="H185" s="68" t="e">
        <f t="shared" si="24"/>
        <v>#N/A</v>
      </c>
      <c r="I185" t="e">
        <f t="shared" si="25"/>
        <v>#N/A</v>
      </c>
      <c r="J185">
        <f>ROW()</f>
        <v>185</v>
      </c>
      <c r="K185" t="e">
        <f>INDEX(#REF!,'помощник2(строки)'!D185,26)</f>
        <v>#REF!</v>
      </c>
      <c r="L185" t="e">
        <f>IF(K185="да",IF(A185=A184,L184,COUNTIF(M$2:M184,"&gt;0")+1),0)</f>
        <v>#REF!</v>
      </c>
      <c r="M185" t="e">
        <f>IF(VLOOKUP(E185,'помощник для списков'!C$2:I$4005,7,FALSE)=0,0,IF(L185=0,0,IF(E185=E184,0,1)))</f>
        <v>#N/A</v>
      </c>
      <c r="N185" t="e">
        <f t="shared" si="26"/>
        <v>#N/A</v>
      </c>
      <c r="O185" t="e">
        <f t="shared" si="27"/>
        <v>#N/A</v>
      </c>
      <c r="P185" t="e">
        <f>IF(INDEX(#REF!,'помощник2(строки)'!D185,27)="согласие",1,IF(INDEX(#REF!,'помощник2(строки)'!D185,27)="принято решение ОМС",1,0))</f>
        <v>#REF!</v>
      </c>
      <c r="Q185" t="e">
        <f t="shared" si="28"/>
        <v>#REF!</v>
      </c>
      <c r="R185" t="e">
        <f>IF(P185=1,IF(A185=A184,R184,COUNTIF(Q$2:Q184,"&gt;0")+1),0)</f>
        <v>#REF!</v>
      </c>
      <c r="S185" t="e">
        <f t="shared" si="29"/>
        <v>#N/A</v>
      </c>
    </row>
    <row r="186" spans="1:19">
      <c r="A186" t="e">
        <f>IF(COUNTIF(A$2:A185,A185)=B185,A185+1,A185)</f>
        <v>#N/A</v>
      </c>
      <c r="B186" t="e">
        <f>VLOOKUP(A186,'помощник для списков'!A$2:L$4005,11,FALSE)</f>
        <v>#N/A</v>
      </c>
      <c r="C186" t="e">
        <f>IF(A186=A185,D185,VLOOKUP(E186,#REF!,25,FALSE))</f>
        <v>#N/A</v>
      </c>
      <c r="D186" s="54" t="e">
        <f>IF(VLOOKUP(E186,'помощник для списков'!C$2:E$4005,3,FALSE)=0,'помощник2(строки)'!C186,IF(INDEX(#REF!,C186+1,12)=0,IF(INDEX(#REF!,C186+2,12)=0,IF(INDEX(#REF!,C186+3,12)=0,IF(INDEX(#REF!,C186+4,12)=0,IF(INDEX(#REF!,C186+5,12)=0,IF(INDEX(#REF!,C186+6,12)=0,IF(INDEX(#REF!,C186+7,12)=0,IF(INDEX(#REF!,C186+8,12)=0,IF(INDEX(#REF!,C186+9,12)=0,IF(INDEX(#REF!,C186+10,12)=0,IF(INDEX(#REF!,C186+11,12)=0,INDEX(#REF!,C186+12,12),INDEX(#REF!,C186+11,12)),INDEX(#REF!,C186+10,12)),INDEX(#REF!,C186+9,12)),INDEX(#REF!,C186+8,12)),INDEX(#REF!,C186+7,12)),INDEX(#REF!,C186+6,12)),INDEX(#REF!,C186+5,12)),INDEX(#REF!,C186+4,12)),INDEX(#REF!,C186+3,12)),INDEX(#REF!,C186+2,12)),INDEX(#REF!,C186+1,12)))</f>
        <v>#N/A</v>
      </c>
      <c r="E186" t="e">
        <f>VLOOKUP(A186,'помощник для списков'!A$2:C$4005,3,FALSE)</f>
        <v>#N/A</v>
      </c>
      <c r="F186" t="e">
        <f>VLOOKUP(CONCATENATE("Лимит на доме",E186),#REF!,22,FALSE)</f>
        <v>#N/A</v>
      </c>
      <c r="G186" t="e">
        <f>VLOOKUP(E186,'помощник для списков'!C$2:I$4005,7,FALSE)</f>
        <v>#N/A</v>
      </c>
      <c r="H186" s="68" t="e">
        <f t="shared" si="24"/>
        <v>#N/A</v>
      </c>
      <c r="I186" t="e">
        <f t="shared" si="25"/>
        <v>#N/A</v>
      </c>
      <c r="J186">
        <f>ROW()</f>
        <v>186</v>
      </c>
      <c r="K186" t="e">
        <f>INDEX(#REF!,'помощник2(строки)'!D186,26)</f>
        <v>#REF!</v>
      </c>
      <c r="L186" t="e">
        <f>IF(K186="да",IF(A186=A185,L185,COUNTIF(M$2:M185,"&gt;0")+1),0)</f>
        <v>#REF!</v>
      </c>
      <c r="M186" t="e">
        <f>IF(VLOOKUP(E186,'помощник для списков'!C$2:I$4005,7,FALSE)=0,0,IF(L186=0,0,IF(E186=E185,0,1)))</f>
        <v>#N/A</v>
      </c>
      <c r="N186" t="e">
        <f t="shared" si="26"/>
        <v>#N/A</v>
      </c>
      <c r="O186" t="e">
        <f t="shared" si="27"/>
        <v>#N/A</v>
      </c>
      <c r="P186" t="e">
        <f>IF(INDEX(#REF!,'помощник2(строки)'!D186,27)="согласие",1,IF(INDEX(#REF!,'помощник2(строки)'!D186,27)="принято решение ОМС",1,0))</f>
        <v>#REF!</v>
      </c>
      <c r="Q186" t="e">
        <f t="shared" si="28"/>
        <v>#REF!</v>
      </c>
      <c r="R186" t="e">
        <f>IF(P186=1,IF(A186=A185,R185,COUNTIF(Q$2:Q185,"&gt;0")+1),0)</f>
        <v>#REF!</v>
      </c>
      <c r="S186" t="e">
        <f t="shared" si="29"/>
        <v>#N/A</v>
      </c>
    </row>
    <row r="187" spans="1:19">
      <c r="A187" t="e">
        <f>IF(COUNTIF(A$2:A186,A186)=B186,A186+1,A186)</f>
        <v>#N/A</v>
      </c>
      <c r="B187" t="e">
        <f>VLOOKUP(A187,'помощник для списков'!A$2:L$4005,11,FALSE)</f>
        <v>#N/A</v>
      </c>
      <c r="C187" t="e">
        <f>IF(A187=A186,D186,VLOOKUP(E187,#REF!,25,FALSE))</f>
        <v>#N/A</v>
      </c>
      <c r="D187" s="54" t="e">
        <f>IF(VLOOKUP(E187,'помощник для списков'!C$2:E$4005,3,FALSE)=0,'помощник2(строки)'!C187,IF(INDEX(#REF!,C187+1,12)=0,IF(INDEX(#REF!,C187+2,12)=0,IF(INDEX(#REF!,C187+3,12)=0,IF(INDEX(#REF!,C187+4,12)=0,IF(INDEX(#REF!,C187+5,12)=0,IF(INDEX(#REF!,C187+6,12)=0,IF(INDEX(#REF!,C187+7,12)=0,IF(INDEX(#REF!,C187+8,12)=0,IF(INDEX(#REF!,C187+9,12)=0,IF(INDEX(#REF!,C187+10,12)=0,IF(INDEX(#REF!,C187+11,12)=0,INDEX(#REF!,C187+12,12),INDEX(#REF!,C187+11,12)),INDEX(#REF!,C187+10,12)),INDEX(#REF!,C187+9,12)),INDEX(#REF!,C187+8,12)),INDEX(#REF!,C187+7,12)),INDEX(#REF!,C187+6,12)),INDEX(#REF!,C187+5,12)),INDEX(#REF!,C187+4,12)),INDEX(#REF!,C187+3,12)),INDEX(#REF!,C187+2,12)),INDEX(#REF!,C187+1,12)))</f>
        <v>#N/A</v>
      </c>
      <c r="E187" t="e">
        <f>VLOOKUP(A187,'помощник для списков'!A$2:C$4005,3,FALSE)</f>
        <v>#N/A</v>
      </c>
      <c r="F187" t="e">
        <f>VLOOKUP(CONCATENATE("Лимит на доме",E187),#REF!,22,FALSE)</f>
        <v>#N/A</v>
      </c>
      <c r="G187" t="e">
        <f>VLOOKUP(E187,'помощник для списков'!C$2:I$4005,7,FALSE)</f>
        <v>#N/A</v>
      </c>
      <c r="H187" s="68" t="e">
        <f t="shared" si="24"/>
        <v>#N/A</v>
      </c>
      <c r="I187" t="e">
        <f t="shared" si="25"/>
        <v>#N/A</v>
      </c>
      <c r="J187">
        <f>ROW()</f>
        <v>187</v>
      </c>
      <c r="K187" t="e">
        <f>INDEX(#REF!,'помощник2(строки)'!D187,26)</f>
        <v>#REF!</v>
      </c>
      <c r="L187" t="e">
        <f>IF(K187="да",IF(A187=A186,L186,COUNTIF(M$2:M186,"&gt;0")+1),0)</f>
        <v>#REF!</v>
      </c>
      <c r="M187" t="e">
        <f>IF(VLOOKUP(E187,'помощник для списков'!C$2:I$4005,7,FALSE)=0,0,IF(L187=0,0,IF(E187=E186,0,1)))</f>
        <v>#N/A</v>
      </c>
      <c r="N187" t="e">
        <f t="shared" si="26"/>
        <v>#N/A</v>
      </c>
      <c r="O187" t="e">
        <f t="shared" si="27"/>
        <v>#N/A</v>
      </c>
      <c r="P187" t="e">
        <f>IF(INDEX(#REF!,'помощник2(строки)'!D187,27)="согласие",1,IF(INDEX(#REF!,'помощник2(строки)'!D187,27)="принято решение ОМС",1,0))</f>
        <v>#REF!</v>
      </c>
      <c r="Q187" t="e">
        <f t="shared" si="28"/>
        <v>#REF!</v>
      </c>
      <c r="R187" t="e">
        <f>IF(P187=1,IF(A187=A186,R186,COUNTIF(Q$2:Q186,"&gt;0")+1),0)</f>
        <v>#REF!</v>
      </c>
      <c r="S187" t="e">
        <f t="shared" si="29"/>
        <v>#N/A</v>
      </c>
    </row>
    <row r="188" spans="1:19">
      <c r="A188" t="e">
        <f>IF(COUNTIF(A$2:A187,A187)=B187,A187+1,A187)</f>
        <v>#N/A</v>
      </c>
      <c r="B188" t="e">
        <f>VLOOKUP(A188,'помощник для списков'!A$2:L$4005,11,FALSE)</f>
        <v>#N/A</v>
      </c>
      <c r="C188" t="e">
        <f>IF(A188=A187,D187,VLOOKUP(E188,#REF!,25,FALSE))</f>
        <v>#N/A</v>
      </c>
      <c r="D188" s="54" t="e">
        <f>IF(VLOOKUP(E188,'помощник для списков'!C$2:E$4005,3,FALSE)=0,'помощник2(строки)'!C188,IF(INDEX(#REF!,C188+1,12)=0,IF(INDEX(#REF!,C188+2,12)=0,IF(INDEX(#REF!,C188+3,12)=0,IF(INDEX(#REF!,C188+4,12)=0,IF(INDEX(#REF!,C188+5,12)=0,IF(INDEX(#REF!,C188+6,12)=0,IF(INDEX(#REF!,C188+7,12)=0,IF(INDEX(#REF!,C188+8,12)=0,IF(INDEX(#REF!,C188+9,12)=0,IF(INDEX(#REF!,C188+10,12)=0,IF(INDEX(#REF!,C188+11,12)=0,INDEX(#REF!,C188+12,12),INDEX(#REF!,C188+11,12)),INDEX(#REF!,C188+10,12)),INDEX(#REF!,C188+9,12)),INDEX(#REF!,C188+8,12)),INDEX(#REF!,C188+7,12)),INDEX(#REF!,C188+6,12)),INDEX(#REF!,C188+5,12)),INDEX(#REF!,C188+4,12)),INDEX(#REF!,C188+3,12)),INDEX(#REF!,C188+2,12)),INDEX(#REF!,C188+1,12)))</f>
        <v>#N/A</v>
      </c>
      <c r="E188" t="e">
        <f>VLOOKUP(A188,'помощник для списков'!A$2:C$4005,3,FALSE)</f>
        <v>#N/A</v>
      </c>
      <c r="F188" t="e">
        <f>VLOOKUP(CONCATENATE("Лимит на доме",E188),#REF!,22,FALSE)</f>
        <v>#N/A</v>
      </c>
      <c r="G188" t="e">
        <f>VLOOKUP(E188,'помощник для списков'!C$2:I$4005,7,FALSE)</f>
        <v>#N/A</v>
      </c>
      <c r="H188" s="68" t="e">
        <f t="shared" si="24"/>
        <v>#N/A</v>
      </c>
      <c r="I188" t="e">
        <f t="shared" si="25"/>
        <v>#N/A</v>
      </c>
      <c r="J188">
        <f>ROW()</f>
        <v>188</v>
      </c>
      <c r="K188" t="e">
        <f>INDEX(#REF!,'помощник2(строки)'!D188,26)</f>
        <v>#REF!</v>
      </c>
      <c r="L188" t="e">
        <f>IF(K188="да",IF(A188=A187,L187,COUNTIF(M$2:M187,"&gt;0")+1),0)</f>
        <v>#REF!</v>
      </c>
      <c r="M188" t="e">
        <f>IF(VLOOKUP(E188,'помощник для списков'!C$2:I$4005,7,FALSE)=0,0,IF(L188=0,0,IF(E188=E187,0,1)))</f>
        <v>#N/A</v>
      </c>
      <c r="N188" t="e">
        <f t="shared" si="26"/>
        <v>#N/A</v>
      </c>
      <c r="O188" t="e">
        <f t="shared" si="27"/>
        <v>#N/A</v>
      </c>
      <c r="P188" t="e">
        <f>IF(INDEX(#REF!,'помощник2(строки)'!D188,27)="согласие",1,IF(INDEX(#REF!,'помощник2(строки)'!D188,27)="принято решение ОМС",1,0))</f>
        <v>#REF!</v>
      </c>
      <c r="Q188" t="e">
        <f t="shared" si="28"/>
        <v>#REF!</v>
      </c>
      <c r="R188" t="e">
        <f>IF(P188=1,IF(A188=A187,R187,COUNTIF(Q$2:Q187,"&gt;0")+1),0)</f>
        <v>#REF!</v>
      </c>
      <c r="S188" t="e">
        <f t="shared" si="29"/>
        <v>#N/A</v>
      </c>
    </row>
    <row r="189" spans="1:19">
      <c r="A189" t="e">
        <f>IF(COUNTIF(A$2:A188,A188)=B188,A188+1,A188)</f>
        <v>#N/A</v>
      </c>
      <c r="B189" t="e">
        <f>VLOOKUP(A189,'помощник для списков'!A$2:L$4005,11,FALSE)</f>
        <v>#N/A</v>
      </c>
      <c r="C189" t="e">
        <f>IF(A189=A188,D188,VLOOKUP(E189,#REF!,25,FALSE))</f>
        <v>#N/A</v>
      </c>
      <c r="D189" s="54" t="e">
        <f>IF(VLOOKUP(E189,'помощник для списков'!C$2:E$4005,3,FALSE)=0,'помощник2(строки)'!C189,IF(INDEX(#REF!,C189+1,12)=0,IF(INDEX(#REF!,C189+2,12)=0,IF(INDEX(#REF!,C189+3,12)=0,IF(INDEX(#REF!,C189+4,12)=0,IF(INDEX(#REF!,C189+5,12)=0,IF(INDEX(#REF!,C189+6,12)=0,IF(INDEX(#REF!,C189+7,12)=0,IF(INDEX(#REF!,C189+8,12)=0,IF(INDEX(#REF!,C189+9,12)=0,IF(INDEX(#REF!,C189+10,12)=0,IF(INDEX(#REF!,C189+11,12)=0,INDEX(#REF!,C189+12,12),INDEX(#REF!,C189+11,12)),INDEX(#REF!,C189+10,12)),INDEX(#REF!,C189+9,12)),INDEX(#REF!,C189+8,12)),INDEX(#REF!,C189+7,12)),INDEX(#REF!,C189+6,12)),INDEX(#REF!,C189+5,12)),INDEX(#REF!,C189+4,12)),INDEX(#REF!,C189+3,12)),INDEX(#REF!,C189+2,12)),INDEX(#REF!,C189+1,12)))</f>
        <v>#N/A</v>
      </c>
      <c r="E189" t="e">
        <f>VLOOKUP(A189,'помощник для списков'!A$2:C$4005,3,FALSE)</f>
        <v>#N/A</v>
      </c>
      <c r="F189" t="e">
        <f>VLOOKUP(CONCATENATE("Лимит на доме",E189),#REF!,22,FALSE)</f>
        <v>#N/A</v>
      </c>
      <c r="G189" t="e">
        <f>VLOOKUP(E189,'помощник для списков'!C$2:I$4005,7,FALSE)</f>
        <v>#N/A</v>
      </c>
      <c r="H189" s="68" t="e">
        <f t="shared" si="24"/>
        <v>#N/A</v>
      </c>
      <c r="I189" t="e">
        <f t="shared" si="25"/>
        <v>#N/A</v>
      </c>
      <c r="J189">
        <f>ROW()</f>
        <v>189</v>
      </c>
      <c r="K189" t="e">
        <f>INDEX(#REF!,'помощник2(строки)'!D189,26)</f>
        <v>#REF!</v>
      </c>
      <c r="L189" t="e">
        <f>IF(K189="да",IF(A189=A188,L188,COUNTIF(M$2:M188,"&gt;0")+1),0)</f>
        <v>#REF!</v>
      </c>
      <c r="M189" t="e">
        <f>IF(VLOOKUP(E189,'помощник для списков'!C$2:I$4005,7,FALSE)=0,0,IF(L189=0,0,IF(E189=E188,0,1)))</f>
        <v>#N/A</v>
      </c>
      <c r="N189" t="e">
        <f t="shared" si="26"/>
        <v>#N/A</v>
      </c>
      <c r="O189" t="e">
        <f t="shared" si="27"/>
        <v>#N/A</v>
      </c>
      <c r="P189" t="e">
        <f>IF(INDEX(#REF!,'помощник2(строки)'!D189,27)="согласие",1,IF(INDEX(#REF!,'помощник2(строки)'!D189,27)="принято решение ОМС",1,0))</f>
        <v>#REF!</v>
      </c>
      <c r="Q189" t="e">
        <f t="shared" si="28"/>
        <v>#REF!</v>
      </c>
      <c r="R189" t="e">
        <f>IF(P189=1,IF(A189=A188,R188,COUNTIF(Q$2:Q188,"&gt;0")+1),0)</f>
        <v>#REF!</v>
      </c>
      <c r="S189" t="e">
        <f t="shared" si="29"/>
        <v>#N/A</v>
      </c>
    </row>
    <row r="190" spans="1:19">
      <c r="A190" t="e">
        <f>IF(COUNTIF(A$2:A189,A189)=B189,A189+1,A189)</f>
        <v>#N/A</v>
      </c>
      <c r="B190" t="e">
        <f>VLOOKUP(A190,'помощник для списков'!A$2:L$4005,11,FALSE)</f>
        <v>#N/A</v>
      </c>
      <c r="C190" t="e">
        <f>IF(A190=A189,D189,VLOOKUP(E190,#REF!,25,FALSE))</f>
        <v>#N/A</v>
      </c>
      <c r="D190" s="54" t="e">
        <f>IF(VLOOKUP(E190,'помощник для списков'!C$2:E$4005,3,FALSE)=0,'помощник2(строки)'!C190,IF(INDEX(#REF!,C190+1,12)=0,IF(INDEX(#REF!,C190+2,12)=0,IF(INDEX(#REF!,C190+3,12)=0,IF(INDEX(#REF!,C190+4,12)=0,IF(INDEX(#REF!,C190+5,12)=0,IF(INDEX(#REF!,C190+6,12)=0,IF(INDEX(#REF!,C190+7,12)=0,IF(INDEX(#REF!,C190+8,12)=0,IF(INDEX(#REF!,C190+9,12)=0,IF(INDEX(#REF!,C190+10,12)=0,IF(INDEX(#REF!,C190+11,12)=0,INDEX(#REF!,C190+12,12),INDEX(#REF!,C190+11,12)),INDEX(#REF!,C190+10,12)),INDEX(#REF!,C190+9,12)),INDEX(#REF!,C190+8,12)),INDEX(#REF!,C190+7,12)),INDEX(#REF!,C190+6,12)),INDEX(#REF!,C190+5,12)),INDEX(#REF!,C190+4,12)),INDEX(#REF!,C190+3,12)),INDEX(#REF!,C190+2,12)),INDEX(#REF!,C190+1,12)))</f>
        <v>#N/A</v>
      </c>
      <c r="E190" t="e">
        <f>VLOOKUP(A190,'помощник для списков'!A$2:C$4005,3,FALSE)</f>
        <v>#N/A</v>
      </c>
      <c r="F190" t="e">
        <f>VLOOKUP(CONCATENATE("Лимит на доме",E190),#REF!,22,FALSE)</f>
        <v>#N/A</v>
      </c>
      <c r="G190" t="e">
        <f>VLOOKUP(E190,'помощник для списков'!C$2:I$4005,7,FALSE)</f>
        <v>#N/A</v>
      </c>
      <c r="H190" s="68" t="e">
        <f t="shared" si="24"/>
        <v>#N/A</v>
      </c>
      <c r="I190" t="e">
        <f t="shared" si="25"/>
        <v>#N/A</v>
      </c>
      <c r="J190">
        <f>ROW()</f>
        <v>190</v>
      </c>
      <c r="K190" t="e">
        <f>INDEX(#REF!,'помощник2(строки)'!D190,26)</f>
        <v>#REF!</v>
      </c>
      <c r="L190" t="e">
        <f>IF(K190="да",IF(A190=A189,L189,COUNTIF(M$2:M189,"&gt;0")+1),0)</f>
        <v>#REF!</v>
      </c>
      <c r="M190" t="e">
        <f>IF(VLOOKUP(E190,'помощник для списков'!C$2:I$4005,7,FALSE)=0,0,IF(L190=0,0,IF(E190=E189,0,1)))</f>
        <v>#N/A</v>
      </c>
      <c r="N190" t="e">
        <f t="shared" si="26"/>
        <v>#N/A</v>
      </c>
      <c r="O190" t="e">
        <f t="shared" si="27"/>
        <v>#N/A</v>
      </c>
      <c r="P190" t="e">
        <f>IF(INDEX(#REF!,'помощник2(строки)'!D190,27)="согласие",1,IF(INDEX(#REF!,'помощник2(строки)'!D190,27)="принято решение ОМС",1,0))</f>
        <v>#REF!</v>
      </c>
      <c r="Q190" t="e">
        <f t="shared" si="28"/>
        <v>#REF!</v>
      </c>
      <c r="R190" t="e">
        <f>IF(P190=1,IF(A190=A189,R189,COUNTIF(Q$2:Q189,"&gt;0")+1),0)</f>
        <v>#REF!</v>
      </c>
      <c r="S190" t="e">
        <f t="shared" si="29"/>
        <v>#N/A</v>
      </c>
    </row>
    <row r="191" spans="1:19">
      <c r="A191" t="e">
        <f>IF(COUNTIF(A$2:A190,A190)=B190,A190+1,A190)</f>
        <v>#N/A</v>
      </c>
      <c r="B191" t="e">
        <f>VLOOKUP(A191,'помощник для списков'!A$2:L$4005,11,FALSE)</f>
        <v>#N/A</v>
      </c>
      <c r="C191" t="e">
        <f>IF(A191=A190,D190,VLOOKUP(E191,#REF!,25,FALSE))</f>
        <v>#N/A</v>
      </c>
      <c r="D191" s="54" t="e">
        <f>IF(VLOOKUP(E191,'помощник для списков'!C$2:E$4005,3,FALSE)=0,'помощник2(строки)'!C191,IF(INDEX(#REF!,C191+1,12)=0,IF(INDEX(#REF!,C191+2,12)=0,IF(INDEX(#REF!,C191+3,12)=0,IF(INDEX(#REF!,C191+4,12)=0,IF(INDEX(#REF!,C191+5,12)=0,IF(INDEX(#REF!,C191+6,12)=0,IF(INDEX(#REF!,C191+7,12)=0,IF(INDEX(#REF!,C191+8,12)=0,IF(INDEX(#REF!,C191+9,12)=0,IF(INDEX(#REF!,C191+10,12)=0,IF(INDEX(#REF!,C191+11,12)=0,INDEX(#REF!,C191+12,12),INDEX(#REF!,C191+11,12)),INDEX(#REF!,C191+10,12)),INDEX(#REF!,C191+9,12)),INDEX(#REF!,C191+8,12)),INDEX(#REF!,C191+7,12)),INDEX(#REF!,C191+6,12)),INDEX(#REF!,C191+5,12)),INDEX(#REF!,C191+4,12)),INDEX(#REF!,C191+3,12)),INDEX(#REF!,C191+2,12)),INDEX(#REF!,C191+1,12)))</f>
        <v>#N/A</v>
      </c>
      <c r="E191" t="e">
        <f>VLOOKUP(A191,'помощник для списков'!A$2:C$4005,3,FALSE)</f>
        <v>#N/A</v>
      </c>
      <c r="F191" t="e">
        <f>VLOOKUP(CONCATENATE("Лимит на доме",E191),#REF!,22,FALSE)</f>
        <v>#N/A</v>
      </c>
      <c r="G191" t="e">
        <f>VLOOKUP(E191,'помощник для списков'!C$2:I$4005,7,FALSE)</f>
        <v>#N/A</v>
      </c>
      <c r="H191" s="68" t="e">
        <f t="shared" si="24"/>
        <v>#N/A</v>
      </c>
      <c r="I191" t="e">
        <f t="shared" si="25"/>
        <v>#N/A</v>
      </c>
      <c r="J191">
        <f>ROW()</f>
        <v>191</v>
      </c>
      <c r="K191" t="e">
        <f>INDEX(#REF!,'помощник2(строки)'!D191,26)</f>
        <v>#REF!</v>
      </c>
      <c r="L191" t="e">
        <f>IF(K191="да",IF(A191=A190,L190,COUNTIF(M$2:M190,"&gt;0")+1),0)</f>
        <v>#REF!</v>
      </c>
      <c r="M191" t="e">
        <f>IF(VLOOKUP(E191,'помощник для списков'!C$2:I$4005,7,FALSE)=0,0,IF(L191=0,0,IF(E191=E190,0,1)))</f>
        <v>#N/A</v>
      </c>
      <c r="N191" t="e">
        <f t="shared" si="26"/>
        <v>#N/A</v>
      </c>
      <c r="O191" t="e">
        <f t="shared" si="27"/>
        <v>#N/A</v>
      </c>
      <c r="P191" t="e">
        <f>IF(INDEX(#REF!,'помощник2(строки)'!D191,27)="согласие",1,IF(INDEX(#REF!,'помощник2(строки)'!D191,27)="принято решение ОМС",1,0))</f>
        <v>#REF!</v>
      </c>
      <c r="Q191" t="e">
        <f t="shared" si="28"/>
        <v>#REF!</v>
      </c>
      <c r="R191" t="e">
        <f>IF(P191=1,IF(A191=A190,R190,COUNTIF(Q$2:Q190,"&gt;0")+1),0)</f>
        <v>#REF!</v>
      </c>
      <c r="S191" t="e">
        <f t="shared" si="29"/>
        <v>#N/A</v>
      </c>
    </row>
    <row r="192" spans="1:19">
      <c r="A192" t="e">
        <f>IF(COUNTIF(A$2:A191,A191)=B191,A191+1,A191)</f>
        <v>#N/A</v>
      </c>
      <c r="B192" t="e">
        <f>VLOOKUP(A192,'помощник для списков'!A$2:L$4005,11,FALSE)</f>
        <v>#N/A</v>
      </c>
      <c r="C192" t="e">
        <f>IF(A192=A191,D191,VLOOKUP(E192,#REF!,25,FALSE))</f>
        <v>#N/A</v>
      </c>
      <c r="D192" s="54" t="e">
        <f>IF(VLOOKUP(E192,'помощник для списков'!C$2:E$4005,3,FALSE)=0,'помощник2(строки)'!C192,IF(INDEX(#REF!,C192+1,12)=0,IF(INDEX(#REF!,C192+2,12)=0,IF(INDEX(#REF!,C192+3,12)=0,IF(INDEX(#REF!,C192+4,12)=0,IF(INDEX(#REF!,C192+5,12)=0,IF(INDEX(#REF!,C192+6,12)=0,IF(INDEX(#REF!,C192+7,12)=0,IF(INDEX(#REF!,C192+8,12)=0,IF(INDEX(#REF!,C192+9,12)=0,IF(INDEX(#REF!,C192+10,12)=0,IF(INDEX(#REF!,C192+11,12)=0,INDEX(#REF!,C192+12,12),INDEX(#REF!,C192+11,12)),INDEX(#REF!,C192+10,12)),INDEX(#REF!,C192+9,12)),INDEX(#REF!,C192+8,12)),INDEX(#REF!,C192+7,12)),INDEX(#REF!,C192+6,12)),INDEX(#REF!,C192+5,12)),INDEX(#REF!,C192+4,12)),INDEX(#REF!,C192+3,12)),INDEX(#REF!,C192+2,12)),INDEX(#REF!,C192+1,12)))</f>
        <v>#N/A</v>
      </c>
      <c r="E192" t="e">
        <f>VLOOKUP(A192,'помощник для списков'!A$2:C$4005,3,FALSE)</f>
        <v>#N/A</v>
      </c>
      <c r="F192" t="e">
        <f>VLOOKUP(CONCATENATE("Лимит на доме",E192),#REF!,22,FALSE)</f>
        <v>#N/A</v>
      </c>
      <c r="G192" t="e">
        <f>VLOOKUP(E192,'помощник для списков'!C$2:I$4005,7,FALSE)</f>
        <v>#N/A</v>
      </c>
      <c r="H192" s="68" t="e">
        <f t="shared" si="24"/>
        <v>#N/A</v>
      </c>
      <c r="I192" t="e">
        <f t="shared" si="25"/>
        <v>#N/A</v>
      </c>
      <c r="J192">
        <f>ROW()</f>
        <v>192</v>
      </c>
      <c r="K192" t="e">
        <f>INDEX(#REF!,'помощник2(строки)'!D192,26)</f>
        <v>#REF!</v>
      </c>
      <c r="L192" t="e">
        <f>IF(K192="да",IF(A192=A191,L191,COUNTIF(M$2:M191,"&gt;0")+1),0)</f>
        <v>#REF!</v>
      </c>
      <c r="M192" t="e">
        <f>IF(VLOOKUP(E192,'помощник для списков'!C$2:I$4005,7,FALSE)=0,0,IF(L192=0,0,IF(E192=E191,0,1)))</f>
        <v>#N/A</v>
      </c>
      <c r="N192" t="e">
        <f t="shared" si="26"/>
        <v>#N/A</v>
      </c>
      <c r="O192" t="e">
        <f t="shared" si="27"/>
        <v>#N/A</v>
      </c>
      <c r="P192" t="e">
        <f>IF(INDEX(#REF!,'помощник2(строки)'!D192,27)="согласие",1,IF(INDEX(#REF!,'помощник2(строки)'!D192,27)="принято решение ОМС",1,0))</f>
        <v>#REF!</v>
      </c>
      <c r="Q192" t="e">
        <f t="shared" si="28"/>
        <v>#REF!</v>
      </c>
      <c r="R192" t="e">
        <f>IF(P192=1,IF(A192=A191,R191,COUNTIF(Q$2:Q191,"&gt;0")+1),0)</f>
        <v>#REF!</v>
      </c>
      <c r="S192" t="e">
        <f t="shared" si="29"/>
        <v>#N/A</v>
      </c>
    </row>
    <row r="193" spans="1:19">
      <c r="A193" t="e">
        <f>IF(COUNTIF(A$2:A192,A192)=B192,A192+1,A192)</f>
        <v>#N/A</v>
      </c>
      <c r="B193" t="e">
        <f>VLOOKUP(A193,'помощник для списков'!A$2:L$4005,11,FALSE)</f>
        <v>#N/A</v>
      </c>
      <c r="C193" t="e">
        <f>IF(A193=A192,D192,VLOOKUP(E193,#REF!,25,FALSE))</f>
        <v>#N/A</v>
      </c>
      <c r="D193" s="54" t="e">
        <f>IF(VLOOKUP(E193,'помощник для списков'!C$2:E$4005,3,FALSE)=0,'помощник2(строки)'!C193,IF(INDEX(#REF!,C193+1,12)=0,IF(INDEX(#REF!,C193+2,12)=0,IF(INDEX(#REF!,C193+3,12)=0,IF(INDEX(#REF!,C193+4,12)=0,IF(INDEX(#REF!,C193+5,12)=0,IF(INDEX(#REF!,C193+6,12)=0,IF(INDEX(#REF!,C193+7,12)=0,IF(INDEX(#REF!,C193+8,12)=0,IF(INDEX(#REF!,C193+9,12)=0,IF(INDEX(#REF!,C193+10,12)=0,IF(INDEX(#REF!,C193+11,12)=0,INDEX(#REF!,C193+12,12),INDEX(#REF!,C193+11,12)),INDEX(#REF!,C193+10,12)),INDEX(#REF!,C193+9,12)),INDEX(#REF!,C193+8,12)),INDEX(#REF!,C193+7,12)),INDEX(#REF!,C193+6,12)),INDEX(#REF!,C193+5,12)),INDEX(#REF!,C193+4,12)),INDEX(#REF!,C193+3,12)),INDEX(#REF!,C193+2,12)),INDEX(#REF!,C193+1,12)))</f>
        <v>#N/A</v>
      </c>
      <c r="E193" t="e">
        <f>VLOOKUP(A193,'помощник для списков'!A$2:C$4005,3,FALSE)</f>
        <v>#N/A</v>
      </c>
      <c r="F193" t="e">
        <f>VLOOKUP(CONCATENATE("Лимит на доме",E193),#REF!,22,FALSE)</f>
        <v>#N/A</v>
      </c>
      <c r="G193" t="e">
        <f>VLOOKUP(E193,'помощник для списков'!C$2:I$4005,7,FALSE)</f>
        <v>#N/A</v>
      </c>
      <c r="H193" s="68" t="e">
        <f t="shared" si="24"/>
        <v>#N/A</v>
      </c>
      <c r="I193" t="e">
        <f t="shared" si="25"/>
        <v>#N/A</v>
      </c>
      <c r="J193">
        <f>ROW()</f>
        <v>193</v>
      </c>
      <c r="K193" t="e">
        <f>INDEX(#REF!,'помощник2(строки)'!D193,26)</f>
        <v>#REF!</v>
      </c>
      <c r="L193" t="e">
        <f>IF(K193="да",IF(A193=A192,L192,COUNTIF(M$2:M192,"&gt;0")+1),0)</f>
        <v>#REF!</v>
      </c>
      <c r="M193" t="e">
        <f>IF(VLOOKUP(E193,'помощник для списков'!C$2:I$4005,7,FALSE)=0,0,IF(L193=0,0,IF(E193=E192,0,1)))</f>
        <v>#N/A</v>
      </c>
      <c r="N193" t="e">
        <f t="shared" si="26"/>
        <v>#N/A</v>
      </c>
      <c r="O193" t="e">
        <f t="shared" si="27"/>
        <v>#N/A</v>
      </c>
      <c r="P193" t="e">
        <f>IF(INDEX(#REF!,'помощник2(строки)'!D193,27)="согласие",1,IF(INDEX(#REF!,'помощник2(строки)'!D193,27)="принято решение ОМС",1,0))</f>
        <v>#REF!</v>
      </c>
      <c r="Q193" t="e">
        <f t="shared" si="28"/>
        <v>#REF!</v>
      </c>
      <c r="R193" t="e">
        <f>IF(P193=1,IF(A193=A192,R192,COUNTIF(Q$2:Q192,"&gt;0")+1),0)</f>
        <v>#REF!</v>
      </c>
      <c r="S193" t="e">
        <f t="shared" si="29"/>
        <v>#N/A</v>
      </c>
    </row>
    <row r="194" spans="1:19">
      <c r="A194" t="e">
        <f>IF(COUNTIF(A$2:A193,A193)=B193,A193+1,A193)</f>
        <v>#N/A</v>
      </c>
      <c r="B194" t="e">
        <f>VLOOKUP(A194,'помощник для списков'!A$2:L$4005,11,FALSE)</f>
        <v>#N/A</v>
      </c>
      <c r="C194" t="e">
        <f>IF(A194=A193,D193,VLOOKUP(E194,#REF!,25,FALSE))</f>
        <v>#N/A</v>
      </c>
      <c r="D194" s="54" t="e">
        <f>IF(VLOOKUP(E194,'помощник для списков'!C$2:E$4005,3,FALSE)=0,'помощник2(строки)'!C194,IF(INDEX(#REF!,C194+1,12)=0,IF(INDEX(#REF!,C194+2,12)=0,IF(INDEX(#REF!,C194+3,12)=0,IF(INDEX(#REF!,C194+4,12)=0,IF(INDEX(#REF!,C194+5,12)=0,IF(INDEX(#REF!,C194+6,12)=0,IF(INDEX(#REF!,C194+7,12)=0,IF(INDEX(#REF!,C194+8,12)=0,IF(INDEX(#REF!,C194+9,12)=0,IF(INDEX(#REF!,C194+10,12)=0,IF(INDEX(#REF!,C194+11,12)=0,INDEX(#REF!,C194+12,12),INDEX(#REF!,C194+11,12)),INDEX(#REF!,C194+10,12)),INDEX(#REF!,C194+9,12)),INDEX(#REF!,C194+8,12)),INDEX(#REF!,C194+7,12)),INDEX(#REF!,C194+6,12)),INDEX(#REF!,C194+5,12)),INDEX(#REF!,C194+4,12)),INDEX(#REF!,C194+3,12)),INDEX(#REF!,C194+2,12)),INDEX(#REF!,C194+1,12)))</f>
        <v>#N/A</v>
      </c>
      <c r="E194" t="e">
        <f>VLOOKUP(A194,'помощник для списков'!A$2:C$4005,3,FALSE)</f>
        <v>#N/A</v>
      </c>
      <c r="F194" t="e">
        <f>VLOOKUP(CONCATENATE("Лимит на доме",E194),#REF!,22,FALSE)</f>
        <v>#N/A</v>
      </c>
      <c r="G194" t="e">
        <f>VLOOKUP(E194,'помощник для списков'!C$2:I$4005,7,FALSE)</f>
        <v>#N/A</v>
      </c>
      <c r="H194" s="68" t="e">
        <f t="shared" si="24"/>
        <v>#N/A</v>
      </c>
      <c r="I194" t="e">
        <f t="shared" si="25"/>
        <v>#N/A</v>
      </c>
      <c r="J194">
        <f>ROW()</f>
        <v>194</v>
      </c>
      <c r="K194" t="e">
        <f>INDEX(#REF!,'помощник2(строки)'!D194,26)</f>
        <v>#REF!</v>
      </c>
      <c r="L194" t="e">
        <f>IF(K194="да",IF(A194=A193,L193,COUNTIF(M$2:M193,"&gt;0")+1),0)</f>
        <v>#REF!</v>
      </c>
      <c r="M194" t="e">
        <f>IF(VLOOKUP(E194,'помощник для списков'!C$2:I$4005,7,FALSE)=0,0,IF(L194=0,0,IF(E194=E193,0,1)))</f>
        <v>#N/A</v>
      </c>
      <c r="N194" t="e">
        <f t="shared" si="26"/>
        <v>#N/A</v>
      </c>
      <c r="O194" t="e">
        <f t="shared" si="27"/>
        <v>#N/A</v>
      </c>
      <c r="P194" t="e">
        <f>IF(INDEX(#REF!,'помощник2(строки)'!D194,27)="согласие",1,IF(INDEX(#REF!,'помощник2(строки)'!D194,27)="принято решение ОМС",1,0))</f>
        <v>#REF!</v>
      </c>
      <c r="Q194" t="e">
        <f t="shared" si="28"/>
        <v>#REF!</v>
      </c>
      <c r="R194" t="e">
        <f>IF(P194=1,IF(A194=A193,R193,COUNTIF(Q$2:Q193,"&gt;0")+1),0)</f>
        <v>#REF!</v>
      </c>
      <c r="S194" t="e">
        <f t="shared" si="29"/>
        <v>#N/A</v>
      </c>
    </row>
    <row r="195" spans="1:19">
      <c r="A195" t="e">
        <f>IF(COUNTIF(A$2:A194,A194)=B194,A194+1,A194)</f>
        <v>#N/A</v>
      </c>
      <c r="B195" t="e">
        <f>VLOOKUP(A195,'помощник для списков'!A$2:L$4005,11,FALSE)</f>
        <v>#N/A</v>
      </c>
      <c r="C195" t="e">
        <f>IF(A195=A194,D194,VLOOKUP(E195,#REF!,25,FALSE))</f>
        <v>#N/A</v>
      </c>
      <c r="D195" s="54" t="e">
        <f>IF(VLOOKUP(E195,'помощник для списков'!C$2:E$4005,3,FALSE)=0,'помощник2(строки)'!C195,IF(INDEX(#REF!,C195+1,12)=0,IF(INDEX(#REF!,C195+2,12)=0,IF(INDEX(#REF!,C195+3,12)=0,IF(INDEX(#REF!,C195+4,12)=0,IF(INDEX(#REF!,C195+5,12)=0,IF(INDEX(#REF!,C195+6,12)=0,IF(INDEX(#REF!,C195+7,12)=0,IF(INDEX(#REF!,C195+8,12)=0,IF(INDEX(#REF!,C195+9,12)=0,IF(INDEX(#REF!,C195+10,12)=0,IF(INDEX(#REF!,C195+11,12)=0,INDEX(#REF!,C195+12,12),INDEX(#REF!,C195+11,12)),INDEX(#REF!,C195+10,12)),INDEX(#REF!,C195+9,12)),INDEX(#REF!,C195+8,12)),INDEX(#REF!,C195+7,12)),INDEX(#REF!,C195+6,12)),INDEX(#REF!,C195+5,12)),INDEX(#REF!,C195+4,12)),INDEX(#REF!,C195+3,12)),INDEX(#REF!,C195+2,12)),INDEX(#REF!,C195+1,12)))</f>
        <v>#N/A</v>
      </c>
      <c r="E195" t="e">
        <f>VLOOKUP(A195,'помощник для списков'!A$2:C$4005,3,FALSE)</f>
        <v>#N/A</v>
      </c>
      <c r="F195" t="e">
        <f>VLOOKUP(CONCATENATE("Лимит на доме",E195),#REF!,22,FALSE)</f>
        <v>#N/A</v>
      </c>
      <c r="G195" t="e">
        <f>VLOOKUP(E195,'помощник для списков'!C$2:I$4005,7,FALSE)</f>
        <v>#N/A</v>
      </c>
      <c r="H195" s="68" t="e">
        <f t="shared" si="24"/>
        <v>#N/A</v>
      </c>
      <c r="I195" t="e">
        <f t="shared" si="25"/>
        <v>#N/A</v>
      </c>
      <c r="J195">
        <f>ROW()</f>
        <v>195</v>
      </c>
      <c r="K195" t="e">
        <f>INDEX(#REF!,'помощник2(строки)'!D195,26)</f>
        <v>#REF!</v>
      </c>
      <c r="L195" t="e">
        <f>IF(K195="да",IF(A195=A194,L194,COUNTIF(M$2:M194,"&gt;0")+1),0)</f>
        <v>#REF!</v>
      </c>
      <c r="M195" t="e">
        <f>IF(VLOOKUP(E195,'помощник для списков'!C$2:I$4005,7,FALSE)=0,0,IF(L195=0,0,IF(E195=E194,0,1)))</f>
        <v>#N/A</v>
      </c>
      <c r="N195" t="e">
        <f t="shared" si="26"/>
        <v>#N/A</v>
      </c>
      <c r="O195" t="e">
        <f t="shared" si="27"/>
        <v>#N/A</v>
      </c>
      <c r="P195" t="e">
        <f>IF(INDEX(#REF!,'помощник2(строки)'!D195,27)="согласие",1,IF(INDEX(#REF!,'помощник2(строки)'!D195,27)="принято решение ОМС",1,0))</f>
        <v>#REF!</v>
      </c>
      <c r="Q195" t="e">
        <f t="shared" si="28"/>
        <v>#REF!</v>
      </c>
      <c r="R195" t="e">
        <f>IF(P195=1,IF(A195=A194,R194,COUNTIF(Q$2:Q194,"&gt;0")+1),0)</f>
        <v>#REF!</v>
      </c>
      <c r="S195" t="e">
        <f t="shared" si="29"/>
        <v>#N/A</v>
      </c>
    </row>
    <row r="196" spans="1:19">
      <c r="A196" t="e">
        <f>IF(COUNTIF(A$2:A195,A195)=B195,A195+1,A195)</f>
        <v>#N/A</v>
      </c>
      <c r="B196" t="e">
        <f>VLOOKUP(A196,'помощник для списков'!A$2:L$4005,11,FALSE)</f>
        <v>#N/A</v>
      </c>
      <c r="C196" t="e">
        <f>IF(A196=A195,D195,VLOOKUP(E196,#REF!,25,FALSE))</f>
        <v>#N/A</v>
      </c>
      <c r="D196" s="54" t="e">
        <f>IF(VLOOKUP(E196,'помощник для списков'!C$2:E$4005,3,FALSE)=0,'помощник2(строки)'!C196,IF(INDEX(#REF!,C196+1,12)=0,IF(INDEX(#REF!,C196+2,12)=0,IF(INDEX(#REF!,C196+3,12)=0,IF(INDEX(#REF!,C196+4,12)=0,IF(INDEX(#REF!,C196+5,12)=0,IF(INDEX(#REF!,C196+6,12)=0,IF(INDEX(#REF!,C196+7,12)=0,IF(INDEX(#REF!,C196+8,12)=0,IF(INDEX(#REF!,C196+9,12)=0,IF(INDEX(#REF!,C196+10,12)=0,IF(INDEX(#REF!,C196+11,12)=0,INDEX(#REF!,C196+12,12),INDEX(#REF!,C196+11,12)),INDEX(#REF!,C196+10,12)),INDEX(#REF!,C196+9,12)),INDEX(#REF!,C196+8,12)),INDEX(#REF!,C196+7,12)),INDEX(#REF!,C196+6,12)),INDEX(#REF!,C196+5,12)),INDEX(#REF!,C196+4,12)),INDEX(#REF!,C196+3,12)),INDEX(#REF!,C196+2,12)),INDEX(#REF!,C196+1,12)))</f>
        <v>#N/A</v>
      </c>
      <c r="E196" t="e">
        <f>VLOOKUP(A196,'помощник для списков'!A$2:C$4005,3,FALSE)</f>
        <v>#N/A</v>
      </c>
      <c r="F196" t="e">
        <f>VLOOKUP(CONCATENATE("Лимит на доме",E196),#REF!,22,FALSE)</f>
        <v>#N/A</v>
      </c>
      <c r="G196" t="e">
        <f>VLOOKUP(E196,'помощник для списков'!C$2:I$4005,7,FALSE)</f>
        <v>#N/A</v>
      </c>
      <c r="H196" s="68" t="e">
        <f t="shared" si="24"/>
        <v>#N/A</v>
      </c>
      <c r="I196" t="e">
        <f t="shared" si="25"/>
        <v>#N/A</v>
      </c>
      <c r="J196">
        <f>ROW()</f>
        <v>196</v>
      </c>
      <c r="K196" t="e">
        <f>INDEX(#REF!,'помощник2(строки)'!D196,26)</f>
        <v>#REF!</v>
      </c>
      <c r="L196" t="e">
        <f>IF(K196="да",IF(A196=A195,L195,COUNTIF(M$2:M195,"&gt;0")+1),0)</f>
        <v>#REF!</v>
      </c>
      <c r="M196" t="e">
        <f>IF(VLOOKUP(E196,'помощник для списков'!C$2:I$4005,7,FALSE)=0,0,IF(L196=0,0,IF(E196=E195,0,1)))</f>
        <v>#N/A</v>
      </c>
      <c r="N196" t="e">
        <f t="shared" si="26"/>
        <v>#N/A</v>
      </c>
      <c r="O196" t="e">
        <f t="shared" si="27"/>
        <v>#N/A</v>
      </c>
      <c r="P196" t="e">
        <f>IF(INDEX(#REF!,'помощник2(строки)'!D196,27)="согласие",1,IF(INDEX(#REF!,'помощник2(строки)'!D196,27)="принято решение ОМС",1,0))</f>
        <v>#REF!</v>
      </c>
      <c r="Q196" t="e">
        <f t="shared" si="28"/>
        <v>#REF!</v>
      </c>
      <c r="R196" t="e">
        <f>IF(P196=1,IF(A196=A195,R195,COUNTIF(Q$2:Q195,"&gt;0")+1),0)</f>
        <v>#REF!</v>
      </c>
      <c r="S196" t="e">
        <f t="shared" si="29"/>
        <v>#N/A</v>
      </c>
    </row>
    <row r="197" spans="1:19">
      <c r="A197" t="e">
        <f>IF(COUNTIF(A$2:A196,A196)=B196,A196+1,A196)</f>
        <v>#N/A</v>
      </c>
      <c r="B197" t="e">
        <f>VLOOKUP(A197,'помощник для списков'!A$2:L$4005,11,FALSE)</f>
        <v>#N/A</v>
      </c>
      <c r="C197" t="e">
        <f>IF(A197=A196,D196,VLOOKUP(E197,#REF!,25,FALSE))</f>
        <v>#N/A</v>
      </c>
      <c r="D197" s="54" t="e">
        <f>IF(VLOOKUP(E197,'помощник для списков'!C$2:E$4005,3,FALSE)=0,'помощник2(строки)'!C197,IF(INDEX(#REF!,C197+1,12)=0,IF(INDEX(#REF!,C197+2,12)=0,IF(INDEX(#REF!,C197+3,12)=0,IF(INDEX(#REF!,C197+4,12)=0,IF(INDEX(#REF!,C197+5,12)=0,IF(INDEX(#REF!,C197+6,12)=0,IF(INDEX(#REF!,C197+7,12)=0,IF(INDEX(#REF!,C197+8,12)=0,IF(INDEX(#REF!,C197+9,12)=0,IF(INDEX(#REF!,C197+10,12)=0,IF(INDEX(#REF!,C197+11,12)=0,INDEX(#REF!,C197+12,12),INDEX(#REF!,C197+11,12)),INDEX(#REF!,C197+10,12)),INDEX(#REF!,C197+9,12)),INDEX(#REF!,C197+8,12)),INDEX(#REF!,C197+7,12)),INDEX(#REF!,C197+6,12)),INDEX(#REF!,C197+5,12)),INDEX(#REF!,C197+4,12)),INDEX(#REF!,C197+3,12)),INDEX(#REF!,C197+2,12)),INDEX(#REF!,C197+1,12)))</f>
        <v>#N/A</v>
      </c>
      <c r="E197" t="e">
        <f>VLOOKUP(A197,'помощник для списков'!A$2:C$4005,3,FALSE)</f>
        <v>#N/A</v>
      </c>
      <c r="F197" t="e">
        <f>VLOOKUP(CONCATENATE("Лимит на доме",E197),#REF!,22,FALSE)</f>
        <v>#N/A</v>
      </c>
      <c r="G197" t="e">
        <f>VLOOKUP(E197,'помощник для списков'!C$2:I$4005,7,FALSE)</f>
        <v>#N/A</v>
      </c>
      <c r="H197" s="68" t="e">
        <f t="shared" si="24"/>
        <v>#N/A</v>
      </c>
      <c r="I197" t="e">
        <f t="shared" si="25"/>
        <v>#N/A</v>
      </c>
      <c r="J197">
        <f>ROW()</f>
        <v>197</v>
      </c>
      <c r="K197" t="e">
        <f>INDEX(#REF!,'помощник2(строки)'!D197,26)</f>
        <v>#REF!</v>
      </c>
      <c r="L197" t="e">
        <f>IF(K197="да",IF(A197=A196,L196,COUNTIF(M$2:M196,"&gt;0")+1),0)</f>
        <v>#REF!</v>
      </c>
      <c r="M197" t="e">
        <f>IF(VLOOKUP(E197,'помощник для списков'!C$2:I$4005,7,FALSE)=0,0,IF(L197=0,0,IF(E197=E196,0,1)))</f>
        <v>#N/A</v>
      </c>
      <c r="N197" t="e">
        <f t="shared" si="26"/>
        <v>#N/A</v>
      </c>
      <c r="O197" t="e">
        <f t="shared" si="27"/>
        <v>#N/A</v>
      </c>
      <c r="P197" t="e">
        <f>IF(INDEX(#REF!,'помощник2(строки)'!D197,27)="согласие",1,IF(INDEX(#REF!,'помощник2(строки)'!D197,27)="принято решение ОМС",1,0))</f>
        <v>#REF!</v>
      </c>
      <c r="Q197" t="e">
        <f t="shared" si="28"/>
        <v>#REF!</v>
      </c>
      <c r="R197" t="e">
        <f>IF(P197=1,IF(A197=A196,R196,COUNTIF(Q$2:Q196,"&gt;0")+1),0)</f>
        <v>#REF!</v>
      </c>
      <c r="S197" t="e">
        <f t="shared" si="29"/>
        <v>#N/A</v>
      </c>
    </row>
    <row r="198" spans="1:19">
      <c r="A198" t="e">
        <f>IF(COUNTIF(A$2:A197,A197)=B197,A197+1,A197)</f>
        <v>#N/A</v>
      </c>
      <c r="B198" t="e">
        <f>VLOOKUP(A198,'помощник для списков'!A$2:L$4005,11,FALSE)</f>
        <v>#N/A</v>
      </c>
      <c r="C198" t="e">
        <f>IF(A198=A197,D197,VLOOKUP(E198,#REF!,25,FALSE))</f>
        <v>#N/A</v>
      </c>
      <c r="D198" s="54" t="e">
        <f>IF(VLOOKUP(E198,'помощник для списков'!C$2:E$4005,3,FALSE)=0,'помощник2(строки)'!C198,IF(INDEX(#REF!,C198+1,12)=0,IF(INDEX(#REF!,C198+2,12)=0,IF(INDEX(#REF!,C198+3,12)=0,IF(INDEX(#REF!,C198+4,12)=0,IF(INDEX(#REF!,C198+5,12)=0,IF(INDEX(#REF!,C198+6,12)=0,IF(INDEX(#REF!,C198+7,12)=0,IF(INDEX(#REF!,C198+8,12)=0,IF(INDEX(#REF!,C198+9,12)=0,IF(INDEX(#REF!,C198+10,12)=0,IF(INDEX(#REF!,C198+11,12)=0,INDEX(#REF!,C198+12,12),INDEX(#REF!,C198+11,12)),INDEX(#REF!,C198+10,12)),INDEX(#REF!,C198+9,12)),INDEX(#REF!,C198+8,12)),INDEX(#REF!,C198+7,12)),INDEX(#REF!,C198+6,12)),INDEX(#REF!,C198+5,12)),INDEX(#REF!,C198+4,12)),INDEX(#REF!,C198+3,12)),INDEX(#REF!,C198+2,12)),INDEX(#REF!,C198+1,12)))</f>
        <v>#N/A</v>
      </c>
      <c r="E198" t="e">
        <f>VLOOKUP(A198,'помощник для списков'!A$2:C$4005,3,FALSE)</f>
        <v>#N/A</v>
      </c>
      <c r="F198" t="e">
        <f>VLOOKUP(CONCATENATE("Лимит на доме",E198),#REF!,22,FALSE)</f>
        <v>#N/A</v>
      </c>
      <c r="G198" t="e">
        <f>VLOOKUP(E198,'помощник для списков'!C$2:I$4005,7,FALSE)</f>
        <v>#N/A</v>
      </c>
      <c r="H198" s="68" t="e">
        <f t="shared" si="24"/>
        <v>#N/A</v>
      </c>
      <c r="I198" t="e">
        <f t="shared" si="25"/>
        <v>#N/A</v>
      </c>
      <c r="J198">
        <f>ROW()</f>
        <v>198</v>
      </c>
      <c r="K198" t="e">
        <f>INDEX(#REF!,'помощник2(строки)'!D198,26)</f>
        <v>#REF!</v>
      </c>
      <c r="L198" t="e">
        <f>IF(K198="да",IF(A198=A197,L197,COUNTIF(M$2:M197,"&gt;0")+1),0)</f>
        <v>#REF!</v>
      </c>
      <c r="M198" t="e">
        <f>IF(VLOOKUP(E198,'помощник для списков'!C$2:I$4005,7,FALSE)=0,0,IF(L198=0,0,IF(E198=E197,0,1)))</f>
        <v>#N/A</v>
      </c>
      <c r="N198" t="e">
        <f t="shared" si="26"/>
        <v>#N/A</v>
      </c>
      <c r="O198" t="e">
        <f t="shared" si="27"/>
        <v>#N/A</v>
      </c>
      <c r="P198" t="e">
        <f>IF(INDEX(#REF!,'помощник2(строки)'!D198,27)="согласие",1,IF(INDEX(#REF!,'помощник2(строки)'!D198,27)="принято решение ОМС",1,0))</f>
        <v>#REF!</v>
      </c>
      <c r="Q198" t="e">
        <f t="shared" si="28"/>
        <v>#REF!</v>
      </c>
      <c r="R198" t="e">
        <f>IF(P198=1,IF(A198=A197,R197,COUNTIF(Q$2:Q197,"&gt;0")+1),0)</f>
        <v>#REF!</v>
      </c>
      <c r="S198" t="e">
        <f t="shared" si="29"/>
        <v>#N/A</v>
      </c>
    </row>
    <row r="199" spans="1:19">
      <c r="A199" t="e">
        <f>IF(COUNTIF(A$2:A198,A198)=B198,A198+1,A198)</f>
        <v>#N/A</v>
      </c>
      <c r="B199" t="e">
        <f>VLOOKUP(A199,'помощник для списков'!A$2:L$4005,11,FALSE)</f>
        <v>#N/A</v>
      </c>
      <c r="C199" t="e">
        <f>IF(A199=A198,D198,VLOOKUP(E199,#REF!,25,FALSE))</f>
        <v>#N/A</v>
      </c>
      <c r="D199" s="54" t="e">
        <f>IF(VLOOKUP(E199,'помощник для списков'!C$2:E$4005,3,FALSE)=0,'помощник2(строки)'!C199,IF(INDEX(#REF!,C199+1,12)=0,IF(INDEX(#REF!,C199+2,12)=0,IF(INDEX(#REF!,C199+3,12)=0,IF(INDEX(#REF!,C199+4,12)=0,IF(INDEX(#REF!,C199+5,12)=0,IF(INDEX(#REF!,C199+6,12)=0,IF(INDEX(#REF!,C199+7,12)=0,IF(INDEX(#REF!,C199+8,12)=0,IF(INDEX(#REF!,C199+9,12)=0,IF(INDEX(#REF!,C199+10,12)=0,IF(INDEX(#REF!,C199+11,12)=0,INDEX(#REF!,C199+12,12),INDEX(#REF!,C199+11,12)),INDEX(#REF!,C199+10,12)),INDEX(#REF!,C199+9,12)),INDEX(#REF!,C199+8,12)),INDEX(#REF!,C199+7,12)),INDEX(#REF!,C199+6,12)),INDEX(#REF!,C199+5,12)),INDEX(#REF!,C199+4,12)),INDEX(#REF!,C199+3,12)),INDEX(#REF!,C199+2,12)),INDEX(#REF!,C199+1,12)))</f>
        <v>#N/A</v>
      </c>
      <c r="E199" t="e">
        <f>VLOOKUP(A199,'помощник для списков'!A$2:C$4005,3,FALSE)</f>
        <v>#N/A</v>
      </c>
      <c r="F199" t="e">
        <f>VLOOKUP(CONCATENATE("Лимит на доме",E199),#REF!,22,FALSE)</f>
        <v>#N/A</v>
      </c>
      <c r="G199" t="e">
        <f>VLOOKUP(E199,'помощник для списков'!C$2:I$4005,7,FALSE)</f>
        <v>#N/A</v>
      </c>
      <c r="H199" s="68" t="e">
        <f t="shared" si="24"/>
        <v>#N/A</v>
      </c>
      <c r="I199" t="e">
        <f t="shared" si="25"/>
        <v>#N/A</v>
      </c>
      <c r="J199">
        <f>ROW()</f>
        <v>199</v>
      </c>
      <c r="K199" t="e">
        <f>INDEX(#REF!,'помощник2(строки)'!D199,26)</f>
        <v>#REF!</v>
      </c>
      <c r="L199" t="e">
        <f>IF(K199="да",IF(A199=A198,L198,COUNTIF(M$2:M198,"&gt;0")+1),0)</f>
        <v>#REF!</v>
      </c>
      <c r="M199" t="e">
        <f>IF(VLOOKUP(E199,'помощник для списков'!C$2:I$4005,7,FALSE)=0,0,IF(L199=0,0,IF(E199=E198,0,1)))</f>
        <v>#N/A</v>
      </c>
      <c r="N199" t="e">
        <f t="shared" si="26"/>
        <v>#N/A</v>
      </c>
      <c r="O199" t="e">
        <f t="shared" si="27"/>
        <v>#N/A</v>
      </c>
      <c r="P199" t="e">
        <f>IF(INDEX(#REF!,'помощник2(строки)'!D199,27)="согласие",1,IF(INDEX(#REF!,'помощник2(строки)'!D199,27)="принято решение ОМС",1,0))</f>
        <v>#REF!</v>
      </c>
      <c r="Q199" t="e">
        <f t="shared" si="28"/>
        <v>#REF!</v>
      </c>
      <c r="R199" t="e">
        <f>IF(P199=1,IF(A199=A198,R198,COUNTIF(Q$2:Q198,"&gt;0")+1),0)</f>
        <v>#REF!</v>
      </c>
      <c r="S199" t="e">
        <f t="shared" si="29"/>
        <v>#N/A</v>
      </c>
    </row>
    <row r="200" spans="1:19">
      <c r="A200" t="e">
        <f>IF(COUNTIF(A$2:A199,A199)=B199,A199+1,A199)</f>
        <v>#N/A</v>
      </c>
      <c r="B200" t="e">
        <f>VLOOKUP(A200,'помощник для списков'!A$2:L$4005,11,FALSE)</f>
        <v>#N/A</v>
      </c>
      <c r="C200" t="e">
        <f>IF(A200=A199,D199,VLOOKUP(E200,#REF!,25,FALSE))</f>
        <v>#N/A</v>
      </c>
      <c r="D200" s="54" t="e">
        <f>IF(VLOOKUP(E200,'помощник для списков'!C$2:E$4005,3,FALSE)=0,'помощник2(строки)'!C200,IF(INDEX(#REF!,C200+1,12)=0,IF(INDEX(#REF!,C200+2,12)=0,IF(INDEX(#REF!,C200+3,12)=0,IF(INDEX(#REF!,C200+4,12)=0,IF(INDEX(#REF!,C200+5,12)=0,IF(INDEX(#REF!,C200+6,12)=0,IF(INDEX(#REF!,C200+7,12)=0,IF(INDEX(#REF!,C200+8,12)=0,IF(INDEX(#REF!,C200+9,12)=0,IF(INDEX(#REF!,C200+10,12)=0,IF(INDEX(#REF!,C200+11,12)=0,INDEX(#REF!,C200+12,12),INDEX(#REF!,C200+11,12)),INDEX(#REF!,C200+10,12)),INDEX(#REF!,C200+9,12)),INDEX(#REF!,C200+8,12)),INDEX(#REF!,C200+7,12)),INDEX(#REF!,C200+6,12)),INDEX(#REF!,C200+5,12)),INDEX(#REF!,C200+4,12)),INDEX(#REF!,C200+3,12)),INDEX(#REF!,C200+2,12)),INDEX(#REF!,C200+1,12)))</f>
        <v>#N/A</v>
      </c>
      <c r="E200" t="e">
        <f>VLOOKUP(A200,'помощник для списков'!A$2:C$4005,3,FALSE)</f>
        <v>#N/A</v>
      </c>
      <c r="F200" t="e">
        <f>VLOOKUP(CONCATENATE("Лимит на доме",E200),#REF!,22,FALSE)</f>
        <v>#N/A</v>
      </c>
      <c r="G200" t="e">
        <f>VLOOKUP(E200,'помощник для списков'!C$2:I$4005,7,FALSE)</f>
        <v>#N/A</v>
      </c>
      <c r="H200" s="68" t="e">
        <f t="shared" si="24"/>
        <v>#N/A</v>
      </c>
      <c r="I200" t="e">
        <f t="shared" si="25"/>
        <v>#N/A</v>
      </c>
      <c r="J200">
        <f>ROW()</f>
        <v>200</v>
      </c>
      <c r="K200" t="e">
        <f>INDEX(#REF!,'помощник2(строки)'!D200,26)</f>
        <v>#REF!</v>
      </c>
      <c r="L200" t="e">
        <f>IF(K200="да",IF(A200=A199,L199,COUNTIF(M$2:M199,"&gt;0")+1),0)</f>
        <v>#REF!</v>
      </c>
      <c r="M200" t="e">
        <f>IF(VLOOKUP(E200,'помощник для списков'!C$2:I$4005,7,FALSE)=0,0,IF(L200=0,0,IF(E200=E199,0,1)))</f>
        <v>#N/A</v>
      </c>
      <c r="N200" t="e">
        <f t="shared" si="26"/>
        <v>#N/A</v>
      </c>
      <c r="O200" t="e">
        <f t="shared" si="27"/>
        <v>#N/A</v>
      </c>
      <c r="P200" t="e">
        <f>IF(INDEX(#REF!,'помощник2(строки)'!D200,27)="согласие",1,IF(INDEX(#REF!,'помощник2(строки)'!D200,27)="принято решение ОМС",1,0))</f>
        <v>#REF!</v>
      </c>
      <c r="Q200" t="e">
        <f t="shared" si="28"/>
        <v>#REF!</v>
      </c>
      <c r="R200" t="e">
        <f>IF(P200=1,IF(A200=A199,R199,COUNTIF(Q$2:Q199,"&gt;0")+1),0)</f>
        <v>#REF!</v>
      </c>
      <c r="S200" t="e">
        <f t="shared" si="29"/>
        <v>#N/A</v>
      </c>
    </row>
    <row r="201" spans="1:19">
      <c r="A201" t="e">
        <f>IF(COUNTIF(A$2:A200,A200)=B200,A200+1,A200)</f>
        <v>#N/A</v>
      </c>
      <c r="B201" t="e">
        <f>VLOOKUP(A201,'помощник для списков'!A$2:L$4005,11,FALSE)</f>
        <v>#N/A</v>
      </c>
      <c r="C201" t="e">
        <f>IF(A201=A200,D200,VLOOKUP(E201,#REF!,25,FALSE))</f>
        <v>#N/A</v>
      </c>
      <c r="D201" s="54" t="e">
        <f>IF(VLOOKUP(E201,'помощник для списков'!C$2:E$4005,3,FALSE)=0,'помощник2(строки)'!C201,IF(INDEX(#REF!,C201+1,12)=0,IF(INDEX(#REF!,C201+2,12)=0,IF(INDEX(#REF!,C201+3,12)=0,IF(INDEX(#REF!,C201+4,12)=0,IF(INDEX(#REF!,C201+5,12)=0,IF(INDEX(#REF!,C201+6,12)=0,IF(INDEX(#REF!,C201+7,12)=0,IF(INDEX(#REF!,C201+8,12)=0,IF(INDEX(#REF!,C201+9,12)=0,IF(INDEX(#REF!,C201+10,12)=0,IF(INDEX(#REF!,C201+11,12)=0,INDEX(#REF!,C201+12,12),INDEX(#REF!,C201+11,12)),INDEX(#REF!,C201+10,12)),INDEX(#REF!,C201+9,12)),INDEX(#REF!,C201+8,12)),INDEX(#REF!,C201+7,12)),INDEX(#REF!,C201+6,12)),INDEX(#REF!,C201+5,12)),INDEX(#REF!,C201+4,12)),INDEX(#REF!,C201+3,12)),INDEX(#REF!,C201+2,12)),INDEX(#REF!,C201+1,12)))</f>
        <v>#N/A</v>
      </c>
      <c r="E201" t="e">
        <f>VLOOKUP(A201,'помощник для списков'!A$2:C$4005,3,FALSE)</f>
        <v>#N/A</v>
      </c>
      <c r="F201" t="e">
        <f>VLOOKUP(CONCATENATE("Лимит на доме",E201),#REF!,22,FALSE)</f>
        <v>#N/A</v>
      </c>
      <c r="G201" t="e">
        <f>VLOOKUP(E201,'помощник для списков'!C$2:I$4005,7,FALSE)</f>
        <v>#N/A</v>
      </c>
      <c r="H201" s="68" t="e">
        <f t="shared" si="24"/>
        <v>#N/A</v>
      </c>
      <c r="I201" t="e">
        <f t="shared" si="25"/>
        <v>#N/A</v>
      </c>
      <c r="J201">
        <f>ROW()</f>
        <v>201</v>
      </c>
      <c r="K201" t="e">
        <f>INDEX(#REF!,'помощник2(строки)'!D201,26)</f>
        <v>#REF!</v>
      </c>
      <c r="L201" t="e">
        <f>IF(K201="да",IF(A201=A200,L200,COUNTIF(M$2:M200,"&gt;0")+1),0)</f>
        <v>#REF!</v>
      </c>
      <c r="M201" t="e">
        <f>IF(VLOOKUP(E201,'помощник для списков'!C$2:I$4005,7,FALSE)=0,0,IF(L201=0,0,IF(E201=E200,0,1)))</f>
        <v>#N/A</v>
      </c>
      <c r="N201" t="e">
        <f t="shared" si="26"/>
        <v>#N/A</v>
      </c>
      <c r="O201" t="e">
        <f t="shared" si="27"/>
        <v>#N/A</v>
      </c>
      <c r="P201" t="e">
        <f>IF(INDEX(#REF!,'помощник2(строки)'!D201,27)="согласие",1,IF(INDEX(#REF!,'помощник2(строки)'!D201,27)="принято решение ОМС",1,0))</f>
        <v>#REF!</v>
      </c>
      <c r="Q201" t="e">
        <f t="shared" si="28"/>
        <v>#REF!</v>
      </c>
      <c r="R201" t="e">
        <f>IF(P201=1,IF(A201=A200,R200,COUNTIF(Q$2:Q200,"&gt;0")+1),0)</f>
        <v>#REF!</v>
      </c>
      <c r="S201" t="e">
        <f t="shared" si="29"/>
        <v>#N/A</v>
      </c>
    </row>
    <row r="202" spans="1:19">
      <c r="A202" t="e">
        <f>IF(COUNTIF(A$2:A201,A201)=B201,A201+1,A201)</f>
        <v>#N/A</v>
      </c>
      <c r="B202" t="e">
        <f>VLOOKUP(A202,'помощник для списков'!A$2:L$4005,11,FALSE)</f>
        <v>#N/A</v>
      </c>
      <c r="C202" t="e">
        <f>IF(A202=A201,D201,VLOOKUP(E202,#REF!,25,FALSE))</f>
        <v>#N/A</v>
      </c>
      <c r="D202" s="54" t="e">
        <f>IF(VLOOKUP(E202,'помощник для списков'!C$2:E$4005,3,FALSE)=0,'помощник2(строки)'!C202,IF(INDEX(#REF!,C202+1,12)=0,IF(INDEX(#REF!,C202+2,12)=0,IF(INDEX(#REF!,C202+3,12)=0,IF(INDEX(#REF!,C202+4,12)=0,IF(INDEX(#REF!,C202+5,12)=0,IF(INDEX(#REF!,C202+6,12)=0,IF(INDEX(#REF!,C202+7,12)=0,IF(INDEX(#REF!,C202+8,12)=0,IF(INDEX(#REF!,C202+9,12)=0,IF(INDEX(#REF!,C202+10,12)=0,IF(INDEX(#REF!,C202+11,12)=0,INDEX(#REF!,C202+12,12),INDEX(#REF!,C202+11,12)),INDEX(#REF!,C202+10,12)),INDEX(#REF!,C202+9,12)),INDEX(#REF!,C202+8,12)),INDEX(#REF!,C202+7,12)),INDEX(#REF!,C202+6,12)),INDEX(#REF!,C202+5,12)),INDEX(#REF!,C202+4,12)),INDEX(#REF!,C202+3,12)),INDEX(#REF!,C202+2,12)),INDEX(#REF!,C202+1,12)))</f>
        <v>#N/A</v>
      </c>
      <c r="E202" t="e">
        <f>VLOOKUP(A202,'помощник для списков'!A$2:C$4005,3,FALSE)</f>
        <v>#N/A</v>
      </c>
      <c r="F202" t="e">
        <f>VLOOKUP(CONCATENATE("Лимит на доме",E202),#REF!,22,FALSE)</f>
        <v>#N/A</v>
      </c>
      <c r="G202" t="e">
        <f>VLOOKUP(E202,'помощник для списков'!C$2:I$4005,7,FALSE)</f>
        <v>#N/A</v>
      </c>
      <c r="H202" s="68" t="e">
        <f t="shared" si="24"/>
        <v>#N/A</v>
      </c>
      <c r="I202" t="e">
        <f t="shared" si="25"/>
        <v>#N/A</v>
      </c>
      <c r="J202">
        <f>ROW()</f>
        <v>202</v>
      </c>
      <c r="K202" t="e">
        <f>INDEX(#REF!,'помощник2(строки)'!D202,26)</f>
        <v>#REF!</v>
      </c>
      <c r="L202" t="e">
        <f>IF(K202="да",IF(A202=A201,L201,COUNTIF(M$2:M201,"&gt;0")+1),0)</f>
        <v>#REF!</v>
      </c>
      <c r="M202" t="e">
        <f>IF(VLOOKUP(E202,'помощник для списков'!C$2:I$4005,7,FALSE)=0,0,IF(L202=0,0,IF(E202=E201,0,1)))</f>
        <v>#N/A</v>
      </c>
      <c r="N202" t="e">
        <f t="shared" si="26"/>
        <v>#N/A</v>
      </c>
      <c r="O202" t="e">
        <f t="shared" si="27"/>
        <v>#N/A</v>
      </c>
      <c r="P202" t="e">
        <f>IF(INDEX(#REF!,'помощник2(строки)'!D202,27)="согласие",1,IF(INDEX(#REF!,'помощник2(строки)'!D202,27)="принято решение ОМС",1,0))</f>
        <v>#REF!</v>
      </c>
      <c r="Q202" t="e">
        <f t="shared" si="28"/>
        <v>#REF!</v>
      </c>
      <c r="R202" t="e">
        <f>IF(P202=1,IF(A202=A201,R201,COUNTIF(Q$2:Q201,"&gt;0")+1),0)</f>
        <v>#REF!</v>
      </c>
      <c r="S202" t="e">
        <f t="shared" si="29"/>
        <v>#N/A</v>
      </c>
    </row>
    <row r="203" spans="1:19">
      <c r="A203" t="e">
        <f>IF(COUNTIF(A$2:A202,A202)=B202,A202+1,A202)</f>
        <v>#N/A</v>
      </c>
      <c r="B203" t="e">
        <f>VLOOKUP(A203,'помощник для списков'!A$2:L$4005,11,FALSE)</f>
        <v>#N/A</v>
      </c>
      <c r="C203" t="e">
        <f>IF(A203=A202,D202,VLOOKUP(E203,#REF!,25,FALSE))</f>
        <v>#N/A</v>
      </c>
      <c r="D203" s="54" t="e">
        <f>IF(VLOOKUP(E203,'помощник для списков'!C$2:E$4005,3,FALSE)=0,'помощник2(строки)'!C203,IF(INDEX(#REF!,C203+1,12)=0,IF(INDEX(#REF!,C203+2,12)=0,IF(INDEX(#REF!,C203+3,12)=0,IF(INDEX(#REF!,C203+4,12)=0,IF(INDEX(#REF!,C203+5,12)=0,IF(INDEX(#REF!,C203+6,12)=0,IF(INDEX(#REF!,C203+7,12)=0,IF(INDEX(#REF!,C203+8,12)=0,IF(INDEX(#REF!,C203+9,12)=0,IF(INDEX(#REF!,C203+10,12)=0,IF(INDEX(#REF!,C203+11,12)=0,INDEX(#REF!,C203+12,12),INDEX(#REF!,C203+11,12)),INDEX(#REF!,C203+10,12)),INDEX(#REF!,C203+9,12)),INDEX(#REF!,C203+8,12)),INDEX(#REF!,C203+7,12)),INDEX(#REF!,C203+6,12)),INDEX(#REF!,C203+5,12)),INDEX(#REF!,C203+4,12)),INDEX(#REF!,C203+3,12)),INDEX(#REF!,C203+2,12)),INDEX(#REF!,C203+1,12)))</f>
        <v>#N/A</v>
      </c>
      <c r="E203" t="e">
        <f>VLOOKUP(A203,'помощник для списков'!A$2:C$4005,3,FALSE)</f>
        <v>#N/A</v>
      </c>
      <c r="F203" t="e">
        <f>VLOOKUP(CONCATENATE("Лимит на доме",E203),#REF!,22,FALSE)</f>
        <v>#N/A</v>
      </c>
      <c r="G203" t="e">
        <f>VLOOKUP(E203,'помощник для списков'!C$2:I$4005,7,FALSE)</f>
        <v>#N/A</v>
      </c>
      <c r="H203" s="68" t="e">
        <f t="shared" si="24"/>
        <v>#N/A</v>
      </c>
      <c r="I203" t="e">
        <f t="shared" si="25"/>
        <v>#N/A</v>
      </c>
      <c r="J203">
        <f>ROW()</f>
        <v>203</v>
      </c>
      <c r="K203" t="e">
        <f>INDEX(#REF!,'помощник2(строки)'!D203,26)</f>
        <v>#REF!</v>
      </c>
      <c r="L203" t="e">
        <f>IF(K203="да",IF(A203=A202,L202,COUNTIF(M$2:M202,"&gt;0")+1),0)</f>
        <v>#REF!</v>
      </c>
      <c r="M203" t="e">
        <f>IF(VLOOKUP(E203,'помощник для списков'!C$2:I$4005,7,FALSE)=0,0,IF(L203=0,0,IF(E203=E202,0,1)))</f>
        <v>#N/A</v>
      </c>
      <c r="N203" t="e">
        <f t="shared" si="26"/>
        <v>#N/A</v>
      </c>
      <c r="O203" t="e">
        <f t="shared" si="27"/>
        <v>#N/A</v>
      </c>
      <c r="P203" t="e">
        <f>IF(INDEX(#REF!,'помощник2(строки)'!D203,27)="согласие",1,IF(INDEX(#REF!,'помощник2(строки)'!D203,27)="принято решение ОМС",1,0))</f>
        <v>#REF!</v>
      </c>
      <c r="Q203" t="e">
        <f t="shared" si="28"/>
        <v>#REF!</v>
      </c>
      <c r="R203" t="e">
        <f>IF(P203=1,IF(A203=A202,R202,COUNTIF(Q$2:Q202,"&gt;0")+1),0)</f>
        <v>#REF!</v>
      </c>
      <c r="S203" t="e">
        <f t="shared" si="29"/>
        <v>#N/A</v>
      </c>
    </row>
    <row r="204" spans="1:19">
      <c r="A204" t="e">
        <f>IF(COUNTIF(A$2:A203,A203)=B203,A203+1,A203)</f>
        <v>#N/A</v>
      </c>
      <c r="B204" t="e">
        <f>VLOOKUP(A204,'помощник для списков'!A$2:L$4005,11,FALSE)</f>
        <v>#N/A</v>
      </c>
      <c r="C204" t="e">
        <f>IF(A204=A203,D203,VLOOKUP(E204,#REF!,25,FALSE))</f>
        <v>#N/A</v>
      </c>
      <c r="D204" s="54" t="e">
        <f>IF(VLOOKUP(E204,'помощник для списков'!C$2:E$4005,3,FALSE)=0,'помощник2(строки)'!C204,IF(INDEX(#REF!,C204+1,12)=0,IF(INDEX(#REF!,C204+2,12)=0,IF(INDEX(#REF!,C204+3,12)=0,IF(INDEX(#REF!,C204+4,12)=0,IF(INDEX(#REF!,C204+5,12)=0,IF(INDEX(#REF!,C204+6,12)=0,IF(INDEX(#REF!,C204+7,12)=0,IF(INDEX(#REF!,C204+8,12)=0,IF(INDEX(#REF!,C204+9,12)=0,IF(INDEX(#REF!,C204+10,12)=0,IF(INDEX(#REF!,C204+11,12)=0,INDEX(#REF!,C204+12,12),INDEX(#REF!,C204+11,12)),INDEX(#REF!,C204+10,12)),INDEX(#REF!,C204+9,12)),INDEX(#REF!,C204+8,12)),INDEX(#REF!,C204+7,12)),INDEX(#REF!,C204+6,12)),INDEX(#REF!,C204+5,12)),INDEX(#REF!,C204+4,12)),INDEX(#REF!,C204+3,12)),INDEX(#REF!,C204+2,12)),INDEX(#REF!,C204+1,12)))</f>
        <v>#N/A</v>
      </c>
      <c r="E204" t="e">
        <f>VLOOKUP(A204,'помощник для списков'!A$2:C$4005,3,FALSE)</f>
        <v>#N/A</v>
      </c>
      <c r="F204" t="e">
        <f>VLOOKUP(CONCATENATE("Лимит на доме",E204),#REF!,22,FALSE)</f>
        <v>#N/A</v>
      </c>
      <c r="G204" t="e">
        <f>VLOOKUP(E204,'помощник для списков'!C$2:I$4005,7,FALSE)</f>
        <v>#N/A</v>
      </c>
      <c r="H204" s="68" t="e">
        <f t="shared" si="24"/>
        <v>#N/A</v>
      </c>
      <c r="I204" t="e">
        <f t="shared" si="25"/>
        <v>#N/A</v>
      </c>
      <c r="J204">
        <f>ROW()</f>
        <v>204</v>
      </c>
      <c r="K204" t="e">
        <f>INDEX(#REF!,'помощник2(строки)'!D204,26)</f>
        <v>#REF!</v>
      </c>
      <c r="L204" t="e">
        <f>IF(K204="да",IF(A204=A203,L203,COUNTIF(M$2:M203,"&gt;0")+1),0)</f>
        <v>#REF!</v>
      </c>
      <c r="M204" t="e">
        <f>IF(VLOOKUP(E204,'помощник для списков'!C$2:I$4005,7,FALSE)=0,0,IF(L204=0,0,IF(E204=E203,0,1)))</f>
        <v>#N/A</v>
      </c>
      <c r="N204" t="e">
        <f t="shared" si="26"/>
        <v>#N/A</v>
      </c>
      <c r="O204" t="e">
        <f t="shared" si="27"/>
        <v>#N/A</v>
      </c>
      <c r="P204" t="e">
        <f>IF(INDEX(#REF!,'помощник2(строки)'!D204,27)="согласие",1,IF(INDEX(#REF!,'помощник2(строки)'!D204,27)="принято решение ОМС",1,0))</f>
        <v>#REF!</v>
      </c>
      <c r="Q204" t="e">
        <f t="shared" si="28"/>
        <v>#REF!</v>
      </c>
      <c r="R204" t="e">
        <f>IF(P204=1,IF(A204=A203,R203,COUNTIF(Q$2:Q203,"&gt;0")+1),0)</f>
        <v>#REF!</v>
      </c>
      <c r="S204" t="e">
        <f t="shared" si="29"/>
        <v>#N/A</v>
      </c>
    </row>
    <row r="205" spans="1:19">
      <c r="A205" t="e">
        <f>IF(COUNTIF(A$2:A204,A204)=B204,A204+1,A204)</f>
        <v>#N/A</v>
      </c>
      <c r="B205" t="e">
        <f>VLOOKUP(A205,'помощник для списков'!A$2:L$4005,11,FALSE)</f>
        <v>#N/A</v>
      </c>
      <c r="C205" t="e">
        <f>IF(A205=A204,D204,VLOOKUP(E205,#REF!,25,FALSE))</f>
        <v>#N/A</v>
      </c>
      <c r="D205" s="54" t="e">
        <f>IF(VLOOKUP(E205,'помощник для списков'!C$2:E$4005,3,FALSE)=0,'помощник2(строки)'!C205,IF(INDEX(#REF!,C205+1,12)=0,IF(INDEX(#REF!,C205+2,12)=0,IF(INDEX(#REF!,C205+3,12)=0,IF(INDEX(#REF!,C205+4,12)=0,IF(INDEX(#REF!,C205+5,12)=0,IF(INDEX(#REF!,C205+6,12)=0,IF(INDEX(#REF!,C205+7,12)=0,IF(INDEX(#REF!,C205+8,12)=0,IF(INDEX(#REF!,C205+9,12)=0,IF(INDEX(#REF!,C205+10,12)=0,IF(INDEX(#REF!,C205+11,12)=0,INDEX(#REF!,C205+12,12),INDEX(#REF!,C205+11,12)),INDEX(#REF!,C205+10,12)),INDEX(#REF!,C205+9,12)),INDEX(#REF!,C205+8,12)),INDEX(#REF!,C205+7,12)),INDEX(#REF!,C205+6,12)),INDEX(#REF!,C205+5,12)),INDEX(#REF!,C205+4,12)),INDEX(#REF!,C205+3,12)),INDEX(#REF!,C205+2,12)),INDEX(#REF!,C205+1,12)))</f>
        <v>#N/A</v>
      </c>
      <c r="E205" t="e">
        <f>VLOOKUP(A205,'помощник для списков'!A$2:C$4005,3,FALSE)</f>
        <v>#N/A</v>
      </c>
      <c r="F205" t="e">
        <f>VLOOKUP(CONCATENATE("Лимит на доме",E205),#REF!,22,FALSE)</f>
        <v>#N/A</v>
      </c>
      <c r="G205" t="e">
        <f>VLOOKUP(E205,'помощник для списков'!C$2:I$4005,7,FALSE)</f>
        <v>#N/A</v>
      </c>
      <c r="H205" s="68" t="e">
        <f t="shared" si="24"/>
        <v>#N/A</v>
      </c>
      <c r="I205" t="e">
        <f t="shared" si="25"/>
        <v>#N/A</v>
      </c>
      <c r="J205">
        <f>ROW()</f>
        <v>205</v>
      </c>
      <c r="K205" t="e">
        <f>INDEX(#REF!,'помощник2(строки)'!D205,26)</f>
        <v>#REF!</v>
      </c>
      <c r="L205" t="e">
        <f>IF(K205="да",IF(A205=A204,L204,COUNTIF(M$2:M204,"&gt;0")+1),0)</f>
        <v>#REF!</v>
      </c>
      <c r="M205" t="e">
        <f>IF(VLOOKUP(E205,'помощник для списков'!C$2:I$4005,7,FALSE)=0,0,IF(L205=0,0,IF(E205=E204,0,1)))</f>
        <v>#N/A</v>
      </c>
      <c r="N205" t="e">
        <f t="shared" si="26"/>
        <v>#N/A</v>
      </c>
      <c r="O205" t="e">
        <f t="shared" si="27"/>
        <v>#N/A</v>
      </c>
      <c r="P205" t="e">
        <f>IF(INDEX(#REF!,'помощник2(строки)'!D205,27)="согласие",1,IF(INDEX(#REF!,'помощник2(строки)'!D205,27)="принято решение ОМС",1,0))</f>
        <v>#REF!</v>
      </c>
      <c r="Q205" t="e">
        <f t="shared" si="28"/>
        <v>#REF!</v>
      </c>
      <c r="R205" t="e">
        <f>IF(P205=1,IF(A205=A204,R204,COUNTIF(Q$2:Q204,"&gt;0")+1),0)</f>
        <v>#REF!</v>
      </c>
      <c r="S205" t="e">
        <f t="shared" si="29"/>
        <v>#N/A</v>
      </c>
    </row>
    <row r="206" spans="1:19">
      <c r="A206" t="e">
        <f>IF(COUNTIF(A$2:A205,A205)=B205,A205+1,A205)</f>
        <v>#N/A</v>
      </c>
      <c r="B206" t="e">
        <f>VLOOKUP(A206,'помощник для списков'!A$2:L$4005,11,FALSE)</f>
        <v>#N/A</v>
      </c>
      <c r="C206" t="e">
        <f>IF(A206=A205,D205,VLOOKUP(E206,#REF!,25,FALSE))</f>
        <v>#N/A</v>
      </c>
      <c r="D206" s="54" t="e">
        <f>IF(VLOOKUP(E206,'помощник для списков'!C$2:E$4005,3,FALSE)=0,'помощник2(строки)'!C206,IF(INDEX(#REF!,C206+1,12)=0,IF(INDEX(#REF!,C206+2,12)=0,IF(INDEX(#REF!,C206+3,12)=0,IF(INDEX(#REF!,C206+4,12)=0,IF(INDEX(#REF!,C206+5,12)=0,IF(INDEX(#REF!,C206+6,12)=0,IF(INDEX(#REF!,C206+7,12)=0,IF(INDEX(#REF!,C206+8,12)=0,IF(INDEX(#REF!,C206+9,12)=0,IF(INDEX(#REF!,C206+10,12)=0,IF(INDEX(#REF!,C206+11,12)=0,INDEX(#REF!,C206+12,12),INDEX(#REF!,C206+11,12)),INDEX(#REF!,C206+10,12)),INDEX(#REF!,C206+9,12)),INDEX(#REF!,C206+8,12)),INDEX(#REF!,C206+7,12)),INDEX(#REF!,C206+6,12)),INDEX(#REF!,C206+5,12)),INDEX(#REF!,C206+4,12)),INDEX(#REF!,C206+3,12)),INDEX(#REF!,C206+2,12)),INDEX(#REF!,C206+1,12)))</f>
        <v>#N/A</v>
      </c>
      <c r="E206" t="e">
        <f>VLOOKUP(A206,'помощник для списков'!A$2:C$4005,3,FALSE)</f>
        <v>#N/A</v>
      </c>
      <c r="F206" t="e">
        <f>VLOOKUP(CONCATENATE("Лимит на доме",E206),#REF!,22,FALSE)</f>
        <v>#N/A</v>
      </c>
      <c r="G206" t="e">
        <f>VLOOKUP(E206,'помощник для списков'!C$2:I$4005,7,FALSE)</f>
        <v>#N/A</v>
      </c>
      <c r="H206" s="68" t="e">
        <f t="shared" si="24"/>
        <v>#N/A</v>
      </c>
      <c r="I206" t="e">
        <f t="shared" si="25"/>
        <v>#N/A</v>
      </c>
      <c r="J206">
        <f>ROW()</f>
        <v>206</v>
      </c>
      <c r="K206" t="e">
        <f>INDEX(#REF!,'помощник2(строки)'!D206,26)</f>
        <v>#REF!</v>
      </c>
      <c r="L206" t="e">
        <f>IF(K206="да",IF(A206=A205,L205,COUNTIF(M$2:M205,"&gt;0")+1),0)</f>
        <v>#REF!</v>
      </c>
      <c r="M206" t="e">
        <f>IF(VLOOKUP(E206,'помощник для списков'!C$2:I$4005,7,FALSE)=0,0,IF(L206=0,0,IF(E206=E205,0,1)))</f>
        <v>#N/A</v>
      </c>
      <c r="N206" t="e">
        <f t="shared" si="26"/>
        <v>#N/A</v>
      </c>
      <c r="O206" t="e">
        <f t="shared" si="27"/>
        <v>#N/A</v>
      </c>
      <c r="P206" t="e">
        <f>IF(INDEX(#REF!,'помощник2(строки)'!D206,27)="согласие",1,IF(INDEX(#REF!,'помощник2(строки)'!D206,27)="принято решение ОМС",1,0))</f>
        <v>#REF!</v>
      </c>
      <c r="Q206" t="e">
        <f t="shared" si="28"/>
        <v>#REF!</v>
      </c>
      <c r="R206" t="e">
        <f>IF(P206=1,IF(A206=A205,R205,COUNTIF(Q$2:Q205,"&gt;0")+1),0)</f>
        <v>#REF!</v>
      </c>
      <c r="S206" t="e">
        <f t="shared" si="29"/>
        <v>#N/A</v>
      </c>
    </row>
    <row r="207" spans="1:19">
      <c r="A207" t="e">
        <f>IF(COUNTIF(A$2:A206,A206)=B206,A206+1,A206)</f>
        <v>#N/A</v>
      </c>
      <c r="B207" t="e">
        <f>VLOOKUP(A207,'помощник для списков'!A$2:L$4005,11,FALSE)</f>
        <v>#N/A</v>
      </c>
      <c r="C207" t="e">
        <f>IF(A207=A206,D206,VLOOKUP(E207,#REF!,25,FALSE))</f>
        <v>#N/A</v>
      </c>
      <c r="D207" s="54" t="e">
        <f>IF(VLOOKUP(E207,'помощник для списков'!C$2:E$4005,3,FALSE)=0,'помощник2(строки)'!C207,IF(INDEX(#REF!,C207+1,12)=0,IF(INDEX(#REF!,C207+2,12)=0,IF(INDEX(#REF!,C207+3,12)=0,IF(INDEX(#REF!,C207+4,12)=0,IF(INDEX(#REF!,C207+5,12)=0,IF(INDEX(#REF!,C207+6,12)=0,IF(INDEX(#REF!,C207+7,12)=0,IF(INDEX(#REF!,C207+8,12)=0,IF(INDEX(#REF!,C207+9,12)=0,IF(INDEX(#REF!,C207+10,12)=0,IF(INDEX(#REF!,C207+11,12)=0,INDEX(#REF!,C207+12,12),INDEX(#REF!,C207+11,12)),INDEX(#REF!,C207+10,12)),INDEX(#REF!,C207+9,12)),INDEX(#REF!,C207+8,12)),INDEX(#REF!,C207+7,12)),INDEX(#REF!,C207+6,12)),INDEX(#REF!,C207+5,12)),INDEX(#REF!,C207+4,12)),INDEX(#REF!,C207+3,12)),INDEX(#REF!,C207+2,12)),INDEX(#REF!,C207+1,12)))</f>
        <v>#N/A</v>
      </c>
      <c r="E207" t="e">
        <f>VLOOKUP(A207,'помощник для списков'!A$2:C$4005,3,FALSE)</f>
        <v>#N/A</v>
      </c>
      <c r="F207" t="e">
        <f>VLOOKUP(CONCATENATE("Лимит на доме",E207),#REF!,22,FALSE)</f>
        <v>#N/A</v>
      </c>
      <c r="G207" t="e">
        <f>VLOOKUP(E207,'помощник для списков'!C$2:I$4005,7,FALSE)</f>
        <v>#N/A</v>
      </c>
      <c r="H207" s="68" t="e">
        <f t="shared" si="24"/>
        <v>#N/A</v>
      </c>
      <c r="I207" t="e">
        <f t="shared" si="25"/>
        <v>#N/A</v>
      </c>
      <c r="J207">
        <f>ROW()</f>
        <v>207</v>
      </c>
      <c r="K207" t="e">
        <f>INDEX(#REF!,'помощник2(строки)'!D207,26)</f>
        <v>#REF!</v>
      </c>
      <c r="L207" t="e">
        <f>IF(K207="да",IF(A207=A206,L206,COUNTIF(M$2:M206,"&gt;0")+1),0)</f>
        <v>#REF!</v>
      </c>
      <c r="M207" t="e">
        <f>IF(VLOOKUP(E207,'помощник для списков'!C$2:I$4005,7,FALSE)=0,0,IF(L207=0,0,IF(E207=E206,0,1)))</f>
        <v>#N/A</v>
      </c>
      <c r="N207" t="e">
        <f t="shared" si="26"/>
        <v>#N/A</v>
      </c>
      <c r="O207" t="e">
        <f t="shared" si="27"/>
        <v>#N/A</v>
      </c>
      <c r="P207" t="e">
        <f>IF(INDEX(#REF!,'помощник2(строки)'!D207,27)="согласие",1,IF(INDEX(#REF!,'помощник2(строки)'!D207,27)="принято решение ОМС",1,0))</f>
        <v>#REF!</v>
      </c>
      <c r="Q207" t="e">
        <f t="shared" si="28"/>
        <v>#REF!</v>
      </c>
      <c r="R207" t="e">
        <f>IF(P207=1,IF(A207=A206,R206,COUNTIF(Q$2:Q206,"&gt;0")+1),0)</f>
        <v>#REF!</v>
      </c>
      <c r="S207" t="e">
        <f t="shared" si="29"/>
        <v>#N/A</v>
      </c>
    </row>
    <row r="208" spans="1:19">
      <c r="A208" t="e">
        <f>IF(COUNTIF(A$2:A207,A207)=B207,A207+1,A207)</f>
        <v>#N/A</v>
      </c>
      <c r="B208" t="e">
        <f>VLOOKUP(A208,'помощник для списков'!A$2:L$4005,11,FALSE)</f>
        <v>#N/A</v>
      </c>
      <c r="C208" t="e">
        <f>IF(A208=A207,D207,VLOOKUP(E208,#REF!,25,FALSE))</f>
        <v>#N/A</v>
      </c>
      <c r="D208" s="54" t="e">
        <f>IF(VLOOKUP(E208,'помощник для списков'!C$2:E$4005,3,FALSE)=0,'помощник2(строки)'!C208,IF(INDEX(#REF!,C208+1,12)=0,IF(INDEX(#REF!,C208+2,12)=0,IF(INDEX(#REF!,C208+3,12)=0,IF(INDEX(#REF!,C208+4,12)=0,IF(INDEX(#REF!,C208+5,12)=0,IF(INDEX(#REF!,C208+6,12)=0,IF(INDEX(#REF!,C208+7,12)=0,IF(INDEX(#REF!,C208+8,12)=0,IF(INDEX(#REF!,C208+9,12)=0,IF(INDEX(#REF!,C208+10,12)=0,IF(INDEX(#REF!,C208+11,12)=0,INDEX(#REF!,C208+12,12),INDEX(#REF!,C208+11,12)),INDEX(#REF!,C208+10,12)),INDEX(#REF!,C208+9,12)),INDEX(#REF!,C208+8,12)),INDEX(#REF!,C208+7,12)),INDEX(#REF!,C208+6,12)),INDEX(#REF!,C208+5,12)),INDEX(#REF!,C208+4,12)),INDEX(#REF!,C208+3,12)),INDEX(#REF!,C208+2,12)),INDEX(#REF!,C208+1,12)))</f>
        <v>#N/A</v>
      </c>
      <c r="E208" t="e">
        <f>VLOOKUP(A208,'помощник для списков'!A$2:C$4005,3,FALSE)</f>
        <v>#N/A</v>
      </c>
      <c r="F208" t="e">
        <f>VLOOKUP(CONCATENATE("Лимит на доме",E208),#REF!,22,FALSE)</f>
        <v>#N/A</v>
      </c>
      <c r="G208" t="e">
        <f>VLOOKUP(E208,'помощник для списков'!C$2:I$4005,7,FALSE)</f>
        <v>#N/A</v>
      </c>
      <c r="H208" s="68" t="e">
        <f t="shared" si="24"/>
        <v>#N/A</v>
      </c>
      <c r="I208" t="e">
        <f t="shared" si="25"/>
        <v>#N/A</v>
      </c>
      <c r="J208">
        <f>ROW()</f>
        <v>208</v>
      </c>
      <c r="K208" t="e">
        <f>INDEX(#REF!,'помощник2(строки)'!D208,26)</f>
        <v>#REF!</v>
      </c>
      <c r="L208" t="e">
        <f>IF(K208="да",IF(A208=A207,L207,COUNTIF(M$2:M207,"&gt;0")+1),0)</f>
        <v>#REF!</v>
      </c>
      <c r="M208" t="e">
        <f>IF(VLOOKUP(E208,'помощник для списков'!C$2:I$4005,7,FALSE)=0,0,IF(L208=0,0,IF(E208=E207,0,1)))</f>
        <v>#N/A</v>
      </c>
      <c r="N208" t="e">
        <f t="shared" si="26"/>
        <v>#N/A</v>
      </c>
      <c r="O208" t="e">
        <f t="shared" si="27"/>
        <v>#N/A</v>
      </c>
      <c r="P208" t="e">
        <f>IF(INDEX(#REF!,'помощник2(строки)'!D208,27)="согласие",1,IF(INDEX(#REF!,'помощник2(строки)'!D208,27)="принято решение ОМС",1,0))</f>
        <v>#REF!</v>
      </c>
      <c r="Q208" t="e">
        <f t="shared" si="28"/>
        <v>#REF!</v>
      </c>
      <c r="R208" t="e">
        <f>IF(P208=1,IF(A208=A207,R207,COUNTIF(Q$2:Q207,"&gt;0")+1),0)</f>
        <v>#REF!</v>
      </c>
      <c r="S208" t="e">
        <f t="shared" si="29"/>
        <v>#N/A</v>
      </c>
    </row>
    <row r="209" spans="1:19">
      <c r="A209" t="e">
        <f>IF(COUNTIF(A$2:A208,A208)=B208,A208+1,A208)</f>
        <v>#N/A</v>
      </c>
      <c r="B209" t="e">
        <f>VLOOKUP(A209,'помощник для списков'!A$2:L$4005,11,FALSE)</f>
        <v>#N/A</v>
      </c>
      <c r="C209" t="e">
        <f>IF(A209=A208,D208,VLOOKUP(E209,#REF!,25,FALSE))</f>
        <v>#N/A</v>
      </c>
      <c r="D209" s="54" t="e">
        <f>IF(VLOOKUP(E209,'помощник для списков'!C$2:E$4005,3,FALSE)=0,'помощник2(строки)'!C209,IF(INDEX(#REF!,C209+1,12)=0,IF(INDEX(#REF!,C209+2,12)=0,IF(INDEX(#REF!,C209+3,12)=0,IF(INDEX(#REF!,C209+4,12)=0,IF(INDEX(#REF!,C209+5,12)=0,IF(INDEX(#REF!,C209+6,12)=0,IF(INDEX(#REF!,C209+7,12)=0,IF(INDEX(#REF!,C209+8,12)=0,IF(INDEX(#REF!,C209+9,12)=0,IF(INDEX(#REF!,C209+10,12)=0,IF(INDEX(#REF!,C209+11,12)=0,INDEX(#REF!,C209+12,12),INDEX(#REF!,C209+11,12)),INDEX(#REF!,C209+10,12)),INDEX(#REF!,C209+9,12)),INDEX(#REF!,C209+8,12)),INDEX(#REF!,C209+7,12)),INDEX(#REF!,C209+6,12)),INDEX(#REF!,C209+5,12)),INDEX(#REF!,C209+4,12)),INDEX(#REF!,C209+3,12)),INDEX(#REF!,C209+2,12)),INDEX(#REF!,C209+1,12)))</f>
        <v>#N/A</v>
      </c>
      <c r="E209" t="e">
        <f>VLOOKUP(A209,'помощник для списков'!A$2:C$4005,3,FALSE)</f>
        <v>#N/A</v>
      </c>
      <c r="F209" t="e">
        <f>VLOOKUP(CONCATENATE("Лимит на доме",E209),#REF!,22,FALSE)</f>
        <v>#N/A</v>
      </c>
      <c r="G209" t="e">
        <f>VLOOKUP(E209,'помощник для списков'!C$2:I$4005,7,FALSE)</f>
        <v>#N/A</v>
      </c>
      <c r="H209" s="68" t="e">
        <f t="shared" si="24"/>
        <v>#N/A</v>
      </c>
      <c r="I209" t="e">
        <f t="shared" si="25"/>
        <v>#N/A</v>
      </c>
      <c r="J209">
        <f>ROW()</f>
        <v>209</v>
      </c>
      <c r="K209" t="e">
        <f>INDEX(#REF!,'помощник2(строки)'!D209,26)</f>
        <v>#REF!</v>
      </c>
      <c r="L209" t="e">
        <f>IF(K209="да",IF(A209=A208,L208,COUNTIF(M$2:M208,"&gt;0")+1),0)</f>
        <v>#REF!</v>
      </c>
      <c r="M209" t="e">
        <f>IF(VLOOKUP(E209,'помощник для списков'!C$2:I$4005,7,FALSE)=0,0,IF(L209=0,0,IF(E209=E208,0,1)))</f>
        <v>#N/A</v>
      </c>
      <c r="N209" t="e">
        <f t="shared" si="26"/>
        <v>#N/A</v>
      </c>
      <c r="O209" t="e">
        <f t="shared" si="27"/>
        <v>#N/A</v>
      </c>
      <c r="P209" t="e">
        <f>IF(INDEX(#REF!,'помощник2(строки)'!D209,27)="согласие",1,IF(INDEX(#REF!,'помощник2(строки)'!D209,27)="принято решение ОМС",1,0))</f>
        <v>#REF!</v>
      </c>
      <c r="Q209" t="e">
        <f t="shared" si="28"/>
        <v>#REF!</v>
      </c>
      <c r="R209" t="e">
        <f>IF(P209=1,IF(A209=A208,R208,COUNTIF(Q$2:Q208,"&gt;0")+1),0)</f>
        <v>#REF!</v>
      </c>
      <c r="S209" t="e">
        <f t="shared" si="29"/>
        <v>#N/A</v>
      </c>
    </row>
    <row r="210" spans="1:19">
      <c r="A210" t="e">
        <f>IF(COUNTIF(A$2:A209,A209)=B209,A209+1,A209)</f>
        <v>#N/A</v>
      </c>
      <c r="B210" t="e">
        <f>VLOOKUP(A210,'помощник для списков'!A$2:L$4005,11,FALSE)</f>
        <v>#N/A</v>
      </c>
      <c r="C210" t="e">
        <f>IF(A210=A209,D209,VLOOKUP(E210,#REF!,25,FALSE))</f>
        <v>#N/A</v>
      </c>
      <c r="D210" s="54" t="e">
        <f>IF(VLOOKUP(E210,'помощник для списков'!C$2:E$4005,3,FALSE)=0,'помощник2(строки)'!C210,IF(INDEX(#REF!,C210+1,12)=0,IF(INDEX(#REF!,C210+2,12)=0,IF(INDEX(#REF!,C210+3,12)=0,IF(INDEX(#REF!,C210+4,12)=0,IF(INDEX(#REF!,C210+5,12)=0,IF(INDEX(#REF!,C210+6,12)=0,IF(INDEX(#REF!,C210+7,12)=0,IF(INDEX(#REF!,C210+8,12)=0,IF(INDEX(#REF!,C210+9,12)=0,IF(INDEX(#REF!,C210+10,12)=0,IF(INDEX(#REF!,C210+11,12)=0,INDEX(#REF!,C210+12,12),INDEX(#REF!,C210+11,12)),INDEX(#REF!,C210+10,12)),INDEX(#REF!,C210+9,12)),INDEX(#REF!,C210+8,12)),INDEX(#REF!,C210+7,12)),INDEX(#REF!,C210+6,12)),INDEX(#REF!,C210+5,12)),INDEX(#REF!,C210+4,12)),INDEX(#REF!,C210+3,12)),INDEX(#REF!,C210+2,12)),INDEX(#REF!,C210+1,12)))</f>
        <v>#N/A</v>
      </c>
      <c r="E210" t="e">
        <f>VLOOKUP(A210,'помощник для списков'!A$2:C$4005,3,FALSE)</f>
        <v>#N/A</v>
      </c>
      <c r="F210" t="e">
        <f>VLOOKUP(CONCATENATE("Лимит на доме",E210),#REF!,22,FALSE)</f>
        <v>#N/A</v>
      </c>
      <c r="G210" t="e">
        <f>VLOOKUP(E210,'помощник для списков'!C$2:I$4005,7,FALSE)</f>
        <v>#N/A</v>
      </c>
      <c r="H210" s="68" t="e">
        <f t="shared" si="24"/>
        <v>#N/A</v>
      </c>
      <c r="I210" t="e">
        <f t="shared" si="25"/>
        <v>#N/A</v>
      </c>
      <c r="J210">
        <f>ROW()</f>
        <v>210</v>
      </c>
      <c r="K210" t="e">
        <f>INDEX(#REF!,'помощник2(строки)'!D210,26)</f>
        <v>#REF!</v>
      </c>
      <c r="L210" t="e">
        <f>IF(K210="да",IF(A210=A209,L209,COUNTIF(M$2:M209,"&gt;0")+1),0)</f>
        <v>#REF!</v>
      </c>
      <c r="M210" t="e">
        <f>IF(VLOOKUP(E210,'помощник для списков'!C$2:I$4005,7,FALSE)=0,0,IF(L210=0,0,IF(E210=E209,0,1)))</f>
        <v>#N/A</v>
      </c>
      <c r="N210" t="e">
        <f t="shared" si="26"/>
        <v>#N/A</v>
      </c>
      <c r="O210" t="e">
        <f t="shared" si="27"/>
        <v>#N/A</v>
      </c>
      <c r="P210" t="e">
        <f>IF(INDEX(#REF!,'помощник2(строки)'!D210,27)="согласие",1,IF(INDEX(#REF!,'помощник2(строки)'!D210,27)="принято решение ОМС",1,0))</f>
        <v>#REF!</v>
      </c>
      <c r="Q210" t="e">
        <f t="shared" si="28"/>
        <v>#REF!</v>
      </c>
      <c r="R210" t="e">
        <f>IF(P210=1,IF(A210=A209,R209,COUNTIF(Q$2:Q209,"&gt;0")+1),0)</f>
        <v>#REF!</v>
      </c>
      <c r="S210" t="e">
        <f t="shared" si="29"/>
        <v>#N/A</v>
      </c>
    </row>
    <row r="211" spans="1:19">
      <c r="A211" t="e">
        <f>IF(COUNTIF(A$2:A210,A210)=B210,A210+1,A210)</f>
        <v>#N/A</v>
      </c>
      <c r="B211" t="e">
        <f>VLOOKUP(A211,'помощник для списков'!A$2:L$4005,11,FALSE)</f>
        <v>#N/A</v>
      </c>
      <c r="C211" t="e">
        <f>IF(A211=A210,D210,VLOOKUP(E211,#REF!,25,FALSE))</f>
        <v>#N/A</v>
      </c>
      <c r="D211" s="54" t="e">
        <f>IF(VLOOKUP(E211,'помощник для списков'!C$2:E$4005,3,FALSE)=0,'помощник2(строки)'!C211,IF(INDEX(#REF!,C211+1,12)=0,IF(INDEX(#REF!,C211+2,12)=0,IF(INDEX(#REF!,C211+3,12)=0,IF(INDEX(#REF!,C211+4,12)=0,IF(INDEX(#REF!,C211+5,12)=0,IF(INDEX(#REF!,C211+6,12)=0,IF(INDEX(#REF!,C211+7,12)=0,IF(INDEX(#REF!,C211+8,12)=0,IF(INDEX(#REF!,C211+9,12)=0,IF(INDEX(#REF!,C211+10,12)=0,IF(INDEX(#REF!,C211+11,12)=0,INDEX(#REF!,C211+12,12),INDEX(#REF!,C211+11,12)),INDEX(#REF!,C211+10,12)),INDEX(#REF!,C211+9,12)),INDEX(#REF!,C211+8,12)),INDEX(#REF!,C211+7,12)),INDEX(#REF!,C211+6,12)),INDEX(#REF!,C211+5,12)),INDEX(#REF!,C211+4,12)),INDEX(#REF!,C211+3,12)),INDEX(#REF!,C211+2,12)),INDEX(#REF!,C211+1,12)))</f>
        <v>#N/A</v>
      </c>
      <c r="E211" t="e">
        <f>VLOOKUP(A211,'помощник для списков'!A$2:C$4005,3,FALSE)</f>
        <v>#N/A</v>
      </c>
      <c r="F211" t="e">
        <f>VLOOKUP(CONCATENATE("Лимит на доме",E211),#REF!,22,FALSE)</f>
        <v>#N/A</v>
      </c>
      <c r="G211" t="e">
        <f>VLOOKUP(E211,'помощник для списков'!C$2:I$4005,7,FALSE)</f>
        <v>#N/A</v>
      </c>
      <c r="H211" s="68" t="e">
        <f t="shared" si="24"/>
        <v>#N/A</v>
      </c>
      <c r="I211" t="e">
        <f t="shared" si="25"/>
        <v>#N/A</v>
      </c>
      <c r="J211">
        <f>ROW()</f>
        <v>211</v>
      </c>
      <c r="K211" t="e">
        <f>INDEX(#REF!,'помощник2(строки)'!D211,26)</f>
        <v>#REF!</v>
      </c>
      <c r="L211" t="e">
        <f>IF(K211="да",IF(A211=A210,L210,COUNTIF(M$2:M210,"&gt;0")+1),0)</f>
        <v>#REF!</v>
      </c>
      <c r="M211" t="e">
        <f>IF(VLOOKUP(E211,'помощник для списков'!C$2:I$4005,7,FALSE)=0,0,IF(L211=0,0,IF(E211=E210,0,1)))</f>
        <v>#N/A</v>
      </c>
      <c r="N211" t="e">
        <f t="shared" si="26"/>
        <v>#N/A</v>
      </c>
      <c r="O211" t="e">
        <f t="shared" si="27"/>
        <v>#N/A</v>
      </c>
      <c r="P211" t="e">
        <f>IF(INDEX(#REF!,'помощник2(строки)'!D211,27)="согласие",1,IF(INDEX(#REF!,'помощник2(строки)'!D211,27)="принято решение ОМС",1,0))</f>
        <v>#REF!</v>
      </c>
      <c r="Q211" t="e">
        <f t="shared" si="28"/>
        <v>#REF!</v>
      </c>
      <c r="R211" t="e">
        <f>IF(P211=1,IF(A211=A210,R210,COUNTIF(Q$2:Q210,"&gt;0")+1),0)</f>
        <v>#REF!</v>
      </c>
      <c r="S211" t="e">
        <f t="shared" si="29"/>
        <v>#N/A</v>
      </c>
    </row>
    <row r="212" spans="1:19">
      <c r="A212" t="e">
        <f>IF(COUNTIF(A$2:A211,A211)=B211,A211+1,A211)</f>
        <v>#N/A</v>
      </c>
      <c r="B212" t="e">
        <f>VLOOKUP(A212,'помощник для списков'!A$2:L$4005,11,FALSE)</f>
        <v>#N/A</v>
      </c>
      <c r="C212" t="e">
        <f>IF(A212=A211,D211,VLOOKUP(E212,#REF!,25,FALSE))</f>
        <v>#N/A</v>
      </c>
      <c r="D212" s="54" t="e">
        <f>IF(VLOOKUP(E212,'помощник для списков'!C$2:E$4005,3,FALSE)=0,'помощник2(строки)'!C212,IF(INDEX(#REF!,C212+1,12)=0,IF(INDEX(#REF!,C212+2,12)=0,IF(INDEX(#REF!,C212+3,12)=0,IF(INDEX(#REF!,C212+4,12)=0,IF(INDEX(#REF!,C212+5,12)=0,IF(INDEX(#REF!,C212+6,12)=0,IF(INDEX(#REF!,C212+7,12)=0,IF(INDEX(#REF!,C212+8,12)=0,IF(INDEX(#REF!,C212+9,12)=0,IF(INDEX(#REF!,C212+10,12)=0,IF(INDEX(#REF!,C212+11,12)=0,INDEX(#REF!,C212+12,12),INDEX(#REF!,C212+11,12)),INDEX(#REF!,C212+10,12)),INDEX(#REF!,C212+9,12)),INDEX(#REF!,C212+8,12)),INDEX(#REF!,C212+7,12)),INDEX(#REF!,C212+6,12)),INDEX(#REF!,C212+5,12)),INDEX(#REF!,C212+4,12)),INDEX(#REF!,C212+3,12)),INDEX(#REF!,C212+2,12)),INDEX(#REF!,C212+1,12)))</f>
        <v>#N/A</v>
      </c>
      <c r="E212" t="e">
        <f>VLOOKUP(A212,'помощник для списков'!A$2:C$4005,3,FALSE)</f>
        <v>#N/A</v>
      </c>
      <c r="F212" t="e">
        <f>VLOOKUP(CONCATENATE("Лимит на доме",E212),#REF!,22,FALSE)</f>
        <v>#N/A</v>
      </c>
      <c r="G212" t="e">
        <f>VLOOKUP(E212,'помощник для списков'!C$2:I$4005,7,FALSE)</f>
        <v>#N/A</v>
      </c>
      <c r="H212" s="68" t="e">
        <f t="shared" si="24"/>
        <v>#N/A</v>
      </c>
      <c r="I212" t="e">
        <f t="shared" si="25"/>
        <v>#N/A</v>
      </c>
      <c r="J212">
        <f>ROW()</f>
        <v>212</v>
      </c>
      <c r="K212" t="e">
        <f>INDEX(#REF!,'помощник2(строки)'!D212,26)</f>
        <v>#REF!</v>
      </c>
      <c r="L212" t="e">
        <f>IF(K212="да",IF(A212=A211,L211,COUNTIF(M$2:M211,"&gt;0")+1),0)</f>
        <v>#REF!</v>
      </c>
      <c r="M212" t="e">
        <f>IF(VLOOKUP(E212,'помощник для списков'!C$2:I$4005,7,FALSE)=0,0,IF(L212=0,0,IF(E212=E211,0,1)))</f>
        <v>#N/A</v>
      </c>
      <c r="N212" t="e">
        <f t="shared" si="26"/>
        <v>#N/A</v>
      </c>
      <c r="O212" t="e">
        <f t="shared" si="27"/>
        <v>#N/A</v>
      </c>
      <c r="P212" t="e">
        <f>IF(INDEX(#REF!,'помощник2(строки)'!D212,27)="согласие",1,IF(INDEX(#REF!,'помощник2(строки)'!D212,27)="принято решение ОМС",1,0))</f>
        <v>#REF!</v>
      </c>
      <c r="Q212" t="e">
        <f t="shared" si="28"/>
        <v>#REF!</v>
      </c>
      <c r="R212" t="e">
        <f>IF(P212=1,IF(A212=A211,R211,COUNTIF(Q$2:Q211,"&gt;0")+1),0)</f>
        <v>#REF!</v>
      </c>
      <c r="S212" t="e">
        <f t="shared" si="29"/>
        <v>#N/A</v>
      </c>
    </row>
    <row r="213" spans="1:19">
      <c r="A213" t="e">
        <f>IF(COUNTIF(A$2:A212,A212)=B212,A212+1,A212)</f>
        <v>#N/A</v>
      </c>
      <c r="B213" t="e">
        <f>VLOOKUP(A213,'помощник для списков'!A$2:L$4005,11,FALSE)</f>
        <v>#N/A</v>
      </c>
      <c r="C213" t="e">
        <f>IF(A213=A212,D212,VLOOKUP(E213,#REF!,25,FALSE))</f>
        <v>#N/A</v>
      </c>
      <c r="D213" s="54" t="e">
        <f>IF(VLOOKUP(E213,'помощник для списков'!C$2:E$4005,3,FALSE)=0,'помощник2(строки)'!C213,IF(INDEX(#REF!,C213+1,12)=0,IF(INDEX(#REF!,C213+2,12)=0,IF(INDEX(#REF!,C213+3,12)=0,IF(INDEX(#REF!,C213+4,12)=0,IF(INDEX(#REF!,C213+5,12)=0,IF(INDEX(#REF!,C213+6,12)=0,IF(INDEX(#REF!,C213+7,12)=0,IF(INDEX(#REF!,C213+8,12)=0,IF(INDEX(#REF!,C213+9,12)=0,IF(INDEX(#REF!,C213+10,12)=0,IF(INDEX(#REF!,C213+11,12)=0,INDEX(#REF!,C213+12,12),INDEX(#REF!,C213+11,12)),INDEX(#REF!,C213+10,12)),INDEX(#REF!,C213+9,12)),INDEX(#REF!,C213+8,12)),INDEX(#REF!,C213+7,12)),INDEX(#REF!,C213+6,12)),INDEX(#REF!,C213+5,12)),INDEX(#REF!,C213+4,12)),INDEX(#REF!,C213+3,12)),INDEX(#REF!,C213+2,12)),INDEX(#REF!,C213+1,12)))</f>
        <v>#N/A</v>
      </c>
      <c r="E213" t="e">
        <f>VLOOKUP(A213,'помощник для списков'!A$2:C$4005,3,FALSE)</f>
        <v>#N/A</v>
      </c>
      <c r="F213" t="e">
        <f>VLOOKUP(CONCATENATE("Лимит на доме",E213),#REF!,22,FALSE)</f>
        <v>#N/A</v>
      </c>
      <c r="G213" t="e">
        <f>VLOOKUP(E213,'помощник для списков'!C$2:I$4005,7,FALSE)</f>
        <v>#N/A</v>
      </c>
      <c r="H213" s="68" t="e">
        <f t="shared" si="24"/>
        <v>#N/A</v>
      </c>
      <c r="I213" t="e">
        <f t="shared" si="25"/>
        <v>#N/A</v>
      </c>
      <c r="J213">
        <f>ROW()</f>
        <v>213</v>
      </c>
      <c r="K213" t="e">
        <f>INDEX(#REF!,'помощник2(строки)'!D213,26)</f>
        <v>#REF!</v>
      </c>
      <c r="L213" t="e">
        <f>IF(K213="да",IF(A213=A212,L212,COUNTIF(M$2:M212,"&gt;0")+1),0)</f>
        <v>#REF!</v>
      </c>
      <c r="M213" t="e">
        <f>IF(VLOOKUP(E213,'помощник для списков'!C$2:I$4005,7,FALSE)=0,0,IF(L213=0,0,IF(E213=E212,0,1)))</f>
        <v>#N/A</v>
      </c>
      <c r="N213" t="e">
        <f t="shared" si="26"/>
        <v>#N/A</v>
      </c>
      <c r="O213" t="e">
        <f t="shared" si="27"/>
        <v>#N/A</v>
      </c>
      <c r="P213" t="e">
        <f>IF(INDEX(#REF!,'помощник2(строки)'!D213,27)="согласие",1,IF(INDEX(#REF!,'помощник2(строки)'!D213,27)="принято решение ОМС",1,0))</f>
        <v>#REF!</v>
      </c>
      <c r="Q213" t="e">
        <f t="shared" si="28"/>
        <v>#REF!</v>
      </c>
      <c r="R213" t="e">
        <f>IF(P213=1,IF(A213=A212,R212,COUNTIF(Q$2:Q212,"&gt;0")+1),0)</f>
        <v>#REF!</v>
      </c>
      <c r="S213" t="e">
        <f t="shared" si="29"/>
        <v>#N/A</v>
      </c>
    </row>
    <row r="214" spans="1:19">
      <c r="A214" t="e">
        <f>IF(COUNTIF(A$2:A213,A213)=B213,A213+1,A213)</f>
        <v>#N/A</v>
      </c>
      <c r="B214" t="e">
        <f>VLOOKUP(A214,'помощник для списков'!A$2:L$4005,11,FALSE)</f>
        <v>#N/A</v>
      </c>
      <c r="C214" t="e">
        <f>IF(A214=A213,D213,VLOOKUP(E214,#REF!,25,FALSE))</f>
        <v>#N/A</v>
      </c>
      <c r="D214" s="54" t="e">
        <f>IF(VLOOKUP(E214,'помощник для списков'!C$2:E$4005,3,FALSE)=0,'помощник2(строки)'!C214,IF(INDEX(#REF!,C214+1,12)=0,IF(INDEX(#REF!,C214+2,12)=0,IF(INDEX(#REF!,C214+3,12)=0,IF(INDEX(#REF!,C214+4,12)=0,IF(INDEX(#REF!,C214+5,12)=0,IF(INDEX(#REF!,C214+6,12)=0,IF(INDEX(#REF!,C214+7,12)=0,IF(INDEX(#REF!,C214+8,12)=0,IF(INDEX(#REF!,C214+9,12)=0,IF(INDEX(#REF!,C214+10,12)=0,IF(INDEX(#REF!,C214+11,12)=0,INDEX(#REF!,C214+12,12),INDEX(#REF!,C214+11,12)),INDEX(#REF!,C214+10,12)),INDEX(#REF!,C214+9,12)),INDEX(#REF!,C214+8,12)),INDEX(#REF!,C214+7,12)),INDEX(#REF!,C214+6,12)),INDEX(#REF!,C214+5,12)),INDEX(#REF!,C214+4,12)),INDEX(#REF!,C214+3,12)),INDEX(#REF!,C214+2,12)),INDEX(#REF!,C214+1,12)))</f>
        <v>#N/A</v>
      </c>
      <c r="E214" t="e">
        <f>VLOOKUP(A214,'помощник для списков'!A$2:C$4005,3,FALSE)</f>
        <v>#N/A</v>
      </c>
      <c r="F214" t="e">
        <f>VLOOKUP(CONCATENATE("Лимит на доме",E214),#REF!,22,FALSE)</f>
        <v>#N/A</v>
      </c>
      <c r="G214" t="e">
        <f>VLOOKUP(E214,'помощник для списков'!C$2:I$4005,7,FALSE)</f>
        <v>#N/A</v>
      </c>
      <c r="H214" s="68" t="e">
        <f t="shared" si="24"/>
        <v>#N/A</v>
      </c>
      <c r="I214" t="e">
        <f t="shared" si="25"/>
        <v>#N/A</v>
      </c>
      <c r="J214">
        <f>ROW()</f>
        <v>214</v>
      </c>
      <c r="K214" t="e">
        <f>INDEX(#REF!,'помощник2(строки)'!D214,26)</f>
        <v>#REF!</v>
      </c>
      <c r="L214" t="e">
        <f>IF(K214="да",IF(A214=A213,L213,COUNTIF(M$2:M213,"&gt;0")+1),0)</f>
        <v>#REF!</v>
      </c>
      <c r="M214" t="e">
        <f>IF(VLOOKUP(E214,'помощник для списков'!C$2:I$4005,7,FALSE)=0,0,IF(L214=0,0,IF(E214=E213,0,1)))</f>
        <v>#N/A</v>
      </c>
      <c r="N214" t="e">
        <f t="shared" si="26"/>
        <v>#N/A</v>
      </c>
      <c r="O214" t="e">
        <f t="shared" si="27"/>
        <v>#N/A</v>
      </c>
      <c r="P214" t="e">
        <f>IF(INDEX(#REF!,'помощник2(строки)'!D214,27)="согласие",1,IF(INDEX(#REF!,'помощник2(строки)'!D214,27)="принято решение ОМС",1,0))</f>
        <v>#REF!</v>
      </c>
      <c r="Q214" t="e">
        <f t="shared" si="28"/>
        <v>#REF!</v>
      </c>
      <c r="R214" t="e">
        <f>IF(P214=1,IF(A214=A213,R213,COUNTIF(Q$2:Q213,"&gt;0")+1),0)</f>
        <v>#REF!</v>
      </c>
      <c r="S214" t="e">
        <f t="shared" si="29"/>
        <v>#N/A</v>
      </c>
    </row>
    <row r="215" spans="1:19">
      <c r="A215" t="e">
        <f>IF(COUNTIF(A$2:A214,A214)=B214,A214+1,A214)</f>
        <v>#N/A</v>
      </c>
      <c r="B215" t="e">
        <f>VLOOKUP(A215,'помощник для списков'!A$2:L$4005,11,FALSE)</f>
        <v>#N/A</v>
      </c>
      <c r="C215" t="e">
        <f>IF(A215=A214,D214,VLOOKUP(E215,#REF!,25,FALSE))</f>
        <v>#N/A</v>
      </c>
      <c r="D215" s="54" t="e">
        <f>IF(VLOOKUP(E215,'помощник для списков'!C$2:E$4005,3,FALSE)=0,'помощник2(строки)'!C215,IF(INDEX(#REF!,C215+1,12)=0,IF(INDEX(#REF!,C215+2,12)=0,IF(INDEX(#REF!,C215+3,12)=0,IF(INDEX(#REF!,C215+4,12)=0,IF(INDEX(#REF!,C215+5,12)=0,IF(INDEX(#REF!,C215+6,12)=0,IF(INDEX(#REF!,C215+7,12)=0,IF(INDEX(#REF!,C215+8,12)=0,IF(INDEX(#REF!,C215+9,12)=0,IF(INDEX(#REF!,C215+10,12)=0,IF(INDEX(#REF!,C215+11,12)=0,INDEX(#REF!,C215+12,12),INDEX(#REF!,C215+11,12)),INDEX(#REF!,C215+10,12)),INDEX(#REF!,C215+9,12)),INDEX(#REF!,C215+8,12)),INDEX(#REF!,C215+7,12)),INDEX(#REF!,C215+6,12)),INDEX(#REF!,C215+5,12)),INDEX(#REF!,C215+4,12)),INDEX(#REF!,C215+3,12)),INDEX(#REF!,C215+2,12)),INDEX(#REF!,C215+1,12)))</f>
        <v>#N/A</v>
      </c>
      <c r="E215" t="e">
        <f>VLOOKUP(A215,'помощник для списков'!A$2:C$4005,3,FALSE)</f>
        <v>#N/A</v>
      </c>
      <c r="F215" t="e">
        <f>VLOOKUP(CONCATENATE("Лимит на доме",E215),#REF!,22,FALSE)</f>
        <v>#N/A</v>
      </c>
      <c r="G215" t="e">
        <f>VLOOKUP(E215,'помощник для списков'!C$2:I$4005,7,FALSE)</f>
        <v>#N/A</v>
      </c>
      <c r="H215" s="68" t="e">
        <f t="shared" si="24"/>
        <v>#N/A</v>
      </c>
      <c r="I215" t="e">
        <f t="shared" si="25"/>
        <v>#N/A</v>
      </c>
      <c r="J215">
        <f>ROW()</f>
        <v>215</v>
      </c>
      <c r="K215" t="e">
        <f>INDEX(#REF!,'помощник2(строки)'!D215,26)</f>
        <v>#REF!</v>
      </c>
      <c r="L215" t="e">
        <f>IF(K215="да",IF(A215=A214,L214,COUNTIF(M$2:M214,"&gt;0")+1),0)</f>
        <v>#REF!</v>
      </c>
      <c r="M215" t="e">
        <f>IF(VLOOKUP(E215,'помощник для списков'!C$2:I$4005,7,FALSE)=0,0,IF(L215=0,0,IF(E215=E214,0,1)))</f>
        <v>#N/A</v>
      </c>
      <c r="N215" t="e">
        <f t="shared" si="26"/>
        <v>#N/A</v>
      </c>
      <c r="O215" t="e">
        <f t="shared" si="27"/>
        <v>#N/A</v>
      </c>
      <c r="P215" t="e">
        <f>IF(INDEX(#REF!,'помощник2(строки)'!D215,27)="согласие",1,IF(INDEX(#REF!,'помощник2(строки)'!D215,27)="принято решение ОМС",1,0))</f>
        <v>#REF!</v>
      </c>
      <c r="Q215" t="e">
        <f t="shared" si="28"/>
        <v>#REF!</v>
      </c>
      <c r="R215" t="e">
        <f>IF(P215=1,IF(A215=A214,R214,COUNTIF(Q$2:Q214,"&gt;0")+1),0)</f>
        <v>#REF!</v>
      </c>
      <c r="S215" t="e">
        <f t="shared" si="29"/>
        <v>#N/A</v>
      </c>
    </row>
    <row r="216" spans="1:19">
      <c r="A216" t="e">
        <f>IF(COUNTIF(A$2:A215,A215)=B215,A215+1,A215)</f>
        <v>#N/A</v>
      </c>
      <c r="B216" t="e">
        <f>VLOOKUP(A216,'помощник для списков'!A$2:L$4005,11,FALSE)</f>
        <v>#N/A</v>
      </c>
      <c r="C216" t="e">
        <f>IF(A216=A215,D215,VLOOKUP(E216,#REF!,25,FALSE))</f>
        <v>#N/A</v>
      </c>
      <c r="D216" s="54" t="e">
        <f>IF(VLOOKUP(E216,'помощник для списков'!C$2:E$4005,3,FALSE)=0,'помощник2(строки)'!C216,IF(INDEX(#REF!,C216+1,12)=0,IF(INDEX(#REF!,C216+2,12)=0,IF(INDEX(#REF!,C216+3,12)=0,IF(INDEX(#REF!,C216+4,12)=0,IF(INDEX(#REF!,C216+5,12)=0,IF(INDEX(#REF!,C216+6,12)=0,IF(INDEX(#REF!,C216+7,12)=0,IF(INDEX(#REF!,C216+8,12)=0,IF(INDEX(#REF!,C216+9,12)=0,IF(INDEX(#REF!,C216+10,12)=0,IF(INDEX(#REF!,C216+11,12)=0,INDEX(#REF!,C216+12,12),INDEX(#REF!,C216+11,12)),INDEX(#REF!,C216+10,12)),INDEX(#REF!,C216+9,12)),INDEX(#REF!,C216+8,12)),INDEX(#REF!,C216+7,12)),INDEX(#REF!,C216+6,12)),INDEX(#REF!,C216+5,12)),INDEX(#REF!,C216+4,12)),INDEX(#REF!,C216+3,12)),INDEX(#REF!,C216+2,12)),INDEX(#REF!,C216+1,12)))</f>
        <v>#N/A</v>
      </c>
      <c r="E216" t="e">
        <f>VLOOKUP(A216,'помощник для списков'!A$2:C$4005,3,FALSE)</f>
        <v>#N/A</v>
      </c>
      <c r="F216" t="e">
        <f>VLOOKUP(CONCATENATE("Лимит на доме",E216),#REF!,22,FALSE)</f>
        <v>#N/A</v>
      </c>
      <c r="G216" t="e">
        <f>VLOOKUP(E216,'помощник для списков'!C$2:I$4005,7,FALSE)</f>
        <v>#N/A</v>
      </c>
      <c r="H216" s="68" t="e">
        <f t="shared" si="24"/>
        <v>#N/A</v>
      </c>
      <c r="I216" t="e">
        <f t="shared" si="25"/>
        <v>#N/A</v>
      </c>
      <c r="J216">
        <f>ROW()</f>
        <v>216</v>
      </c>
      <c r="K216" t="e">
        <f>INDEX(#REF!,'помощник2(строки)'!D216,26)</f>
        <v>#REF!</v>
      </c>
      <c r="L216" t="e">
        <f>IF(K216="да",IF(A216=A215,L215,COUNTIF(M$2:M215,"&gt;0")+1),0)</f>
        <v>#REF!</v>
      </c>
      <c r="M216" t="e">
        <f>IF(VLOOKUP(E216,'помощник для списков'!C$2:I$4005,7,FALSE)=0,0,IF(L216=0,0,IF(E216=E215,0,1)))</f>
        <v>#N/A</v>
      </c>
      <c r="N216" t="e">
        <f t="shared" si="26"/>
        <v>#N/A</v>
      </c>
      <c r="O216" t="e">
        <f t="shared" si="27"/>
        <v>#N/A</v>
      </c>
      <c r="P216" t="e">
        <f>IF(INDEX(#REF!,'помощник2(строки)'!D216,27)="согласие",1,IF(INDEX(#REF!,'помощник2(строки)'!D216,27)="принято решение ОМС",1,0))</f>
        <v>#REF!</v>
      </c>
      <c r="Q216" t="e">
        <f t="shared" si="28"/>
        <v>#REF!</v>
      </c>
      <c r="R216" t="e">
        <f>IF(P216=1,IF(A216=A215,R215,COUNTIF(Q$2:Q215,"&gt;0")+1),0)</f>
        <v>#REF!</v>
      </c>
      <c r="S216" t="e">
        <f t="shared" si="29"/>
        <v>#N/A</v>
      </c>
    </row>
    <row r="217" spans="1:19">
      <c r="A217" t="e">
        <f>IF(COUNTIF(A$2:A216,A216)=B216,A216+1,A216)</f>
        <v>#N/A</v>
      </c>
      <c r="B217" t="e">
        <f>VLOOKUP(A217,'помощник для списков'!A$2:L$4005,11,FALSE)</f>
        <v>#N/A</v>
      </c>
      <c r="C217" t="e">
        <f>IF(A217=A216,D216,VLOOKUP(E217,#REF!,25,FALSE))</f>
        <v>#N/A</v>
      </c>
      <c r="D217" s="54" t="e">
        <f>IF(VLOOKUP(E217,'помощник для списков'!C$2:E$4005,3,FALSE)=0,'помощник2(строки)'!C217,IF(INDEX(#REF!,C217+1,12)=0,IF(INDEX(#REF!,C217+2,12)=0,IF(INDEX(#REF!,C217+3,12)=0,IF(INDEX(#REF!,C217+4,12)=0,IF(INDEX(#REF!,C217+5,12)=0,IF(INDEX(#REF!,C217+6,12)=0,IF(INDEX(#REF!,C217+7,12)=0,IF(INDEX(#REF!,C217+8,12)=0,IF(INDEX(#REF!,C217+9,12)=0,IF(INDEX(#REF!,C217+10,12)=0,IF(INDEX(#REF!,C217+11,12)=0,INDEX(#REF!,C217+12,12),INDEX(#REF!,C217+11,12)),INDEX(#REF!,C217+10,12)),INDEX(#REF!,C217+9,12)),INDEX(#REF!,C217+8,12)),INDEX(#REF!,C217+7,12)),INDEX(#REF!,C217+6,12)),INDEX(#REF!,C217+5,12)),INDEX(#REF!,C217+4,12)),INDEX(#REF!,C217+3,12)),INDEX(#REF!,C217+2,12)),INDEX(#REF!,C217+1,12)))</f>
        <v>#N/A</v>
      </c>
      <c r="E217" t="e">
        <f>VLOOKUP(A217,'помощник для списков'!A$2:C$4005,3,FALSE)</f>
        <v>#N/A</v>
      </c>
      <c r="F217" t="e">
        <f>VLOOKUP(CONCATENATE("Лимит на доме",E217),#REF!,22,FALSE)</f>
        <v>#N/A</v>
      </c>
      <c r="G217" t="e">
        <f>VLOOKUP(E217,'помощник для списков'!C$2:I$4005,7,FALSE)</f>
        <v>#N/A</v>
      </c>
      <c r="H217" s="68" t="e">
        <f t="shared" si="24"/>
        <v>#N/A</v>
      </c>
      <c r="I217" t="e">
        <f t="shared" si="25"/>
        <v>#N/A</v>
      </c>
      <c r="J217">
        <f>ROW()</f>
        <v>217</v>
      </c>
      <c r="K217" t="e">
        <f>INDEX(#REF!,'помощник2(строки)'!D217,26)</f>
        <v>#REF!</v>
      </c>
      <c r="L217" t="e">
        <f>IF(K217="да",IF(A217=A216,L216,COUNTIF(M$2:M216,"&gt;0")+1),0)</f>
        <v>#REF!</v>
      </c>
      <c r="M217" t="e">
        <f>IF(VLOOKUP(E217,'помощник для списков'!C$2:I$4005,7,FALSE)=0,0,IF(L217=0,0,IF(E217=E216,0,1)))</f>
        <v>#N/A</v>
      </c>
      <c r="N217" t="e">
        <f t="shared" si="26"/>
        <v>#N/A</v>
      </c>
      <c r="O217" t="e">
        <f t="shared" si="27"/>
        <v>#N/A</v>
      </c>
      <c r="P217" t="e">
        <f>IF(INDEX(#REF!,'помощник2(строки)'!D217,27)="согласие",1,IF(INDEX(#REF!,'помощник2(строки)'!D217,27)="принято решение ОМС",1,0))</f>
        <v>#REF!</v>
      </c>
      <c r="Q217" t="e">
        <f t="shared" si="28"/>
        <v>#REF!</v>
      </c>
      <c r="R217" t="e">
        <f>IF(P217=1,IF(A217=A216,R216,COUNTIF(Q$2:Q216,"&gt;0")+1),0)</f>
        <v>#REF!</v>
      </c>
      <c r="S217" t="e">
        <f t="shared" si="29"/>
        <v>#N/A</v>
      </c>
    </row>
    <row r="218" spans="1:19">
      <c r="A218" t="e">
        <f>IF(COUNTIF(A$2:A217,A217)=B217,A217+1,A217)</f>
        <v>#N/A</v>
      </c>
      <c r="B218" t="e">
        <f>VLOOKUP(A218,'помощник для списков'!A$2:L$4005,11,FALSE)</f>
        <v>#N/A</v>
      </c>
      <c r="C218" t="e">
        <f>IF(A218=A217,D217,VLOOKUP(E218,#REF!,25,FALSE))</f>
        <v>#N/A</v>
      </c>
      <c r="D218" s="54" t="e">
        <f>IF(VLOOKUP(E218,'помощник для списков'!C$2:E$4005,3,FALSE)=0,'помощник2(строки)'!C218,IF(INDEX(#REF!,C218+1,12)=0,IF(INDEX(#REF!,C218+2,12)=0,IF(INDEX(#REF!,C218+3,12)=0,IF(INDEX(#REF!,C218+4,12)=0,IF(INDEX(#REF!,C218+5,12)=0,IF(INDEX(#REF!,C218+6,12)=0,IF(INDEX(#REF!,C218+7,12)=0,IF(INDEX(#REF!,C218+8,12)=0,IF(INDEX(#REF!,C218+9,12)=0,IF(INDEX(#REF!,C218+10,12)=0,IF(INDEX(#REF!,C218+11,12)=0,INDEX(#REF!,C218+12,12),INDEX(#REF!,C218+11,12)),INDEX(#REF!,C218+10,12)),INDEX(#REF!,C218+9,12)),INDEX(#REF!,C218+8,12)),INDEX(#REF!,C218+7,12)),INDEX(#REF!,C218+6,12)),INDEX(#REF!,C218+5,12)),INDEX(#REF!,C218+4,12)),INDEX(#REF!,C218+3,12)),INDEX(#REF!,C218+2,12)),INDEX(#REF!,C218+1,12)))</f>
        <v>#N/A</v>
      </c>
      <c r="E218" t="e">
        <f>VLOOKUP(A218,'помощник для списков'!A$2:C$4005,3,FALSE)</f>
        <v>#N/A</v>
      </c>
      <c r="F218" t="e">
        <f>VLOOKUP(CONCATENATE("Лимит на доме",E218),#REF!,22,FALSE)</f>
        <v>#N/A</v>
      </c>
      <c r="G218" t="e">
        <f>VLOOKUP(E218,'помощник для списков'!C$2:I$4005,7,FALSE)</f>
        <v>#N/A</v>
      </c>
      <c r="H218" s="68" t="e">
        <f t="shared" si="24"/>
        <v>#N/A</v>
      </c>
      <c r="I218" t="e">
        <f t="shared" si="25"/>
        <v>#N/A</v>
      </c>
      <c r="J218">
        <f>ROW()</f>
        <v>218</v>
      </c>
      <c r="K218" t="e">
        <f>INDEX(#REF!,'помощник2(строки)'!D218,26)</f>
        <v>#REF!</v>
      </c>
      <c r="L218" t="e">
        <f>IF(K218="да",IF(A218=A217,L217,COUNTIF(M$2:M217,"&gt;0")+1),0)</f>
        <v>#REF!</v>
      </c>
      <c r="M218" t="e">
        <f>IF(VLOOKUP(E218,'помощник для списков'!C$2:I$4005,7,FALSE)=0,0,IF(L218=0,0,IF(E218=E217,0,1)))</f>
        <v>#N/A</v>
      </c>
      <c r="N218" t="e">
        <f t="shared" si="26"/>
        <v>#N/A</v>
      </c>
      <c r="O218" t="e">
        <f t="shared" si="27"/>
        <v>#N/A</v>
      </c>
      <c r="P218" t="e">
        <f>IF(INDEX(#REF!,'помощник2(строки)'!D218,27)="согласие",1,IF(INDEX(#REF!,'помощник2(строки)'!D218,27)="принято решение ОМС",1,0))</f>
        <v>#REF!</v>
      </c>
      <c r="Q218" t="e">
        <f t="shared" si="28"/>
        <v>#REF!</v>
      </c>
      <c r="R218" t="e">
        <f>IF(P218=1,IF(A218=A217,R217,COUNTIF(Q$2:Q217,"&gt;0")+1),0)</f>
        <v>#REF!</v>
      </c>
      <c r="S218" t="e">
        <f t="shared" si="29"/>
        <v>#N/A</v>
      </c>
    </row>
    <row r="219" spans="1:19">
      <c r="A219" t="e">
        <f>IF(COUNTIF(A$2:A218,A218)=B218,A218+1,A218)</f>
        <v>#N/A</v>
      </c>
      <c r="B219" t="e">
        <f>VLOOKUP(A219,'помощник для списков'!A$2:L$4005,11,FALSE)</f>
        <v>#N/A</v>
      </c>
      <c r="C219" t="e">
        <f>IF(A219=A218,D218,VLOOKUP(E219,#REF!,25,FALSE))</f>
        <v>#N/A</v>
      </c>
      <c r="D219" s="54" t="e">
        <f>IF(VLOOKUP(E219,'помощник для списков'!C$2:E$4005,3,FALSE)=0,'помощник2(строки)'!C219,IF(INDEX(#REF!,C219+1,12)=0,IF(INDEX(#REF!,C219+2,12)=0,IF(INDEX(#REF!,C219+3,12)=0,IF(INDEX(#REF!,C219+4,12)=0,IF(INDEX(#REF!,C219+5,12)=0,IF(INDEX(#REF!,C219+6,12)=0,IF(INDEX(#REF!,C219+7,12)=0,IF(INDEX(#REF!,C219+8,12)=0,IF(INDEX(#REF!,C219+9,12)=0,IF(INDEX(#REF!,C219+10,12)=0,IF(INDEX(#REF!,C219+11,12)=0,INDEX(#REF!,C219+12,12),INDEX(#REF!,C219+11,12)),INDEX(#REF!,C219+10,12)),INDEX(#REF!,C219+9,12)),INDEX(#REF!,C219+8,12)),INDEX(#REF!,C219+7,12)),INDEX(#REF!,C219+6,12)),INDEX(#REF!,C219+5,12)),INDEX(#REF!,C219+4,12)),INDEX(#REF!,C219+3,12)),INDEX(#REF!,C219+2,12)),INDEX(#REF!,C219+1,12)))</f>
        <v>#N/A</v>
      </c>
      <c r="E219" t="e">
        <f>VLOOKUP(A219,'помощник для списков'!A$2:C$4005,3,FALSE)</f>
        <v>#N/A</v>
      </c>
      <c r="F219" t="e">
        <f>VLOOKUP(CONCATENATE("Лимит на доме",E219),#REF!,22,FALSE)</f>
        <v>#N/A</v>
      </c>
      <c r="G219" t="e">
        <f>VLOOKUP(E219,'помощник для списков'!C$2:I$4005,7,FALSE)</f>
        <v>#N/A</v>
      </c>
      <c r="H219" s="68" t="e">
        <f t="shared" si="24"/>
        <v>#N/A</v>
      </c>
      <c r="I219" t="e">
        <f t="shared" si="25"/>
        <v>#N/A</v>
      </c>
      <c r="J219">
        <f>ROW()</f>
        <v>219</v>
      </c>
      <c r="K219" t="e">
        <f>INDEX(#REF!,'помощник2(строки)'!D219,26)</f>
        <v>#REF!</v>
      </c>
      <c r="L219" t="e">
        <f>IF(K219="да",IF(A219=A218,L218,COUNTIF(M$2:M218,"&gt;0")+1),0)</f>
        <v>#REF!</v>
      </c>
      <c r="M219" t="e">
        <f>IF(VLOOKUP(E219,'помощник для списков'!C$2:I$4005,7,FALSE)=0,0,IF(L219=0,0,IF(E219=E218,0,1)))</f>
        <v>#N/A</v>
      </c>
      <c r="N219" t="e">
        <f t="shared" si="26"/>
        <v>#N/A</v>
      </c>
      <c r="O219" t="e">
        <f t="shared" si="27"/>
        <v>#N/A</v>
      </c>
      <c r="P219" t="e">
        <f>IF(INDEX(#REF!,'помощник2(строки)'!D219,27)="согласие",1,IF(INDEX(#REF!,'помощник2(строки)'!D219,27)="принято решение ОМС",1,0))</f>
        <v>#REF!</v>
      </c>
      <c r="Q219" t="e">
        <f t="shared" si="28"/>
        <v>#REF!</v>
      </c>
      <c r="R219" t="e">
        <f>IF(P219=1,IF(A219=A218,R218,COUNTIF(Q$2:Q218,"&gt;0")+1),0)</f>
        <v>#REF!</v>
      </c>
      <c r="S219" t="e">
        <f t="shared" si="29"/>
        <v>#N/A</v>
      </c>
    </row>
    <row r="220" spans="1:19">
      <c r="A220" t="e">
        <f>IF(COUNTIF(A$2:A219,A219)=B219,A219+1,A219)</f>
        <v>#N/A</v>
      </c>
      <c r="B220" t="e">
        <f>VLOOKUP(A220,'помощник для списков'!A$2:L$4005,11,FALSE)</f>
        <v>#N/A</v>
      </c>
      <c r="C220" t="e">
        <f>IF(A220=A219,D219,VLOOKUP(E220,#REF!,25,FALSE))</f>
        <v>#N/A</v>
      </c>
      <c r="D220" s="54" t="e">
        <f>IF(VLOOKUP(E220,'помощник для списков'!C$2:E$4005,3,FALSE)=0,'помощник2(строки)'!C220,IF(INDEX(#REF!,C220+1,12)=0,IF(INDEX(#REF!,C220+2,12)=0,IF(INDEX(#REF!,C220+3,12)=0,IF(INDEX(#REF!,C220+4,12)=0,IF(INDEX(#REF!,C220+5,12)=0,IF(INDEX(#REF!,C220+6,12)=0,IF(INDEX(#REF!,C220+7,12)=0,IF(INDEX(#REF!,C220+8,12)=0,IF(INDEX(#REF!,C220+9,12)=0,IF(INDEX(#REF!,C220+10,12)=0,IF(INDEX(#REF!,C220+11,12)=0,INDEX(#REF!,C220+12,12),INDEX(#REF!,C220+11,12)),INDEX(#REF!,C220+10,12)),INDEX(#REF!,C220+9,12)),INDEX(#REF!,C220+8,12)),INDEX(#REF!,C220+7,12)),INDEX(#REF!,C220+6,12)),INDEX(#REF!,C220+5,12)),INDEX(#REF!,C220+4,12)),INDEX(#REF!,C220+3,12)),INDEX(#REF!,C220+2,12)),INDEX(#REF!,C220+1,12)))</f>
        <v>#N/A</v>
      </c>
      <c r="E220" t="e">
        <f>VLOOKUP(A220,'помощник для списков'!A$2:C$4005,3,FALSE)</f>
        <v>#N/A</v>
      </c>
      <c r="F220" t="e">
        <f>VLOOKUP(CONCATENATE("Лимит на доме",E220),#REF!,22,FALSE)</f>
        <v>#N/A</v>
      </c>
      <c r="G220" t="e">
        <f>VLOOKUP(E220,'помощник для списков'!C$2:I$4005,7,FALSE)</f>
        <v>#N/A</v>
      </c>
      <c r="H220" s="68" t="e">
        <f t="shared" si="24"/>
        <v>#N/A</v>
      </c>
      <c r="I220" t="e">
        <f t="shared" si="25"/>
        <v>#N/A</v>
      </c>
      <c r="J220">
        <f>ROW()</f>
        <v>220</v>
      </c>
      <c r="K220" t="e">
        <f>INDEX(#REF!,'помощник2(строки)'!D220,26)</f>
        <v>#REF!</v>
      </c>
      <c r="L220" t="e">
        <f>IF(K220="да",IF(A220=A219,L219,COUNTIF(M$2:M219,"&gt;0")+1),0)</f>
        <v>#REF!</v>
      </c>
      <c r="M220" t="e">
        <f>IF(VLOOKUP(E220,'помощник для списков'!C$2:I$4005,7,FALSE)=0,0,IF(L220=0,0,IF(E220=E219,0,1)))</f>
        <v>#N/A</v>
      </c>
      <c r="N220" t="e">
        <f t="shared" si="26"/>
        <v>#N/A</v>
      </c>
      <c r="O220" t="e">
        <f t="shared" si="27"/>
        <v>#N/A</v>
      </c>
      <c r="P220" t="e">
        <f>IF(INDEX(#REF!,'помощник2(строки)'!D220,27)="согласие",1,IF(INDEX(#REF!,'помощник2(строки)'!D220,27)="принято решение ОМС",1,0))</f>
        <v>#REF!</v>
      </c>
      <c r="Q220" t="e">
        <f t="shared" si="28"/>
        <v>#REF!</v>
      </c>
      <c r="R220" t="e">
        <f>IF(P220=1,IF(A220=A219,R219,COUNTIF(Q$2:Q219,"&gt;0")+1),0)</f>
        <v>#REF!</v>
      </c>
      <c r="S220" t="e">
        <f t="shared" si="29"/>
        <v>#N/A</v>
      </c>
    </row>
    <row r="221" spans="1:19">
      <c r="A221" t="e">
        <f>IF(COUNTIF(A$2:A220,A220)=B220,A220+1,A220)</f>
        <v>#N/A</v>
      </c>
      <c r="B221" t="e">
        <f>VLOOKUP(A221,'помощник для списков'!A$2:L$4005,11,FALSE)</f>
        <v>#N/A</v>
      </c>
      <c r="C221" t="e">
        <f>IF(A221=A220,D220,VLOOKUP(E221,#REF!,25,FALSE))</f>
        <v>#N/A</v>
      </c>
      <c r="D221" s="54" t="e">
        <f>IF(VLOOKUP(E221,'помощник для списков'!C$2:E$4005,3,FALSE)=0,'помощник2(строки)'!C221,IF(INDEX(#REF!,C221+1,12)=0,IF(INDEX(#REF!,C221+2,12)=0,IF(INDEX(#REF!,C221+3,12)=0,IF(INDEX(#REF!,C221+4,12)=0,IF(INDEX(#REF!,C221+5,12)=0,IF(INDEX(#REF!,C221+6,12)=0,IF(INDEX(#REF!,C221+7,12)=0,IF(INDEX(#REF!,C221+8,12)=0,IF(INDEX(#REF!,C221+9,12)=0,IF(INDEX(#REF!,C221+10,12)=0,IF(INDEX(#REF!,C221+11,12)=0,INDEX(#REF!,C221+12,12),INDEX(#REF!,C221+11,12)),INDEX(#REF!,C221+10,12)),INDEX(#REF!,C221+9,12)),INDEX(#REF!,C221+8,12)),INDEX(#REF!,C221+7,12)),INDEX(#REF!,C221+6,12)),INDEX(#REF!,C221+5,12)),INDEX(#REF!,C221+4,12)),INDEX(#REF!,C221+3,12)),INDEX(#REF!,C221+2,12)),INDEX(#REF!,C221+1,12)))</f>
        <v>#N/A</v>
      </c>
      <c r="E221" t="e">
        <f>VLOOKUP(A221,'помощник для списков'!A$2:C$4005,3,FALSE)</f>
        <v>#N/A</v>
      </c>
      <c r="F221" t="e">
        <f>VLOOKUP(CONCATENATE("Лимит на доме",E221),#REF!,22,FALSE)</f>
        <v>#N/A</v>
      </c>
      <c r="G221" t="e">
        <f>VLOOKUP(E221,'помощник для списков'!C$2:I$4005,7,FALSE)</f>
        <v>#N/A</v>
      </c>
      <c r="H221" s="68" t="e">
        <f t="shared" si="24"/>
        <v>#N/A</v>
      </c>
      <c r="I221" t="e">
        <f t="shared" si="25"/>
        <v>#N/A</v>
      </c>
      <c r="J221">
        <f>ROW()</f>
        <v>221</v>
      </c>
      <c r="K221" t="e">
        <f>INDEX(#REF!,'помощник2(строки)'!D221,26)</f>
        <v>#REF!</v>
      </c>
      <c r="L221" t="e">
        <f>IF(K221="да",IF(A221=A220,L220,COUNTIF(M$2:M220,"&gt;0")+1),0)</f>
        <v>#REF!</v>
      </c>
      <c r="M221" t="e">
        <f>IF(VLOOKUP(E221,'помощник для списков'!C$2:I$4005,7,FALSE)=0,0,IF(L221=0,0,IF(E221=E220,0,1)))</f>
        <v>#N/A</v>
      </c>
      <c r="N221" t="e">
        <f t="shared" si="26"/>
        <v>#N/A</v>
      </c>
      <c r="O221" t="e">
        <f t="shared" si="27"/>
        <v>#N/A</v>
      </c>
      <c r="P221" t="e">
        <f>IF(INDEX(#REF!,'помощник2(строки)'!D221,27)="согласие",1,IF(INDEX(#REF!,'помощник2(строки)'!D221,27)="принято решение ОМС",1,0))</f>
        <v>#REF!</v>
      </c>
      <c r="Q221" t="e">
        <f t="shared" si="28"/>
        <v>#REF!</v>
      </c>
      <c r="R221" t="e">
        <f>IF(P221=1,IF(A221=A220,R220,COUNTIF(Q$2:Q220,"&gt;0")+1),0)</f>
        <v>#REF!</v>
      </c>
      <c r="S221" t="e">
        <f t="shared" si="29"/>
        <v>#N/A</v>
      </c>
    </row>
    <row r="222" spans="1:19">
      <c r="A222" t="e">
        <f>IF(COUNTIF(A$2:A221,A221)=B221,A221+1,A221)</f>
        <v>#N/A</v>
      </c>
      <c r="B222" t="e">
        <f>VLOOKUP(A222,'помощник для списков'!A$2:L$4005,11,FALSE)</f>
        <v>#N/A</v>
      </c>
      <c r="C222" t="e">
        <f>IF(A222=A221,D221,VLOOKUP(E222,#REF!,25,FALSE))</f>
        <v>#N/A</v>
      </c>
      <c r="D222" s="54" t="e">
        <f>IF(VLOOKUP(E222,'помощник для списков'!C$2:E$4005,3,FALSE)=0,'помощник2(строки)'!C222,IF(INDEX(#REF!,C222+1,12)=0,IF(INDEX(#REF!,C222+2,12)=0,IF(INDEX(#REF!,C222+3,12)=0,IF(INDEX(#REF!,C222+4,12)=0,IF(INDEX(#REF!,C222+5,12)=0,IF(INDEX(#REF!,C222+6,12)=0,IF(INDEX(#REF!,C222+7,12)=0,IF(INDEX(#REF!,C222+8,12)=0,IF(INDEX(#REF!,C222+9,12)=0,IF(INDEX(#REF!,C222+10,12)=0,IF(INDEX(#REF!,C222+11,12)=0,INDEX(#REF!,C222+12,12),INDEX(#REF!,C222+11,12)),INDEX(#REF!,C222+10,12)),INDEX(#REF!,C222+9,12)),INDEX(#REF!,C222+8,12)),INDEX(#REF!,C222+7,12)),INDEX(#REF!,C222+6,12)),INDEX(#REF!,C222+5,12)),INDEX(#REF!,C222+4,12)),INDEX(#REF!,C222+3,12)),INDEX(#REF!,C222+2,12)),INDEX(#REF!,C222+1,12)))</f>
        <v>#N/A</v>
      </c>
      <c r="E222" t="e">
        <f>VLOOKUP(A222,'помощник для списков'!A$2:C$4005,3,FALSE)</f>
        <v>#N/A</v>
      </c>
      <c r="F222" t="e">
        <f>VLOOKUP(CONCATENATE("Лимит на доме",E222),#REF!,22,FALSE)</f>
        <v>#N/A</v>
      </c>
      <c r="G222" t="e">
        <f>VLOOKUP(E222,'помощник для списков'!C$2:I$4005,7,FALSE)</f>
        <v>#N/A</v>
      </c>
      <c r="H222" s="68" t="e">
        <f t="shared" si="24"/>
        <v>#N/A</v>
      </c>
      <c r="I222" t="e">
        <f t="shared" si="25"/>
        <v>#N/A</v>
      </c>
      <c r="J222">
        <f>ROW()</f>
        <v>222</v>
      </c>
      <c r="K222" t="e">
        <f>INDEX(#REF!,'помощник2(строки)'!D222,26)</f>
        <v>#REF!</v>
      </c>
      <c r="L222" t="e">
        <f>IF(K222="да",IF(A222=A221,L221,COUNTIF(M$2:M221,"&gt;0")+1),0)</f>
        <v>#REF!</v>
      </c>
      <c r="M222" t="e">
        <f>IF(VLOOKUP(E222,'помощник для списков'!C$2:I$4005,7,FALSE)=0,0,IF(L222=0,0,IF(E222=E221,0,1)))</f>
        <v>#N/A</v>
      </c>
      <c r="N222" t="e">
        <f t="shared" si="26"/>
        <v>#N/A</v>
      </c>
      <c r="O222" t="e">
        <f t="shared" si="27"/>
        <v>#N/A</v>
      </c>
      <c r="P222" t="e">
        <f>IF(INDEX(#REF!,'помощник2(строки)'!D222,27)="согласие",1,IF(INDEX(#REF!,'помощник2(строки)'!D222,27)="принято решение ОМС",1,0))</f>
        <v>#REF!</v>
      </c>
      <c r="Q222" t="e">
        <f t="shared" si="28"/>
        <v>#REF!</v>
      </c>
      <c r="R222" t="e">
        <f>IF(P222=1,IF(A222=A221,R221,COUNTIF(Q$2:Q221,"&gt;0")+1),0)</f>
        <v>#REF!</v>
      </c>
      <c r="S222" t="e">
        <f t="shared" si="29"/>
        <v>#N/A</v>
      </c>
    </row>
    <row r="223" spans="1:19">
      <c r="A223" t="e">
        <f>IF(COUNTIF(A$2:A222,A222)=B222,A222+1,A222)</f>
        <v>#N/A</v>
      </c>
      <c r="B223" t="e">
        <f>VLOOKUP(A223,'помощник для списков'!A$2:L$4005,11,FALSE)</f>
        <v>#N/A</v>
      </c>
      <c r="C223" t="e">
        <f>IF(A223=A222,D222,VLOOKUP(E223,#REF!,25,FALSE))</f>
        <v>#N/A</v>
      </c>
      <c r="D223" s="54" t="e">
        <f>IF(VLOOKUP(E223,'помощник для списков'!C$2:E$4005,3,FALSE)=0,'помощник2(строки)'!C223,IF(INDEX(#REF!,C223+1,12)=0,IF(INDEX(#REF!,C223+2,12)=0,IF(INDEX(#REF!,C223+3,12)=0,IF(INDEX(#REF!,C223+4,12)=0,IF(INDEX(#REF!,C223+5,12)=0,IF(INDEX(#REF!,C223+6,12)=0,IF(INDEX(#REF!,C223+7,12)=0,IF(INDEX(#REF!,C223+8,12)=0,IF(INDEX(#REF!,C223+9,12)=0,IF(INDEX(#REF!,C223+10,12)=0,IF(INDEX(#REF!,C223+11,12)=0,INDEX(#REF!,C223+12,12),INDEX(#REF!,C223+11,12)),INDEX(#REF!,C223+10,12)),INDEX(#REF!,C223+9,12)),INDEX(#REF!,C223+8,12)),INDEX(#REF!,C223+7,12)),INDEX(#REF!,C223+6,12)),INDEX(#REF!,C223+5,12)),INDEX(#REF!,C223+4,12)),INDEX(#REF!,C223+3,12)),INDEX(#REF!,C223+2,12)),INDEX(#REF!,C223+1,12)))</f>
        <v>#N/A</v>
      </c>
      <c r="E223" t="e">
        <f>VLOOKUP(A223,'помощник для списков'!A$2:C$4005,3,FALSE)</f>
        <v>#N/A</v>
      </c>
      <c r="F223" t="e">
        <f>VLOOKUP(CONCATENATE("Лимит на доме",E223),#REF!,22,FALSE)</f>
        <v>#N/A</v>
      </c>
      <c r="G223" t="e">
        <f>VLOOKUP(E223,'помощник для списков'!C$2:I$4005,7,FALSE)</f>
        <v>#N/A</v>
      </c>
      <c r="H223" s="68" t="e">
        <f t="shared" si="24"/>
        <v>#N/A</v>
      </c>
      <c r="I223" t="e">
        <f t="shared" si="25"/>
        <v>#N/A</v>
      </c>
      <c r="J223">
        <f>ROW()</f>
        <v>223</v>
      </c>
      <c r="K223" t="e">
        <f>INDEX(#REF!,'помощник2(строки)'!D223,26)</f>
        <v>#REF!</v>
      </c>
      <c r="L223" t="e">
        <f>IF(K223="да",IF(A223=A222,L222,COUNTIF(M$2:M222,"&gt;0")+1),0)</f>
        <v>#REF!</v>
      </c>
      <c r="M223" t="e">
        <f>IF(VLOOKUP(E223,'помощник для списков'!C$2:I$4005,7,FALSE)=0,0,IF(L223=0,0,IF(E223=E222,0,1)))</f>
        <v>#N/A</v>
      </c>
      <c r="N223" t="e">
        <f t="shared" si="26"/>
        <v>#N/A</v>
      </c>
      <c r="O223" t="e">
        <f t="shared" si="27"/>
        <v>#N/A</v>
      </c>
      <c r="P223" t="e">
        <f>IF(INDEX(#REF!,'помощник2(строки)'!D223,27)="согласие",1,IF(INDEX(#REF!,'помощник2(строки)'!D223,27)="принято решение ОМС",1,0))</f>
        <v>#REF!</v>
      </c>
      <c r="Q223" t="e">
        <f t="shared" si="28"/>
        <v>#REF!</v>
      </c>
      <c r="R223" t="e">
        <f>IF(P223=1,IF(A223=A222,R222,COUNTIF(Q$2:Q222,"&gt;0")+1),0)</f>
        <v>#REF!</v>
      </c>
      <c r="S223" t="e">
        <f t="shared" si="29"/>
        <v>#N/A</v>
      </c>
    </row>
    <row r="224" spans="1:19">
      <c r="A224" t="e">
        <f>IF(COUNTIF(A$2:A223,A223)=B223,A223+1,A223)</f>
        <v>#N/A</v>
      </c>
      <c r="B224" t="e">
        <f>VLOOKUP(A224,'помощник для списков'!A$2:L$4005,11,FALSE)</f>
        <v>#N/A</v>
      </c>
      <c r="C224" t="e">
        <f>IF(A224=A223,D223,VLOOKUP(E224,#REF!,25,FALSE))</f>
        <v>#N/A</v>
      </c>
      <c r="D224" s="54" t="e">
        <f>IF(VLOOKUP(E224,'помощник для списков'!C$2:E$4005,3,FALSE)=0,'помощник2(строки)'!C224,IF(INDEX(#REF!,C224+1,12)=0,IF(INDEX(#REF!,C224+2,12)=0,IF(INDEX(#REF!,C224+3,12)=0,IF(INDEX(#REF!,C224+4,12)=0,IF(INDEX(#REF!,C224+5,12)=0,IF(INDEX(#REF!,C224+6,12)=0,IF(INDEX(#REF!,C224+7,12)=0,IF(INDEX(#REF!,C224+8,12)=0,IF(INDEX(#REF!,C224+9,12)=0,IF(INDEX(#REF!,C224+10,12)=0,IF(INDEX(#REF!,C224+11,12)=0,INDEX(#REF!,C224+12,12),INDEX(#REF!,C224+11,12)),INDEX(#REF!,C224+10,12)),INDEX(#REF!,C224+9,12)),INDEX(#REF!,C224+8,12)),INDEX(#REF!,C224+7,12)),INDEX(#REF!,C224+6,12)),INDEX(#REF!,C224+5,12)),INDEX(#REF!,C224+4,12)),INDEX(#REF!,C224+3,12)),INDEX(#REF!,C224+2,12)),INDEX(#REF!,C224+1,12)))</f>
        <v>#N/A</v>
      </c>
      <c r="E224" t="e">
        <f>VLOOKUP(A224,'помощник для списков'!A$2:C$4005,3,FALSE)</f>
        <v>#N/A</v>
      </c>
      <c r="F224" t="e">
        <f>VLOOKUP(CONCATENATE("Лимит на доме",E224),#REF!,22,FALSE)</f>
        <v>#N/A</v>
      </c>
      <c r="G224" t="e">
        <f>VLOOKUP(E224,'помощник для списков'!C$2:I$4005,7,FALSE)</f>
        <v>#N/A</v>
      </c>
      <c r="H224" s="68" t="e">
        <f t="shared" si="24"/>
        <v>#N/A</v>
      </c>
      <c r="I224" t="e">
        <f t="shared" si="25"/>
        <v>#N/A</v>
      </c>
      <c r="J224">
        <f>ROW()</f>
        <v>224</v>
      </c>
      <c r="K224" t="e">
        <f>INDEX(#REF!,'помощник2(строки)'!D224,26)</f>
        <v>#REF!</v>
      </c>
      <c r="L224" t="e">
        <f>IF(K224="да",IF(A224=A223,L223,COUNTIF(M$2:M223,"&gt;0")+1),0)</f>
        <v>#REF!</v>
      </c>
      <c r="M224" t="e">
        <f>IF(VLOOKUP(E224,'помощник для списков'!C$2:I$4005,7,FALSE)=0,0,IF(L224=0,0,IF(E224=E223,0,1)))</f>
        <v>#N/A</v>
      </c>
      <c r="N224" t="e">
        <f t="shared" si="26"/>
        <v>#N/A</v>
      </c>
      <c r="O224" t="e">
        <f t="shared" si="27"/>
        <v>#N/A</v>
      </c>
      <c r="P224" t="e">
        <f>IF(INDEX(#REF!,'помощник2(строки)'!D224,27)="согласие",1,IF(INDEX(#REF!,'помощник2(строки)'!D224,27)="принято решение ОМС",1,0))</f>
        <v>#REF!</v>
      </c>
      <c r="Q224" t="e">
        <f t="shared" si="28"/>
        <v>#REF!</v>
      </c>
      <c r="R224" t="e">
        <f>IF(P224=1,IF(A224=A223,R223,COUNTIF(Q$2:Q223,"&gt;0")+1),0)</f>
        <v>#REF!</v>
      </c>
      <c r="S224" t="e">
        <f t="shared" si="29"/>
        <v>#N/A</v>
      </c>
    </row>
    <row r="225" spans="1:19">
      <c r="A225" t="e">
        <f>IF(COUNTIF(A$2:A224,A224)=B224,A224+1,A224)</f>
        <v>#N/A</v>
      </c>
      <c r="B225" t="e">
        <f>VLOOKUP(A225,'помощник для списков'!A$2:L$4005,11,FALSE)</f>
        <v>#N/A</v>
      </c>
      <c r="C225" t="e">
        <f>IF(A225=A224,D224,VLOOKUP(E225,#REF!,25,FALSE))</f>
        <v>#N/A</v>
      </c>
      <c r="D225" s="54" t="e">
        <f>IF(VLOOKUP(E225,'помощник для списков'!C$2:E$4005,3,FALSE)=0,'помощник2(строки)'!C225,IF(INDEX(#REF!,C225+1,12)=0,IF(INDEX(#REF!,C225+2,12)=0,IF(INDEX(#REF!,C225+3,12)=0,IF(INDEX(#REF!,C225+4,12)=0,IF(INDEX(#REF!,C225+5,12)=0,IF(INDEX(#REF!,C225+6,12)=0,IF(INDEX(#REF!,C225+7,12)=0,IF(INDEX(#REF!,C225+8,12)=0,IF(INDEX(#REF!,C225+9,12)=0,IF(INDEX(#REF!,C225+10,12)=0,IF(INDEX(#REF!,C225+11,12)=0,INDEX(#REF!,C225+12,12),INDEX(#REF!,C225+11,12)),INDEX(#REF!,C225+10,12)),INDEX(#REF!,C225+9,12)),INDEX(#REF!,C225+8,12)),INDEX(#REF!,C225+7,12)),INDEX(#REF!,C225+6,12)),INDEX(#REF!,C225+5,12)),INDEX(#REF!,C225+4,12)),INDEX(#REF!,C225+3,12)),INDEX(#REF!,C225+2,12)),INDEX(#REF!,C225+1,12)))</f>
        <v>#N/A</v>
      </c>
      <c r="E225" t="e">
        <f>VLOOKUP(A225,'помощник для списков'!A$2:C$4005,3,FALSE)</f>
        <v>#N/A</v>
      </c>
      <c r="F225" t="e">
        <f>VLOOKUP(CONCATENATE("Лимит на доме",E225),#REF!,22,FALSE)</f>
        <v>#N/A</v>
      </c>
      <c r="G225" t="e">
        <f>VLOOKUP(E225,'помощник для списков'!C$2:I$4005,7,FALSE)</f>
        <v>#N/A</v>
      </c>
      <c r="H225" s="68" t="e">
        <f t="shared" si="24"/>
        <v>#N/A</v>
      </c>
      <c r="I225" t="e">
        <f t="shared" si="25"/>
        <v>#N/A</v>
      </c>
      <c r="J225">
        <f>ROW()</f>
        <v>225</v>
      </c>
      <c r="K225" t="e">
        <f>INDEX(#REF!,'помощник2(строки)'!D225,26)</f>
        <v>#REF!</v>
      </c>
      <c r="L225" t="e">
        <f>IF(K225="да",IF(A225=A224,L224,COUNTIF(M$2:M224,"&gt;0")+1),0)</f>
        <v>#REF!</v>
      </c>
      <c r="M225" t="e">
        <f>IF(VLOOKUP(E225,'помощник для списков'!C$2:I$4005,7,FALSE)=0,0,IF(L225=0,0,IF(E225=E224,0,1)))</f>
        <v>#N/A</v>
      </c>
      <c r="N225" t="e">
        <f t="shared" si="26"/>
        <v>#N/A</v>
      </c>
      <c r="O225" t="e">
        <f t="shared" si="27"/>
        <v>#N/A</v>
      </c>
      <c r="P225" t="e">
        <f>IF(INDEX(#REF!,'помощник2(строки)'!D225,27)="согласие",1,IF(INDEX(#REF!,'помощник2(строки)'!D225,27)="принято решение ОМС",1,0))</f>
        <v>#REF!</v>
      </c>
      <c r="Q225" t="e">
        <f t="shared" si="28"/>
        <v>#REF!</v>
      </c>
      <c r="R225" t="e">
        <f>IF(P225=1,IF(A225=A224,R224,COUNTIF(Q$2:Q224,"&gt;0")+1),0)</f>
        <v>#REF!</v>
      </c>
      <c r="S225" t="e">
        <f t="shared" si="29"/>
        <v>#N/A</v>
      </c>
    </row>
    <row r="226" spans="1:19">
      <c r="A226" t="e">
        <f>IF(COUNTIF(A$2:A225,A225)=B225,A225+1,A225)</f>
        <v>#N/A</v>
      </c>
      <c r="B226" t="e">
        <f>VLOOKUP(A226,'помощник для списков'!A$2:L$4005,11,FALSE)</f>
        <v>#N/A</v>
      </c>
      <c r="C226" t="e">
        <f>IF(A226=A225,D225,VLOOKUP(E226,#REF!,25,FALSE))</f>
        <v>#N/A</v>
      </c>
      <c r="D226" s="54" t="e">
        <f>IF(VLOOKUP(E226,'помощник для списков'!C$2:E$4005,3,FALSE)=0,'помощник2(строки)'!C226,IF(INDEX(#REF!,C226+1,12)=0,IF(INDEX(#REF!,C226+2,12)=0,IF(INDEX(#REF!,C226+3,12)=0,IF(INDEX(#REF!,C226+4,12)=0,IF(INDEX(#REF!,C226+5,12)=0,IF(INDEX(#REF!,C226+6,12)=0,IF(INDEX(#REF!,C226+7,12)=0,IF(INDEX(#REF!,C226+8,12)=0,IF(INDEX(#REF!,C226+9,12)=0,IF(INDEX(#REF!,C226+10,12)=0,IF(INDEX(#REF!,C226+11,12)=0,INDEX(#REF!,C226+12,12),INDEX(#REF!,C226+11,12)),INDEX(#REF!,C226+10,12)),INDEX(#REF!,C226+9,12)),INDEX(#REF!,C226+8,12)),INDEX(#REF!,C226+7,12)),INDEX(#REF!,C226+6,12)),INDEX(#REF!,C226+5,12)),INDEX(#REF!,C226+4,12)),INDEX(#REF!,C226+3,12)),INDEX(#REF!,C226+2,12)),INDEX(#REF!,C226+1,12)))</f>
        <v>#N/A</v>
      </c>
      <c r="E226" t="e">
        <f>VLOOKUP(A226,'помощник для списков'!A$2:C$4005,3,FALSE)</f>
        <v>#N/A</v>
      </c>
      <c r="F226" t="e">
        <f>VLOOKUP(CONCATENATE("Лимит на доме",E226),#REF!,22,FALSE)</f>
        <v>#N/A</v>
      </c>
      <c r="G226" t="e">
        <f>VLOOKUP(E226,'помощник для списков'!C$2:I$4005,7,FALSE)</f>
        <v>#N/A</v>
      </c>
      <c r="H226" s="68" t="e">
        <f t="shared" si="24"/>
        <v>#N/A</v>
      </c>
      <c r="I226" t="e">
        <f t="shared" si="25"/>
        <v>#N/A</v>
      </c>
      <c r="J226">
        <f>ROW()</f>
        <v>226</v>
      </c>
      <c r="K226" t="e">
        <f>INDEX(#REF!,'помощник2(строки)'!D226,26)</f>
        <v>#REF!</v>
      </c>
      <c r="L226" t="e">
        <f>IF(K226="да",IF(A226=A225,L225,COUNTIF(M$2:M225,"&gt;0")+1),0)</f>
        <v>#REF!</v>
      </c>
      <c r="M226" t="e">
        <f>IF(VLOOKUP(E226,'помощник для списков'!C$2:I$4005,7,FALSE)=0,0,IF(L226=0,0,IF(E226=E225,0,1)))</f>
        <v>#N/A</v>
      </c>
      <c r="N226" t="e">
        <f t="shared" si="26"/>
        <v>#N/A</v>
      </c>
      <c r="O226" t="e">
        <f t="shared" si="27"/>
        <v>#N/A</v>
      </c>
      <c r="P226" t="e">
        <f>IF(INDEX(#REF!,'помощник2(строки)'!D226,27)="согласие",1,IF(INDEX(#REF!,'помощник2(строки)'!D226,27)="принято решение ОМС",1,0))</f>
        <v>#REF!</v>
      </c>
      <c r="Q226" t="e">
        <f t="shared" si="28"/>
        <v>#REF!</v>
      </c>
      <c r="R226" t="e">
        <f>IF(P226=1,IF(A226=A225,R225,COUNTIF(Q$2:Q225,"&gt;0")+1),0)</f>
        <v>#REF!</v>
      </c>
      <c r="S226" t="e">
        <f t="shared" si="29"/>
        <v>#N/A</v>
      </c>
    </row>
    <row r="227" spans="1:19">
      <c r="A227" t="e">
        <f>IF(COUNTIF(A$2:A226,A226)=B226,A226+1,A226)</f>
        <v>#N/A</v>
      </c>
      <c r="B227" t="e">
        <f>VLOOKUP(A227,'помощник для списков'!A$2:L$4005,11,FALSE)</f>
        <v>#N/A</v>
      </c>
      <c r="C227" t="e">
        <f>IF(A227=A226,D226,VLOOKUP(E227,#REF!,25,FALSE))</f>
        <v>#N/A</v>
      </c>
      <c r="D227" s="54" t="e">
        <f>IF(VLOOKUP(E227,'помощник для списков'!C$2:E$4005,3,FALSE)=0,'помощник2(строки)'!C227,IF(INDEX(#REF!,C227+1,12)=0,IF(INDEX(#REF!,C227+2,12)=0,IF(INDEX(#REF!,C227+3,12)=0,IF(INDEX(#REF!,C227+4,12)=0,IF(INDEX(#REF!,C227+5,12)=0,IF(INDEX(#REF!,C227+6,12)=0,IF(INDEX(#REF!,C227+7,12)=0,IF(INDEX(#REF!,C227+8,12)=0,IF(INDEX(#REF!,C227+9,12)=0,IF(INDEX(#REF!,C227+10,12)=0,IF(INDEX(#REF!,C227+11,12)=0,INDEX(#REF!,C227+12,12),INDEX(#REF!,C227+11,12)),INDEX(#REF!,C227+10,12)),INDEX(#REF!,C227+9,12)),INDEX(#REF!,C227+8,12)),INDEX(#REF!,C227+7,12)),INDEX(#REF!,C227+6,12)),INDEX(#REF!,C227+5,12)),INDEX(#REF!,C227+4,12)),INDEX(#REF!,C227+3,12)),INDEX(#REF!,C227+2,12)),INDEX(#REF!,C227+1,12)))</f>
        <v>#N/A</v>
      </c>
      <c r="E227" t="e">
        <f>VLOOKUP(A227,'помощник для списков'!A$2:C$4005,3,FALSE)</f>
        <v>#N/A</v>
      </c>
      <c r="F227" t="e">
        <f>VLOOKUP(CONCATENATE("Лимит на доме",E227),#REF!,22,FALSE)</f>
        <v>#N/A</v>
      </c>
      <c r="G227" t="e">
        <f>VLOOKUP(E227,'помощник для списков'!C$2:I$4005,7,FALSE)</f>
        <v>#N/A</v>
      </c>
      <c r="H227" s="68" t="e">
        <f t="shared" si="24"/>
        <v>#N/A</v>
      </c>
      <c r="I227" t="e">
        <f t="shared" si="25"/>
        <v>#N/A</v>
      </c>
      <c r="J227">
        <f>ROW()</f>
        <v>227</v>
      </c>
      <c r="K227" t="e">
        <f>INDEX(#REF!,'помощник2(строки)'!D227,26)</f>
        <v>#REF!</v>
      </c>
      <c r="L227" t="e">
        <f>IF(K227="да",IF(A227=A226,L226,COUNTIF(M$2:M226,"&gt;0")+1),0)</f>
        <v>#REF!</v>
      </c>
      <c r="M227" t="e">
        <f>IF(VLOOKUP(E227,'помощник для списков'!C$2:I$4005,7,FALSE)=0,0,IF(L227=0,0,IF(E227=E226,0,1)))</f>
        <v>#N/A</v>
      </c>
      <c r="N227" t="e">
        <f t="shared" si="26"/>
        <v>#N/A</v>
      </c>
      <c r="O227" t="e">
        <f t="shared" si="27"/>
        <v>#N/A</v>
      </c>
      <c r="P227" t="e">
        <f>IF(INDEX(#REF!,'помощник2(строки)'!D227,27)="согласие",1,IF(INDEX(#REF!,'помощник2(строки)'!D227,27)="принято решение ОМС",1,0))</f>
        <v>#REF!</v>
      </c>
      <c r="Q227" t="e">
        <f t="shared" si="28"/>
        <v>#REF!</v>
      </c>
      <c r="R227" t="e">
        <f>IF(P227=1,IF(A227=A226,R226,COUNTIF(Q$2:Q226,"&gt;0")+1),0)</f>
        <v>#REF!</v>
      </c>
      <c r="S227" t="e">
        <f t="shared" si="29"/>
        <v>#N/A</v>
      </c>
    </row>
    <row r="228" spans="1:19">
      <c r="A228" t="e">
        <f>IF(COUNTIF(A$2:A227,A227)=B227,A227+1,A227)</f>
        <v>#N/A</v>
      </c>
      <c r="B228" t="e">
        <f>VLOOKUP(A228,'помощник для списков'!A$2:L$4005,11,FALSE)</f>
        <v>#N/A</v>
      </c>
      <c r="C228" t="e">
        <f>IF(A228=A227,D227,VLOOKUP(E228,#REF!,25,FALSE))</f>
        <v>#N/A</v>
      </c>
      <c r="D228" s="54" t="e">
        <f>IF(VLOOKUP(E228,'помощник для списков'!C$2:E$4005,3,FALSE)=0,'помощник2(строки)'!C228,IF(INDEX(#REF!,C228+1,12)=0,IF(INDEX(#REF!,C228+2,12)=0,IF(INDEX(#REF!,C228+3,12)=0,IF(INDEX(#REF!,C228+4,12)=0,IF(INDEX(#REF!,C228+5,12)=0,IF(INDEX(#REF!,C228+6,12)=0,IF(INDEX(#REF!,C228+7,12)=0,IF(INDEX(#REF!,C228+8,12)=0,IF(INDEX(#REF!,C228+9,12)=0,IF(INDEX(#REF!,C228+10,12)=0,IF(INDEX(#REF!,C228+11,12)=0,INDEX(#REF!,C228+12,12),INDEX(#REF!,C228+11,12)),INDEX(#REF!,C228+10,12)),INDEX(#REF!,C228+9,12)),INDEX(#REF!,C228+8,12)),INDEX(#REF!,C228+7,12)),INDEX(#REF!,C228+6,12)),INDEX(#REF!,C228+5,12)),INDEX(#REF!,C228+4,12)),INDEX(#REF!,C228+3,12)),INDEX(#REF!,C228+2,12)),INDEX(#REF!,C228+1,12)))</f>
        <v>#N/A</v>
      </c>
      <c r="E228" t="e">
        <f>VLOOKUP(A228,'помощник для списков'!A$2:C$4005,3,FALSE)</f>
        <v>#N/A</v>
      </c>
      <c r="F228" t="e">
        <f>VLOOKUP(CONCATENATE("Лимит на доме",E228),#REF!,22,FALSE)</f>
        <v>#N/A</v>
      </c>
      <c r="G228" t="e">
        <f>VLOOKUP(E228,'помощник для списков'!C$2:I$4005,7,FALSE)</f>
        <v>#N/A</v>
      </c>
      <c r="H228" s="68" t="e">
        <f t="shared" si="24"/>
        <v>#N/A</v>
      </c>
      <c r="I228" t="e">
        <f t="shared" si="25"/>
        <v>#N/A</v>
      </c>
      <c r="J228">
        <f>ROW()</f>
        <v>228</v>
      </c>
      <c r="K228" t="e">
        <f>INDEX(#REF!,'помощник2(строки)'!D228,26)</f>
        <v>#REF!</v>
      </c>
      <c r="L228" t="e">
        <f>IF(K228="да",IF(A228=A227,L227,COUNTIF(M$2:M227,"&gt;0")+1),0)</f>
        <v>#REF!</v>
      </c>
      <c r="M228" t="e">
        <f>IF(VLOOKUP(E228,'помощник для списков'!C$2:I$4005,7,FALSE)=0,0,IF(L228=0,0,IF(E228=E227,0,1)))</f>
        <v>#N/A</v>
      </c>
      <c r="N228" t="e">
        <f t="shared" si="26"/>
        <v>#N/A</v>
      </c>
      <c r="O228" t="e">
        <f t="shared" si="27"/>
        <v>#N/A</v>
      </c>
      <c r="P228" t="e">
        <f>IF(INDEX(#REF!,'помощник2(строки)'!D228,27)="согласие",1,IF(INDEX(#REF!,'помощник2(строки)'!D228,27)="принято решение ОМС",1,0))</f>
        <v>#REF!</v>
      </c>
      <c r="Q228" t="e">
        <f t="shared" si="28"/>
        <v>#REF!</v>
      </c>
      <c r="R228" t="e">
        <f>IF(P228=1,IF(A228=A227,R227,COUNTIF(Q$2:Q227,"&gt;0")+1),0)</f>
        <v>#REF!</v>
      </c>
      <c r="S228" t="e">
        <f t="shared" si="29"/>
        <v>#N/A</v>
      </c>
    </row>
    <row r="229" spans="1:19">
      <c r="A229" t="e">
        <f>IF(COUNTIF(A$2:A228,A228)=B228,A228+1,A228)</f>
        <v>#N/A</v>
      </c>
      <c r="B229" t="e">
        <f>VLOOKUP(A229,'помощник для списков'!A$2:L$4005,11,FALSE)</f>
        <v>#N/A</v>
      </c>
      <c r="C229" t="e">
        <f>IF(A229=A228,D228,VLOOKUP(E229,#REF!,25,FALSE))</f>
        <v>#N/A</v>
      </c>
      <c r="D229" s="54" t="e">
        <f>IF(VLOOKUP(E229,'помощник для списков'!C$2:E$4005,3,FALSE)=0,'помощник2(строки)'!C229,IF(INDEX(#REF!,C229+1,12)=0,IF(INDEX(#REF!,C229+2,12)=0,IF(INDEX(#REF!,C229+3,12)=0,IF(INDEX(#REF!,C229+4,12)=0,IF(INDEX(#REF!,C229+5,12)=0,IF(INDEX(#REF!,C229+6,12)=0,IF(INDEX(#REF!,C229+7,12)=0,IF(INDEX(#REF!,C229+8,12)=0,IF(INDEX(#REF!,C229+9,12)=0,IF(INDEX(#REF!,C229+10,12)=0,IF(INDEX(#REF!,C229+11,12)=0,INDEX(#REF!,C229+12,12),INDEX(#REF!,C229+11,12)),INDEX(#REF!,C229+10,12)),INDEX(#REF!,C229+9,12)),INDEX(#REF!,C229+8,12)),INDEX(#REF!,C229+7,12)),INDEX(#REF!,C229+6,12)),INDEX(#REF!,C229+5,12)),INDEX(#REF!,C229+4,12)),INDEX(#REF!,C229+3,12)),INDEX(#REF!,C229+2,12)),INDEX(#REF!,C229+1,12)))</f>
        <v>#N/A</v>
      </c>
      <c r="E229" t="e">
        <f>VLOOKUP(A229,'помощник для списков'!A$2:C$4005,3,FALSE)</f>
        <v>#N/A</v>
      </c>
      <c r="F229" t="e">
        <f>VLOOKUP(CONCATENATE("Лимит на доме",E229),#REF!,22,FALSE)</f>
        <v>#N/A</v>
      </c>
      <c r="G229" t="e">
        <f>VLOOKUP(E229,'помощник для списков'!C$2:I$4005,7,FALSE)</f>
        <v>#N/A</v>
      </c>
      <c r="H229" s="68" t="e">
        <f t="shared" si="24"/>
        <v>#N/A</v>
      </c>
      <c r="I229" t="e">
        <f t="shared" si="25"/>
        <v>#N/A</v>
      </c>
      <c r="J229">
        <f>ROW()</f>
        <v>229</v>
      </c>
      <c r="K229" t="e">
        <f>INDEX(#REF!,'помощник2(строки)'!D229,26)</f>
        <v>#REF!</v>
      </c>
      <c r="L229" t="e">
        <f>IF(K229="да",IF(A229=A228,L228,COUNTIF(M$2:M228,"&gt;0")+1),0)</f>
        <v>#REF!</v>
      </c>
      <c r="M229" t="e">
        <f>IF(VLOOKUP(E229,'помощник для списков'!C$2:I$4005,7,FALSE)=0,0,IF(L229=0,0,IF(E229=E228,0,1)))</f>
        <v>#N/A</v>
      </c>
      <c r="N229" t="e">
        <f t="shared" si="26"/>
        <v>#N/A</v>
      </c>
      <c r="O229" t="e">
        <f t="shared" si="27"/>
        <v>#N/A</v>
      </c>
      <c r="P229" t="e">
        <f>IF(INDEX(#REF!,'помощник2(строки)'!D229,27)="согласие",1,IF(INDEX(#REF!,'помощник2(строки)'!D229,27)="принято решение ОМС",1,0))</f>
        <v>#REF!</v>
      </c>
      <c r="Q229" t="e">
        <f t="shared" si="28"/>
        <v>#REF!</v>
      </c>
      <c r="R229" t="e">
        <f>IF(P229=1,IF(A229=A228,R228,COUNTIF(Q$2:Q228,"&gt;0")+1),0)</f>
        <v>#REF!</v>
      </c>
      <c r="S229" t="e">
        <f t="shared" si="29"/>
        <v>#N/A</v>
      </c>
    </row>
    <row r="230" spans="1:19">
      <c r="A230" t="e">
        <f>IF(COUNTIF(A$2:A229,A229)=B229,A229+1,A229)</f>
        <v>#N/A</v>
      </c>
      <c r="B230" t="e">
        <f>VLOOKUP(A230,'помощник для списков'!A$2:L$4005,11,FALSE)</f>
        <v>#N/A</v>
      </c>
      <c r="C230" t="e">
        <f>IF(A230=A229,D229,VLOOKUP(E230,#REF!,25,FALSE))</f>
        <v>#N/A</v>
      </c>
      <c r="D230" s="54" t="e">
        <f>IF(VLOOKUP(E230,'помощник для списков'!C$2:E$4005,3,FALSE)=0,'помощник2(строки)'!C230,IF(INDEX(#REF!,C230+1,12)=0,IF(INDEX(#REF!,C230+2,12)=0,IF(INDEX(#REF!,C230+3,12)=0,IF(INDEX(#REF!,C230+4,12)=0,IF(INDEX(#REF!,C230+5,12)=0,IF(INDEX(#REF!,C230+6,12)=0,IF(INDEX(#REF!,C230+7,12)=0,IF(INDEX(#REF!,C230+8,12)=0,IF(INDEX(#REF!,C230+9,12)=0,IF(INDEX(#REF!,C230+10,12)=0,IF(INDEX(#REF!,C230+11,12)=0,INDEX(#REF!,C230+12,12),INDEX(#REF!,C230+11,12)),INDEX(#REF!,C230+10,12)),INDEX(#REF!,C230+9,12)),INDEX(#REF!,C230+8,12)),INDEX(#REF!,C230+7,12)),INDEX(#REF!,C230+6,12)),INDEX(#REF!,C230+5,12)),INDEX(#REF!,C230+4,12)),INDEX(#REF!,C230+3,12)),INDEX(#REF!,C230+2,12)),INDEX(#REF!,C230+1,12)))</f>
        <v>#N/A</v>
      </c>
      <c r="E230" t="e">
        <f>VLOOKUP(A230,'помощник для списков'!A$2:C$4005,3,FALSE)</f>
        <v>#N/A</v>
      </c>
      <c r="F230" t="e">
        <f>VLOOKUP(CONCATENATE("Лимит на доме",E230),#REF!,22,FALSE)</f>
        <v>#N/A</v>
      </c>
      <c r="G230" t="e">
        <f>VLOOKUP(E230,'помощник для списков'!C$2:I$4005,7,FALSE)</f>
        <v>#N/A</v>
      </c>
      <c r="H230" s="68" t="e">
        <f t="shared" si="24"/>
        <v>#N/A</v>
      </c>
      <c r="I230" t="e">
        <f t="shared" si="25"/>
        <v>#N/A</v>
      </c>
      <c r="J230">
        <f>ROW()</f>
        <v>230</v>
      </c>
      <c r="K230" t="e">
        <f>INDEX(#REF!,'помощник2(строки)'!D230,26)</f>
        <v>#REF!</v>
      </c>
      <c r="L230" t="e">
        <f>IF(K230="да",IF(A230=A229,L229,COUNTIF(M$2:M229,"&gt;0")+1),0)</f>
        <v>#REF!</v>
      </c>
      <c r="M230" t="e">
        <f>IF(VLOOKUP(E230,'помощник для списков'!C$2:I$4005,7,FALSE)=0,0,IF(L230=0,0,IF(E230=E229,0,1)))</f>
        <v>#N/A</v>
      </c>
      <c r="N230" t="e">
        <f t="shared" si="26"/>
        <v>#N/A</v>
      </c>
      <c r="O230" t="e">
        <f t="shared" si="27"/>
        <v>#N/A</v>
      </c>
      <c r="P230" t="e">
        <f>IF(INDEX(#REF!,'помощник2(строки)'!D230,27)="согласие",1,IF(INDEX(#REF!,'помощник2(строки)'!D230,27)="принято решение ОМС",1,0))</f>
        <v>#REF!</v>
      </c>
      <c r="Q230" t="e">
        <f t="shared" si="28"/>
        <v>#REF!</v>
      </c>
      <c r="R230" t="e">
        <f>IF(P230=1,IF(A230=A229,R229,COUNTIF(Q$2:Q229,"&gt;0")+1),0)</f>
        <v>#REF!</v>
      </c>
      <c r="S230" t="e">
        <f t="shared" si="29"/>
        <v>#N/A</v>
      </c>
    </row>
    <row r="231" spans="1:19">
      <c r="A231" t="e">
        <f>IF(COUNTIF(A$2:A230,A230)=B230,A230+1,A230)</f>
        <v>#N/A</v>
      </c>
      <c r="B231" t="e">
        <f>VLOOKUP(A231,'помощник для списков'!A$2:L$4005,11,FALSE)</f>
        <v>#N/A</v>
      </c>
      <c r="C231" t="e">
        <f>IF(A231=A230,D230,VLOOKUP(E231,#REF!,25,FALSE))</f>
        <v>#N/A</v>
      </c>
      <c r="D231" s="54" t="e">
        <f>IF(VLOOKUP(E231,'помощник для списков'!C$2:E$4005,3,FALSE)=0,'помощник2(строки)'!C231,IF(INDEX(#REF!,C231+1,12)=0,IF(INDEX(#REF!,C231+2,12)=0,IF(INDEX(#REF!,C231+3,12)=0,IF(INDEX(#REF!,C231+4,12)=0,IF(INDEX(#REF!,C231+5,12)=0,IF(INDEX(#REF!,C231+6,12)=0,IF(INDEX(#REF!,C231+7,12)=0,IF(INDEX(#REF!,C231+8,12)=0,IF(INDEX(#REF!,C231+9,12)=0,IF(INDEX(#REF!,C231+10,12)=0,IF(INDEX(#REF!,C231+11,12)=0,INDEX(#REF!,C231+12,12),INDEX(#REF!,C231+11,12)),INDEX(#REF!,C231+10,12)),INDEX(#REF!,C231+9,12)),INDEX(#REF!,C231+8,12)),INDEX(#REF!,C231+7,12)),INDEX(#REF!,C231+6,12)),INDEX(#REF!,C231+5,12)),INDEX(#REF!,C231+4,12)),INDEX(#REF!,C231+3,12)),INDEX(#REF!,C231+2,12)),INDEX(#REF!,C231+1,12)))</f>
        <v>#N/A</v>
      </c>
      <c r="E231" t="e">
        <f>VLOOKUP(A231,'помощник для списков'!A$2:C$4005,3,FALSE)</f>
        <v>#N/A</v>
      </c>
      <c r="F231" t="e">
        <f>VLOOKUP(CONCATENATE("Лимит на доме",E231),#REF!,22,FALSE)</f>
        <v>#N/A</v>
      </c>
      <c r="G231" t="e">
        <f>VLOOKUP(E231,'помощник для списков'!C$2:I$4005,7,FALSE)</f>
        <v>#N/A</v>
      </c>
      <c r="H231" s="68" t="e">
        <f t="shared" ref="H231:H294" si="30">D231</f>
        <v>#N/A</v>
      </c>
      <c r="I231" t="e">
        <f t="shared" ref="I231:I294" si="31">D231</f>
        <v>#N/A</v>
      </c>
      <c r="J231">
        <f>ROW()</f>
        <v>231</v>
      </c>
      <c r="K231" t="e">
        <f>INDEX(#REF!,'помощник2(строки)'!D231,26)</f>
        <v>#REF!</v>
      </c>
      <c r="L231" t="e">
        <f>IF(K231="да",IF(A231=A230,L230,COUNTIF(M$2:M230,"&gt;0")+1),0)</f>
        <v>#REF!</v>
      </c>
      <c r="M231" t="e">
        <f>IF(VLOOKUP(E231,'помощник для списков'!C$2:I$4005,7,FALSE)=0,0,IF(L231=0,0,IF(E231=E230,0,1)))</f>
        <v>#N/A</v>
      </c>
      <c r="N231" t="e">
        <f t="shared" ref="N231:N294" si="32">E231</f>
        <v>#N/A</v>
      </c>
      <c r="O231" t="e">
        <f t="shared" ref="O231:O294" si="33">B231</f>
        <v>#N/A</v>
      </c>
      <c r="P231" t="e">
        <f>IF(INDEX(#REF!,'помощник2(строки)'!D231,27)="согласие",1,IF(INDEX(#REF!,'помощник2(строки)'!D231,27)="принято решение ОМС",1,0))</f>
        <v>#REF!</v>
      </c>
      <c r="Q231" t="e">
        <f t="shared" ref="Q231:Q294" si="34">IF(P231=1,IF(A231=A230,0,1),0)</f>
        <v>#REF!</v>
      </c>
      <c r="R231" t="e">
        <f>IF(P231=1,IF(A231=A230,R230,COUNTIF(Q$2:Q230,"&gt;0")+1),0)</f>
        <v>#REF!</v>
      </c>
      <c r="S231" t="e">
        <f t="shared" ref="S231:S294" si="35">H231</f>
        <v>#N/A</v>
      </c>
    </row>
    <row r="232" spans="1:19">
      <c r="A232" t="e">
        <f>IF(COUNTIF(A$2:A231,A231)=B231,A231+1,A231)</f>
        <v>#N/A</v>
      </c>
      <c r="B232" t="e">
        <f>VLOOKUP(A232,'помощник для списков'!A$2:L$4005,11,FALSE)</f>
        <v>#N/A</v>
      </c>
      <c r="C232" t="e">
        <f>IF(A232=A231,D231,VLOOKUP(E232,#REF!,25,FALSE))</f>
        <v>#N/A</v>
      </c>
      <c r="D232" s="54" t="e">
        <f>IF(VLOOKUP(E232,'помощник для списков'!C$2:E$4005,3,FALSE)=0,'помощник2(строки)'!C232,IF(INDEX(#REF!,C232+1,12)=0,IF(INDEX(#REF!,C232+2,12)=0,IF(INDEX(#REF!,C232+3,12)=0,IF(INDEX(#REF!,C232+4,12)=0,IF(INDEX(#REF!,C232+5,12)=0,IF(INDEX(#REF!,C232+6,12)=0,IF(INDEX(#REF!,C232+7,12)=0,IF(INDEX(#REF!,C232+8,12)=0,IF(INDEX(#REF!,C232+9,12)=0,IF(INDEX(#REF!,C232+10,12)=0,IF(INDEX(#REF!,C232+11,12)=0,INDEX(#REF!,C232+12,12),INDEX(#REF!,C232+11,12)),INDEX(#REF!,C232+10,12)),INDEX(#REF!,C232+9,12)),INDEX(#REF!,C232+8,12)),INDEX(#REF!,C232+7,12)),INDEX(#REF!,C232+6,12)),INDEX(#REF!,C232+5,12)),INDEX(#REF!,C232+4,12)),INDEX(#REF!,C232+3,12)),INDEX(#REF!,C232+2,12)),INDEX(#REF!,C232+1,12)))</f>
        <v>#N/A</v>
      </c>
      <c r="E232" t="e">
        <f>VLOOKUP(A232,'помощник для списков'!A$2:C$4005,3,FALSE)</f>
        <v>#N/A</v>
      </c>
      <c r="F232" t="e">
        <f>VLOOKUP(CONCATENATE("Лимит на доме",E232),#REF!,22,FALSE)</f>
        <v>#N/A</v>
      </c>
      <c r="G232" t="e">
        <f>VLOOKUP(E232,'помощник для списков'!C$2:I$4005,7,FALSE)</f>
        <v>#N/A</v>
      </c>
      <c r="H232" s="68" t="e">
        <f t="shared" si="30"/>
        <v>#N/A</v>
      </c>
      <c r="I232" t="e">
        <f t="shared" si="31"/>
        <v>#N/A</v>
      </c>
      <c r="J232">
        <f>ROW()</f>
        <v>232</v>
      </c>
      <c r="K232" t="e">
        <f>INDEX(#REF!,'помощник2(строки)'!D232,26)</f>
        <v>#REF!</v>
      </c>
      <c r="L232" t="e">
        <f>IF(K232="да",IF(A232=A231,L231,COUNTIF(M$2:M231,"&gt;0")+1),0)</f>
        <v>#REF!</v>
      </c>
      <c r="M232" t="e">
        <f>IF(VLOOKUP(E232,'помощник для списков'!C$2:I$4005,7,FALSE)=0,0,IF(L232=0,0,IF(E232=E231,0,1)))</f>
        <v>#N/A</v>
      </c>
      <c r="N232" t="e">
        <f t="shared" si="32"/>
        <v>#N/A</v>
      </c>
      <c r="O232" t="e">
        <f t="shared" si="33"/>
        <v>#N/A</v>
      </c>
      <c r="P232" t="e">
        <f>IF(INDEX(#REF!,'помощник2(строки)'!D232,27)="согласие",1,IF(INDEX(#REF!,'помощник2(строки)'!D232,27)="принято решение ОМС",1,0))</f>
        <v>#REF!</v>
      </c>
      <c r="Q232" t="e">
        <f t="shared" si="34"/>
        <v>#REF!</v>
      </c>
      <c r="R232" t="e">
        <f>IF(P232=1,IF(A232=A231,R231,COUNTIF(Q$2:Q231,"&gt;0")+1),0)</f>
        <v>#REF!</v>
      </c>
      <c r="S232" t="e">
        <f t="shared" si="35"/>
        <v>#N/A</v>
      </c>
    </row>
    <row r="233" spans="1:19">
      <c r="A233" t="e">
        <f>IF(COUNTIF(A$2:A232,A232)=B232,A232+1,A232)</f>
        <v>#N/A</v>
      </c>
      <c r="B233" t="e">
        <f>VLOOKUP(A233,'помощник для списков'!A$2:L$4005,11,FALSE)</f>
        <v>#N/A</v>
      </c>
      <c r="C233" t="e">
        <f>IF(A233=A232,D232,VLOOKUP(E233,#REF!,25,FALSE))</f>
        <v>#N/A</v>
      </c>
      <c r="D233" s="54" t="e">
        <f>IF(VLOOKUP(E233,'помощник для списков'!C$2:E$4005,3,FALSE)=0,'помощник2(строки)'!C233,IF(INDEX(#REF!,C233+1,12)=0,IF(INDEX(#REF!,C233+2,12)=0,IF(INDEX(#REF!,C233+3,12)=0,IF(INDEX(#REF!,C233+4,12)=0,IF(INDEX(#REF!,C233+5,12)=0,IF(INDEX(#REF!,C233+6,12)=0,IF(INDEX(#REF!,C233+7,12)=0,IF(INDEX(#REF!,C233+8,12)=0,IF(INDEX(#REF!,C233+9,12)=0,IF(INDEX(#REF!,C233+10,12)=0,IF(INDEX(#REF!,C233+11,12)=0,INDEX(#REF!,C233+12,12),INDEX(#REF!,C233+11,12)),INDEX(#REF!,C233+10,12)),INDEX(#REF!,C233+9,12)),INDEX(#REF!,C233+8,12)),INDEX(#REF!,C233+7,12)),INDEX(#REF!,C233+6,12)),INDEX(#REF!,C233+5,12)),INDEX(#REF!,C233+4,12)),INDEX(#REF!,C233+3,12)),INDEX(#REF!,C233+2,12)),INDEX(#REF!,C233+1,12)))</f>
        <v>#N/A</v>
      </c>
      <c r="E233" t="e">
        <f>VLOOKUP(A233,'помощник для списков'!A$2:C$4005,3,FALSE)</f>
        <v>#N/A</v>
      </c>
      <c r="F233" t="e">
        <f>VLOOKUP(CONCATENATE("Лимит на доме",E233),#REF!,22,FALSE)</f>
        <v>#N/A</v>
      </c>
      <c r="G233" t="e">
        <f>VLOOKUP(E233,'помощник для списков'!C$2:I$4005,7,FALSE)</f>
        <v>#N/A</v>
      </c>
      <c r="H233" s="68" t="e">
        <f t="shared" si="30"/>
        <v>#N/A</v>
      </c>
      <c r="I233" t="e">
        <f t="shared" si="31"/>
        <v>#N/A</v>
      </c>
      <c r="J233">
        <f>ROW()</f>
        <v>233</v>
      </c>
      <c r="K233" t="e">
        <f>INDEX(#REF!,'помощник2(строки)'!D233,26)</f>
        <v>#REF!</v>
      </c>
      <c r="L233" t="e">
        <f>IF(K233="да",IF(A233=A232,L232,COUNTIF(M$2:M232,"&gt;0")+1),0)</f>
        <v>#REF!</v>
      </c>
      <c r="M233" t="e">
        <f>IF(VLOOKUP(E233,'помощник для списков'!C$2:I$4005,7,FALSE)=0,0,IF(L233=0,0,IF(E233=E232,0,1)))</f>
        <v>#N/A</v>
      </c>
      <c r="N233" t="e">
        <f t="shared" si="32"/>
        <v>#N/A</v>
      </c>
      <c r="O233" t="e">
        <f t="shared" si="33"/>
        <v>#N/A</v>
      </c>
      <c r="P233" t="e">
        <f>IF(INDEX(#REF!,'помощник2(строки)'!D233,27)="согласие",1,IF(INDEX(#REF!,'помощник2(строки)'!D233,27)="принято решение ОМС",1,0))</f>
        <v>#REF!</v>
      </c>
      <c r="Q233" t="e">
        <f t="shared" si="34"/>
        <v>#REF!</v>
      </c>
      <c r="R233" t="e">
        <f>IF(P233=1,IF(A233=A232,R232,COUNTIF(Q$2:Q232,"&gt;0")+1),0)</f>
        <v>#REF!</v>
      </c>
      <c r="S233" t="e">
        <f t="shared" si="35"/>
        <v>#N/A</v>
      </c>
    </row>
    <row r="234" spans="1:19">
      <c r="A234" t="e">
        <f>IF(COUNTIF(A$2:A233,A233)=B233,A233+1,A233)</f>
        <v>#N/A</v>
      </c>
      <c r="B234" t="e">
        <f>VLOOKUP(A234,'помощник для списков'!A$2:L$4005,11,FALSE)</f>
        <v>#N/A</v>
      </c>
      <c r="C234" t="e">
        <f>IF(A234=A233,D233,VLOOKUP(E234,#REF!,25,FALSE))</f>
        <v>#N/A</v>
      </c>
      <c r="D234" s="54" t="e">
        <f>IF(VLOOKUP(E234,'помощник для списков'!C$2:E$4005,3,FALSE)=0,'помощник2(строки)'!C234,IF(INDEX(#REF!,C234+1,12)=0,IF(INDEX(#REF!,C234+2,12)=0,IF(INDEX(#REF!,C234+3,12)=0,IF(INDEX(#REF!,C234+4,12)=0,IF(INDEX(#REF!,C234+5,12)=0,IF(INDEX(#REF!,C234+6,12)=0,IF(INDEX(#REF!,C234+7,12)=0,IF(INDEX(#REF!,C234+8,12)=0,IF(INDEX(#REF!,C234+9,12)=0,IF(INDEX(#REF!,C234+10,12)=0,IF(INDEX(#REF!,C234+11,12)=0,INDEX(#REF!,C234+12,12),INDEX(#REF!,C234+11,12)),INDEX(#REF!,C234+10,12)),INDEX(#REF!,C234+9,12)),INDEX(#REF!,C234+8,12)),INDEX(#REF!,C234+7,12)),INDEX(#REF!,C234+6,12)),INDEX(#REF!,C234+5,12)),INDEX(#REF!,C234+4,12)),INDEX(#REF!,C234+3,12)),INDEX(#REF!,C234+2,12)),INDEX(#REF!,C234+1,12)))</f>
        <v>#N/A</v>
      </c>
      <c r="E234" t="e">
        <f>VLOOKUP(A234,'помощник для списков'!A$2:C$4005,3,FALSE)</f>
        <v>#N/A</v>
      </c>
      <c r="F234" t="e">
        <f>VLOOKUP(CONCATENATE("Лимит на доме",E234),#REF!,22,FALSE)</f>
        <v>#N/A</v>
      </c>
      <c r="G234" t="e">
        <f>VLOOKUP(E234,'помощник для списков'!C$2:I$4005,7,FALSE)</f>
        <v>#N/A</v>
      </c>
      <c r="H234" s="68" t="e">
        <f t="shared" si="30"/>
        <v>#N/A</v>
      </c>
      <c r="I234" t="e">
        <f t="shared" si="31"/>
        <v>#N/A</v>
      </c>
      <c r="J234">
        <f>ROW()</f>
        <v>234</v>
      </c>
      <c r="K234" t="e">
        <f>INDEX(#REF!,'помощник2(строки)'!D234,26)</f>
        <v>#REF!</v>
      </c>
      <c r="L234" t="e">
        <f>IF(K234="да",IF(A234=A233,L233,COUNTIF(M$2:M233,"&gt;0")+1),0)</f>
        <v>#REF!</v>
      </c>
      <c r="M234" t="e">
        <f>IF(VLOOKUP(E234,'помощник для списков'!C$2:I$4005,7,FALSE)=0,0,IF(L234=0,0,IF(E234=E233,0,1)))</f>
        <v>#N/A</v>
      </c>
      <c r="N234" t="e">
        <f t="shared" si="32"/>
        <v>#N/A</v>
      </c>
      <c r="O234" t="e">
        <f t="shared" si="33"/>
        <v>#N/A</v>
      </c>
      <c r="P234" t="e">
        <f>IF(INDEX(#REF!,'помощник2(строки)'!D234,27)="согласие",1,IF(INDEX(#REF!,'помощник2(строки)'!D234,27)="принято решение ОМС",1,0))</f>
        <v>#REF!</v>
      </c>
      <c r="Q234" t="e">
        <f t="shared" si="34"/>
        <v>#REF!</v>
      </c>
      <c r="R234" t="e">
        <f>IF(P234=1,IF(A234=A233,R233,COUNTIF(Q$2:Q233,"&gt;0")+1),0)</f>
        <v>#REF!</v>
      </c>
      <c r="S234" t="e">
        <f t="shared" si="35"/>
        <v>#N/A</v>
      </c>
    </row>
    <row r="235" spans="1:19">
      <c r="A235" t="e">
        <f>IF(COUNTIF(A$2:A234,A234)=B234,A234+1,A234)</f>
        <v>#N/A</v>
      </c>
      <c r="B235" t="e">
        <f>VLOOKUP(A235,'помощник для списков'!A$2:L$4005,11,FALSE)</f>
        <v>#N/A</v>
      </c>
      <c r="C235" t="e">
        <f>IF(A235=A234,D234,VLOOKUP(E235,#REF!,25,FALSE))</f>
        <v>#N/A</v>
      </c>
      <c r="D235" s="54" t="e">
        <f>IF(VLOOKUP(E235,'помощник для списков'!C$2:E$4005,3,FALSE)=0,'помощник2(строки)'!C235,IF(INDEX(#REF!,C235+1,12)=0,IF(INDEX(#REF!,C235+2,12)=0,IF(INDEX(#REF!,C235+3,12)=0,IF(INDEX(#REF!,C235+4,12)=0,IF(INDEX(#REF!,C235+5,12)=0,IF(INDEX(#REF!,C235+6,12)=0,IF(INDEX(#REF!,C235+7,12)=0,IF(INDEX(#REF!,C235+8,12)=0,IF(INDEX(#REF!,C235+9,12)=0,IF(INDEX(#REF!,C235+10,12)=0,IF(INDEX(#REF!,C235+11,12)=0,INDEX(#REF!,C235+12,12),INDEX(#REF!,C235+11,12)),INDEX(#REF!,C235+10,12)),INDEX(#REF!,C235+9,12)),INDEX(#REF!,C235+8,12)),INDEX(#REF!,C235+7,12)),INDEX(#REF!,C235+6,12)),INDEX(#REF!,C235+5,12)),INDEX(#REF!,C235+4,12)),INDEX(#REF!,C235+3,12)),INDEX(#REF!,C235+2,12)),INDEX(#REF!,C235+1,12)))</f>
        <v>#N/A</v>
      </c>
      <c r="E235" t="e">
        <f>VLOOKUP(A235,'помощник для списков'!A$2:C$4005,3,FALSE)</f>
        <v>#N/A</v>
      </c>
      <c r="F235" t="e">
        <f>VLOOKUP(CONCATENATE("Лимит на доме",E235),#REF!,22,FALSE)</f>
        <v>#N/A</v>
      </c>
      <c r="G235" t="e">
        <f>VLOOKUP(E235,'помощник для списков'!C$2:I$4005,7,FALSE)</f>
        <v>#N/A</v>
      </c>
      <c r="H235" s="68" t="e">
        <f t="shared" si="30"/>
        <v>#N/A</v>
      </c>
      <c r="I235" t="e">
        <f t="shared" si="31"/>
        <v>#N/A</v>
      </c>
      <c r="J235">
        <f>ROW()</f>
        <v>235</v>
      </c>
      <c r="K235" t="e">
        <f>INDEX(#REF!,'помощник2(строки)'!D235,26)</f>
        <v>#REF!</v>
      </c>
      <c r="L235" t="e">
        <f>IF(K235="да",IF(A235=A234,L234,COUNTIF(M$2:M234,"&gt;0")+1),0)</f>
        <v>#REF!</v>
      </c>
      <c r="M235" t="e">
        <f>IF(VLOOKUP(E235,'помощник для списков'!C$2:I$4005,7,FALSE)=0,0,IF(L235=0,0,IF(E235=E234,0,1)))</f>
        <v>#N/A</v>
      </c>
      <c r="N235" t="e">
        <f t="shared" si="32"/>
        <v>#N/A</v>
      </c>
      <c r="O235" t="e">
        <f t="shared" si="33"/>
        <v>#N/A</v>
      </c>
      <c r="P235" t="e">
        <f>IF(INDEX(#REF!,'помощник2(строки)'!D235,27)="согласие",1,IF(INDEX(#REF!,'помощник2(строки)'!D235,27)="принято решение ОМС",1,0))</f>
        <v>#REF!</v>
      </c>
      <c r="Q235" t="e">
        <f t="shared" si="34"/>
        <v>#REF!</v>
      </c>
      <c r="R235" t="e">
        <f>IF(P235=1,IF(A235=A234,R234,COUNTIF(Q$2:Q234,"&gt;0")+1),0)</f>
        <v>#REF!</v>
      </c>
      <c r="S235" t="e">
        <f t="shared" si="35"/>
        <v>#N/A</v>
      </c>
    </row>
    <row r="236" spans="1:19">
      <c r="A236" t="e">
        <f>IF(COUNTIF(A$2:A235,A235)=B235,A235+1,A235)</f>
        <v>#N/A</v>
      </c>
      <c r="B236" t="e">
        <f>VLOOKUP(A236,'помощник для списков'!A$2:L$4005,11,FALSE)</f>
        <v>#N/A</v>
      </c>
      <c r="C236" t="e">
        <f>IF(A236=A235,D235,VLOOKUP(E236,#REF!,25,FALSE))</f>
        <v>#N/A</v>
      </c>
      <c r="D236" s="54" t="e">
        <f>IF(VLOOKUP(E236,'помощник для списков'!C$2:E$4005,3,FALSE)=0,'помощник2(строки)'!C236,IF(INDEX(#REF!,C236+1,12)=0,IF(INDEX(#REF!,C236+2,12)=0,IF(INDEX(#REF!,C236+3,12)=0,IF(INDEX(#REF!,C236+4,12)=0,IF(INDEX(#REF!,C236+5,12)=0,IF(INDEX(#REF!,C236+6,12)=0,IF(INDEX(#REF!,C236+7,12)=0,IF(INDEX(#REF!,C236+8,12)=0,IF(INDEX(#REF!,C236+9,12)=0,IF(INDEX(#REF!,C236+10,12)=0,IF(INDEX(#REF!,C236+11,12)=0,INDEX(#REF!,C236+12,12),INDEX(#REF!,C236+11,12)),INDEX(#REF!,C236+10,12)),INDEX(#REF!,C236+9,12)),INDEX(#REF!,C236+8,12)),INDEX(#REF!,C236+7,12)),INDEX(#REF!,C236+6,12)),INDEX(#REF!,C236+5,12)),INDEX(#REF!,C236+4,12)),INDEX(#REF!,C236+3,12)),INDEX(#REF!,C236+2,12)),INDEX(#REF!,C236+1,12)))</f>
        <v>#N/A</v>
      </c>
      <c r="E236" t="e">
        <f>VLOOKUP(A236,'помощник для списков'!A$2:C$4005,3,FALSE)</f>
        <v>#N/A</v>
      </c>
      <c r="F236" t="e">
        <f>VLOOKUP(CONCATENATE("Лимит на доме",E236),#REF!,22,FALSE)</f>
        <v>#N/A</v>
      </c>
      <c r="G236" t="e">
        <f>VLOOKUP(E236,'помощник для списков'!C$2:I$4005,7,FALSE)</f>
        <v>#N/A</v>
      </c>
      <c r="H236" s="68" t="e">
        <f t="shared" si="30"/>
        <v>#N/A</v>
      </c>
      <c r="I236" t="e">
        <f t="shared" si="31"/>
        <v>#N/A</v>
      </c>
      <c r="J236">
        <f>ROW()</f>
        <v>236</v>
      </c>
      <c r="K236" t="e">
        <f>INDEX(#REF!,'помощник2(строки)'!D236,26)</f>
        <v>#REF!</v>
      </c>
      <c r="L236" t="e">
        <f>IF(K236="да",IF(A236=A235,L235,COUNTIF(M$2:M235,"&gt;0")+1),0)</f>
        <v>#REF!</v>
      </c>
      <c r="M236" t="e">
        <f>IF(VLOOKUP(E236,'помощник для списков'!C$2:I$4005,7,FALSE)=0,0,IF(L236=0,0,IF(E236=E235,0,1)))</f>
        <v>#N/A</v>
      </c>
      <c r="N236" t="e">
        <f t="shared" si="32"/>
        <v>#N/A</v>
      </c>
      <c r="O236" t="e">
        <f t="shared" si="33"/>
        <v>#N/A</v>
      </c>
      <c r="P236" t="e">
        <f>IF(INDEX(#REF!,'помощник2(строки)'!D236,27)="согласие",1,IF(INDEX(#REF!,'помощник2(строки)'!D236,27)="принято решение ОМС",1,0))</f>
        <v>#REF!</v>
      </c>
      <c r="Q236" t="e">
        <f t="shared" si="34"/>
        <v>#REF!</v>
      </c>
      <c r="R236" t="e">
        <f>IF(P236=1,IF(A236=A235,R235,COUNTIF(Q$2:Q235,"&gt;0")+1),0)</f>
        <v>#REF!</v>
      </c>
      <c r="S236" t="e">
        <f t="shared" si="35"/>
        <v>#N/A</v>
      </c>
    </row>
    <row r="237" spans="1:19">
      <c r="A237" t="e">
        <f>IF(COUNTIF(A$2:A236,A236)=B236,A236+1,A236)</f>
        <v>#N/A</v>
      </c>
      <c r="B237" t="e">
        <f>VLOOKUP(A237,'помощник для списков'!A$2:L$4005,11,FALSE)</f>
        <v>#N/A</v>
      </c>
      <c r="C237" t="e">
        <f>IF(A237=A236,D236,VLOOKUP(E237,#REF!,25,FALSE))</f>
        <v>#N/A</v>
      </c>
      <c r="D237" s="54" t="e">
        <f>IF(VLOOKUP(E237,'помощник для списков'!C$2:E$4005,3,FALSE)=0,'помощник2(строки)'!C237,IF(INDEX(#REF!,C237+1,12)=0,IF(INDEX(#REF!,C237+2,12)=0,IF(INDEX(#REF!,C237+3,12)=0,IF(INDEX(#REF!,C237+4,12)=0,IF(INDEX(#REF!,C237+5,12)=0,IF(INDEX(#REF!,C237+6,12)=0,IF(INDEX(#REF!,C237+7,12)=0,IF(INDEX(#REF!,C237+8,12)=0,IF(INDEX(#REF!,C237+9,12)=0,IF(INDEX(#REF!,C237+10,12)=0,IF(INDEX(#REF!,C237+11,12)=0,INDEX(#REF!,C237+12,12),INDEX(#REF!,C237+11,12)),INDEX(#REF!,C237+10,12)),INDEX(#REF!,C237+9,12)),INDEX(#REF!,C237+8,12)),INDEX(#REF!,C237+7,12)),INDEX(#REF!,C237+6,12)),INDEX(#REF!,C237+5,12)),INDEX(#REF!,C237+4,12)),INDEX(#REF!,C237+3,12)),INDEX(#REF!,C237+2,12)),INDEX(#REF!,C237+1,12)))</f>
        <v>#N/A</v>
      </c>
      <c r="E237" t="e">
        <f>VLOOKUP(A237,'помощник для списков'!A$2:C$4005,3,FALSE)</f>
        <v>#N/A</v>
      </c>
      <c r="F237" t="e">
        <f>VLOOKUP(CONCATENATE("Лимит на доме",E237),#REF!,22,FALSE)</f>
        <v>#N/A</v>
      </c>
      <c r="G237" t="e">
        <f>VLOOKUP(E237,'помощник для списков'!C$2:I$4005,7,FALSE)</f>
        <v>#N/A</v>
      </c>
      <c r="H237" s="68" t="e">
        <f t="shared" si="30"/>
        <v>#N/A</v>
      </c>
      <c r="I237" t="e">
        <f t="shared" si="31"/>
        <v>#N/A</v>
      </c>
      <c r="J237">
        <f>ROW()</f>
        <v>237</v>
      </c>
      <c r="K237" t="e">
        <f>INDEX(#REF!,'помощник2(строки)'!D237,26)</f>
        <v>#REF!</v>
      </c>
      <c r="L237" t="e">
        <f>IF(K237="да",IF(A237=A236,L236,COUNTIF(M$2:M236,"&gt;0")+1),0)</f>
        <v>#REF!</v>
      </c>
      <c r="M237" t="e">
        <f>IF(VLOOKUP(E237,'помощник для списков'!C$2:I$4005,7,FALSE)=0,0,IF(L237=0,0,IF(E237=E236,0,1)))</f>
        <v>#N/A</v>
      </c>
      <c r="N237" t="e">
        <f t="shared" si="32"/>
        <v>#N/A</v>
      </c>
      <c r="O237" t="e">
        <f t="shared" si="33"/>
        <v>#N/A</v>
      </c>
      <c r="P237" t="e">
        <f>IF(INDEX(#REF!,'помощник2(строки)'!D237,27)="согласие",1,IF(INDEX(#REF!,'помощник2(строки)'!D237,27)="принято решение ОМС",1,0))</f>
        <v>#REF!</v>
      </c>
      <c r="Q237" t="e">
        <f t="shared" si="34"/>
        <v>#REF!</v>
      </c>
      <c r="R237" t="e">
        <f>IF(P237=1,IF(A237=A236,R236,COUNTIF(Q$2:Q236,"&gt;0")+1),0)</f>
        <v>#REF!</v>
      </c>
      <c r="S237" t="e">
        <f t="shared" si="35"/>
        <v>#N/A</v>
      </c>
    </row>
    <row r="238" spans="1:19">
      <c r="A238" t="e">
        <f>IF(COUNTIF(A$2:A237,A237)=B237,A237+1,A237)</f>
        <v>#N/A</v>
      </c>
      <c r="B238" t="e">
        <f>VLOOKUP(A238,'помощник для списков'!A$2:L$4005,11,FALSE)</f>
        <v>#N/A</v>
      </c>
      <c r="C238" t="e">
        <f>IF(A238=A237,D237,VLOOKUP(E238,#REF!,25,FALSE))</f>
        <v>#N/A</v>
      </c>
      <c r="D238" s="54" t="e">
        <f>IF(VLOOKUP(E238,'помощник для списков'!C$2:E$4005,3,FALSE)=0,'помощник2(строки)'!C238,IF(INDEX(#REF!,C238+1,12)=0,IF(INDEX(#REF!,C238+2,12)=0,IF(INDEX(#REF!,C238+3,12)=0,IF(INDEX(#REF!,C238+4,12)=0,IF(INDEX(#REF!,C238+5,12)=0,IF(INDEX(#REF!,C238+6,12)=0,IF(INDEX(#REF!,C238+7,12)=0,IF(INDEX(#REF!,C238+8,12)=0,IF(INDEX(#REF!,C238+9,12)=0,IF(INDEX(#REF!,C238+10,12)=0,IF(INDEX(#REF!,C238+11,12)=0,INDEX(#REF!,C238+12,12),INDEX(#REF!,C238+11,12)),INDEX(#REF!,C238+10,12)),INDEX(#REF!,C238+9,12)),INDEX(#REF!,C238+8,12)),INDEX(#REF!,C238+7,12)),INDEX(#REF!,C238+6,12)),INDEX(#REF!,C238+5,12)),INDEX(#REF!,C238+4,12)),INDEX(#REF!,C238+3,12)),INDEX(#REF!,C238+2,12)),INDEX(#REF!,C238+1,12)))</f>
        <v>#N/A</v>
      </c>
      <c r="E238" t="e">
        <f>VLOOKUP(A238,'помощник для списков'!A$2:C$4005,3,FALSE)</f>
        <v>#N/A</v>
      </c>
      <c r="F238" t="e">
        <f>VLOOKUP(CONCATENATE("Лимит на доме",E238),#REF!,22,FALSE)</f>
        <v>#N/A</v>
      </c>
      <c r="G238" t="e">
        <f>VLOOKUP(E238,'помощник для списков'!C$2:I$4005,7,FALSE)</f>
        <v>#N/A</v>
      </c>
      <c r="H238" s="68" t="e">
        <f t="shared" si="30"/>
        <v>#N/A</v>
      </c>
      <c r="I238" t="e">
        <f t="shared" si="31"/>
        <v>#N/A</v>
      </c>
      <c r="J238">
        <f>ROW()</f>
        <v>238</v>
      </c>
      <c r="K238" t="e">
        <f>INDEX(#REF!,'помощник2(строки)'!D238,26)</f>
        <v>#REF!</v>
      </c>
      <c r="L238" t="e">
        <f>IF(K238="да",IF(A238=A237,L237,COUNTIF(M$2:M237,"&gt;0")+1),0)</f>
        <v>#REF!</v>
      </c>
      <c r="M238" t="e">
        <f>IF(VLOOKUP(E238,'помощник для списков'!C$2:I$4005,7,FALSE)=0,0,IF(L238=0,0,IF(E238=E237,0,1)))</f>
        <v>#N/A</v>
      </c>
      <c r="N238" t="e">
        <f t="shared" si="32"/>
        <v>#N/A</v>
      </c>
      <c r="O238" t="e">
        <f t="shared" si="33"/>
        <v>#N/A</v>
      </c>
      <c r="P238" t="e">
        <f>IF(INDEX(#REF!,'помощник2(строки)'!D238,27)="согласие",1,IF(INDEX(#REF!,'помощник2(строки)'!D238,27)="принято решение ОМС",1,0))</f>
        <v>#REF!</v>
      </c>
      <c r="Q238" t="e">
        <f t="shared" si="34"/>
        <v>#REF!</v>
      </c>
      <c r="R238" t="e">
        <f>IF(P238=1,IF(A238=A237,R237,COUNTIF(Q$2:Q237,"&gt;0")+1),0)</f>
        <v>#REF!</v>
      </c>
      <c r="S238" t="e">
        <f t="shared" si="35"/>
        <v>#N/A</v>
      </c>
    </row>
    <row r="239" spans="1:19">
      <c r="A239" t="e">
        <f>IF(COUNTIF(A$2:A238,A238)=B238,A238+1,A238)</f>
        <v>#N/A</v>
      </c>
      <c r="B239" t="e">
        <f>VLOOKUP(A239,'помощник для списков'!A$2:L$4005,11,FALSE)</f>
        <v>#N/A</v>
      </c>
      <c r="C239" t="e">
        <f>IF(A239=A238,D238,VLOOKUP(E239,#REF!,25,FALSE))</f>
        <v>#N/A</v>
      </c>
      <c r="D239" s="54" t="e">
        <f>IF(VLOOKUP(E239,'помощник для списков'!C$2:E$4005,3,FALSE)=0,'помощник2(строки)'!C239,IF(INDEX(#REF!,C239+1,12)=0,IF(INDEX(#REF!,C239+2,12)=0,IF(INDEX(#REF!,C239+3,12)=0,IF(INDEX(#REF!,C239+4,12)=0,IF(INDEX(#REF!,C239+5,12)=0,IF(INDEX(#REF!,C239+6,12)=0,IF(INDEX(#REF!,C239+7,12)=0,IF(INDEX(#REF!,C239+8,12)=0,IF(INDEX(#REF!,C239+9,12)=0,IF(INDEX(#REF!,C239+10,12)=0,IF(INDEX(#REF!,C239+11,12)=0,INDEX(#REF!,C239+12,12),INDEX(#REF!,C239+11,12)),INDEX(#REF!,C239+10,12)),INDEX(#REF!,C239+9,12)),INDEX(#REF!,C239+8,12)),INDEX(#REF!,C239+7,12)),INDEX(#REF!,C239+6,12)),INDEX(#REF!,C239+5,12)),INDEX(#REF!,C239+4,12)),INDEX(#REF!,C239+3,12)),INDEX(#REF!,C239+2,12)),INDEX(#REF!,C239+1,12)))</f>
        <v>#N/A</v>
      </c>
      <c r="E239" t="e">
        <f>VLOOKUP(A239,'помощник для списков'!A$2:C$4005,3,FALSE)</f>
        <v>#N/A</v>
      </c>
      <c r="F239" t="e">
        <f>VLOOKUP(CONCATENATE("Лимит на доме",E239),#REF!,22,FALSE)</f>
        <v>#N/A</v>
      </c>
      <c r="G239" t="e">
        <f>VLOOKUP(E239,'помощник для списков'!C$2:I$4005,7,FALSE)</f>
        <v>#N/A</v>
      </c>
      <c r="H239" s="68" t="e">
        <f t="shared" si="30"/>
        <v>#N/A</v>
      </c>
      <c r="I239" t="e">
        <f t="shared" si="31"/>
        <v>#N/A</v>
      </c>
      <c r="J239">
        <f>ROW()</f>
        <v>239</v>
      </c>
      <c r="K239" t="e">
        <f>INDEX(#REF!,'помощник2(строки)'!D239,26)</f>
        <v>#REF!</v>
      </c>
      <c r="L239" t="e">
        <f>IF(K239="да",IF(A239=A238,L238,COUNTIF(M$2:M238,"&gt;0")+1),0)</f>
        <v>#REF!</v>
      </c>
      <c r="M239" t="e">
        <f>IF(VLOOKUP(E239,'помощник для списков'!C$2:I$4005,7,FALSE)=0,0,IF(L239=0,0,IF(E239=E238,0,1)))</f>
        <v>#N/A</v>
      </c>
      <c r="N239" t="e">
        <f t="shared" si="32"/>
        <v>#N/A</v>
      </c>
      <c r="O239" t="e">
        <f t="shared" si="33"/>
        <v>#N/A</v>
      </c>
      <c r="P239" t="e">
        <f>IF(INDEX(#REF!,'помощник2(строки)'!D239,27)="согласие",1,IF(INDEX(#REF!,'помощник2(строки)'!D239,27)="принято решение ОМС",1,0))</f>
        <v>#REF!</v>
      </c>
      <c r="Q239" t="e">
        <f t="shared" si="34"/>
        <v>#REF!</v>
      </c>
      <c r="R239" t="e">
        <f>IF(P239=1,IF(A239=A238,R238,COUNTIF(Q$2:Q238,"&gt;0")+1),0)</f>
        <v>#REF!</v>
      </c>
      <c r="S239" t="e">
        <f t="shared" si="35"/>
        <v>#N/A</v>
      </c>
    </row>
    <row r="240" spans="1:19">
      <c r="A240" t="e">
        <f>IF(COUNTIF(A$2:A239,A239)=B239,A239+1,A239)</f>
        <v>#N/A</v>
      </c>
      <c r="B240" t="e">
        <f>VLOOKUP(A240,'помощник для списков'!A$2:L$4005,11,FALSE)</f>
        <v>#N/A</v>
      </c>
      <c r="C240" t="e">
        <f>IF(A240=A239,D239,VLOOKUP(E240,#REF!,25,FALSE))</f>
        <v>#N/A</v>
      </c>
      <c r="D240" s="54" t="e">
        <f>IF(VLOOKUP(E240,'помощник для списков'!C$2:E$4005,3,FALSE)=0,'помощник2(строки)'!C240,IF(INDEX(#REF!,C240+1,12)=0,IF(INDEX(#REF!,C240+2,12)=0,IF(INDEX(#REF!,C240+3,12)=0,IF(INDEX(#REF!,C240+4,12)=0,IF(INDEX(#REF!,C240+5,12)=0,IF(INDEX(#REF!,C240+6,12)=0,IF(INDEX(#REF!,C240+7,12)=0,IF(INDEX(#REF!,C240+8,12)=0,IF(INDEX(#REF!,C240+9,12)=0,IF(INDEX(#REF!,C240+10,12)=0,IF(INDEX(#REF!,C240+11,12)=0,INDEX(#REF!,C240+12,12),INDEX(#REF!,C240+11,12)),INDEX(#REF!,C240+10,12)),INDEX(#REF!,C240+9,12)),INDEX(#REF!,C240+8,12)),INDEX(#REF!,C240+7,12)),INDEX(#REF!,C240+6,12)),INDEX(#REF!,C240+5,12)),INDEX(#REF!,C240+4,12)),INDEX(#REF!,C240+3,12)),INDEX(#REF!,C240+2,12)),INDEX(#REF!,C240+1,12)))</f>
        <v>#N/A</v>
      </c>
      <c r="E240" t="e">
        <f>VLOOKUP(A240,'помощник для списков'!A$2:C$4005,3,FALSE)</f>
        <v>#N/A</v>
      </c>
      <c r="F240" t="e">
        <f>VLOOKUP(CONCATENATE("Лимит на доме",E240),#REF!,22,FALSE)</f>
        <v>#N/A</v>
      </c>
      <c r="G240" t="e">
        <f>VLOOKUP(E240,'помощник для списков'!C$2:I$4005,7,FALSE)</f>
        <v>#N/A</v>
      </c>
      <c r="H240" s="68" t="e">
        <f t="shared" si="30"/>
        <v>#N/A</v>
      </c>
      <c r="I240" t="e">
        <f t="shared" si="31"/>
        <v>#N/A</v>
      </c>
      <c r="J240">
        <f>ROW()</f>
        <v>240</v>
      </c>
      <c r="K240" t="e">
        <f>INDEX(#REF!,'помощник2(строки)'!D240,26)</f>
        <v>#REF!</v>
      </c>
      <c r="L240" t="e">
        <f>IF(K240="да",IF(A240=A239,L239,COUNTIF(M$2:M239,"&gt;0")+1),0)</f>
        <v>#REF!</v>
      </c>
      <c r="M240" t="e">
        <f>IF(VLOOKUP(E240,'помощник для списков'!C$2:I$4005,7,FALSE)=0,0,IF(L240=0,0,IF(E240=E239,0,1)))</f>
        <v>#N/A</v>
      </c>
      <c r="N240" t="e">
        <f t="shared" si="32"/>
        <v>#N/A</v>
      </c>
      <c r="O240" t="e">
        <f t="shared" si="33"/>
        <v>#N/A</v>
      </c>
      <c r="P240" t="e">
        <f>IF(INDEX(#REF!,'помощник2(строки)'!D240,27)="согласие",1,IF(INDEX(#REF!,'помощник2(строки)'!D240,27)="принято решение ОМС",1,0))</f>
        <v>#REF!</v>
      </c>
      <c r="Q240" t="e">
        <f t="shared" si="34"/>
        <v>#REF!</v>
      </c>
      <c r="R240" t="e">
        <f>IF(P240=1,IF(A240=A239,R239,COUNTIF(Q$2:Q239,"&gt;0")+1),0)</f>
        <v>#REF!</v>
      </c>
      <c r="S240" t="e">
        <f t="shared" si="35"/>
        <v>#N/A</v>
      </c>
    </row>
    <row r="241" spans="1:19">
      <c r="A241" t="e">
        <f>IF(COUNTIF(A$2:A240,A240)=B240,A240+1,A240)</f>
        <v>#N/A</v>
      </c>
      <c r="B241" t="e">
        <f>VLOOKUP(A241,'помощник для списков'!A$2:L$4005,11,FALSE)</f>
        <v>#N/A</v>
      </c>
      <c r="C241" t="e">
        <f>IF(A241=A240,D240,VLOOKUP(E241,#REF!,25,FALSE))</f>
        <v>#N/A</v>
      </c>
      <c r="D241" s="54" t="e">
        <f>IF(VLOOKUP(E241,'помощник для списков'!C$2:E$4005,3,FALSE)=0,'помощник2(строки)'!C241,IF(INDEX(#REF!,C241+1,12)=0,IF(INDEX(#REF!,C241+2,12)=0,IF(INDEX(#REF!,C241+3,12)=0,IF(INDEX(#REF!,C241+4,12)=0,IF(INDEX(#REF!,C241+5,12)=0,IF(INDEX(#REF!,C241+6,12)=0,IF(INDEX(#REF!,C241+7,12)=0,IF(INDEX(#REF!,C241+8,12)=0,IF(INDEX(#REF!,C241+9,12)=0,IF(INDEX(#REF!,C241+10,12)=0,IF(INDEX(#REF!,C241+11,12)=0,INDEX(#REF!,C241+12,12),INDEX(#REF!,C241+11,12)),INDEX(#REF!,C241+10,12)),INDEX(#REF!,C241+9,12)),INDEX(#REF!,C241+8,12)),INDEX(#REF!,C241+7,12)),INDEX(#REF!,C241+6,12)),INDEX(#REF!,C241+5,12)),INDEX(#REF!,C241+4,12)),INDEX(#REF!,C241+3,12)),INDEX(#REF!,C241+2,12)),INDEX(#REF!,C241+1,12)))</f>
        <v>#N/A</v>
      </c>
      <c r="E241" t="e">
        <f>VLOOKUP(A241,'помощник для списков'!A$2:C$4005,3,FALSE)</f>
        <v>#N/A</v>
      </c>
      <c r="F241" t="e">
        <f>VLOOKUP(CONCATENATE("Лимит на доме",E241),#REF!,22,FALSE)</f>
        <v>#N/A</v>
      </c>
      <c r="G241" t="e">
        <f>VLOOKUP(E241,'помощник для списков'!C$2:I$4005,7,FALSE)</f>
        <v>#N/A</v>
      </c>
      <c r="H241" s="68" t="e">
        <f t="shared" si="30"/>
        <v>#N/A</v>
      </c>
      <c r="I241" t="e">
        <f t="shared" si="31"/>
        <v>#N/A</v>
      </c>
      <c r="J241">
        <f>ROW()</f>
        <v>241</v>
      </c>
      <c r="K241" t="e">
        <f>INDEX(#REF!,'помощник2(строки)'!D241,26)</f>
        <v>#REF!</v>
      </c>
      <c r="L241" t="e">
        <f>IF(K241="да",IF(A241=A240,L240,COUNTIF(M$2:M240,"&gt;0")+1),0)</f>
        <v>#REF!</v>
      </c>
      <c r="M241" t="e">
        <f>IF(VLOOKUP(E241,'помощник для списков'!C$2:I$4005,7,FALSE)=0,0,IF(L241=0,0,IF(E241=E240,0,1)))</f>
        <v>#N/A</v>
      </c>
      <c r="N241" t="e">
        <f t="shared" si="32"/>
        <v>#N/A</v>
      </c>
      <c r="O241" t="e">
        <f t="shared" si="33"/>
        <v>#N/A</v>
      </c>
      <c r="P241" t="e">
        <f>IF(INDEX(#REF!,'помощник2(строки)'!D241,27)="согласие",1,IF(INDEX(#REF!,'помощник2(строки)'!D241,27)="принято решение ОМС",1,0))</f>
        <v>#REF!</v>
      </c>
      <c r="Q241" t="e">
        <f t="shared" si="34"/>
        <v>#REF!</v>
      </c>
      <c r="R241" t="e">
        <f>IF(P241=1,IF(A241=A240,R240,COUNTIF(Q$2:Q240,"&gt;0")+1),0)</f>
        <v>#REF!</v>
      </c>
      <c r="S241" t="e">
        <f t="shared" si="35"/>
        <v>#N/A</v>
      </c>
    </row>
    <row r="242" spans="1:19">
      <c r="A242" t="e">
        <f>IF(COUNTIF(A$2:A241,A241)=B241,A241+1,A241)</f>
        <v>#N/A</v>
      </c>
      <c r="B242" t="e">
        <f>VLOOKUP(A242,'помощник для списков'!A$2:L$4005,11,FALSE)</f>
        <v>#N/A</v>
      </c>
      <c r="C242" t="e">
        <f>IF(A242=A241,D241,VLOOKUP(E242,#REF!,25,FALSE))</f>
        <v>#N/A</v>
      </c>
      <c r="D242" s="54" t="e">
        <f>IF(VLOOKUP(E242,'помощник для списков'!C$2:E$4005,3,FALSE)=0,'помощник2(строки)'!C242,IF(INDEX(#REF!,C242+1,12)=0,IF(INDEX(#REF!,C242+2,12)=0,IF(INDEX(#REF!,C242+3,12)=0,IF(INDEX(#REF!,C242+4,12)=0,IF(INDEX(#REF!,C242+5,12)=0,IF(INDEX(#REF!,C242+6,12)=0,IF(INDEX(#REF!,C242+7,12)=0,IF(INDEX(#REF!,C242+8,12)=0,IF(INDEX(#REF!,C242+9,12)=0,IF(INDEX(#REF!,C242+10,12)=0,IF(INDEX(#REF!,C242+11,12)=0,INDEX(#REF!,C242+12,12),INDEX(#REF!,C242+11,12)),INDEX(#REF!,C242+10,12)),INDEX(#REF!,C242+9,12)),INDEX(#REF!,C242+8,12)),INDEX(#REF!,C242+7,12)),INDEX(#REF!,C242+6,12)),INDEX(#REF!,C242+5,12)),INDEX(#REF!,C242+4,12)),INDEX(#REF!,C242+3,12)),INDEX(#REF!,C242+2,12)),INDEX(#REF!,C242+1,12)))</f>
        <v>#N/A</v>
      </c>
      <c r="E242" t="e">
        <f>VLOOKUP(A242,'помощник для списков'!A$2:C$4005,3,FALSE)</f>
        <v>#N/A</v>
      </c>
      <c r="F242" t="e">
        <f>VLOOKUP(CONCATENATE("Лимит на доме",E242),#REF!,22,FALSE)</f>
        <v>#N/A</v>
      </c>
      <c r="G242" t="e">
        <f>VLOOKUP(E242,'помощник для списков'!C$2:I$4005,7,FALSE)</f>
        <v>#N/A</v>
      </c>
      <c r="H242" s="68" t="e">
        <f t="shared" si="30"/>
        <v>#N/A</v>
      </c>
      <c r="I242" t="e">
        <f t="shared" si="31"/>
        <v>#N/A</v>
      </c>
      <c r="J242">
        <f>ROW()</f>
        <v>242</v>
      </c>
      <c r="K242" t="e">
        <f>INDEX(#REF!,'помощник2(строки)'!D242,26)</f>
        <v>#REF!</v>
      </c>
      <c r="L242" t="e">
        <f>IF(K242="да",IF(A242=A241,L241,COUNTIF(M$2:M241,"&gt;0")+1),0)</f>
        <v>#REF!</v>
      </c>
      <c r="M242" t="e">
        <f>IF(VLOOKUP(E242,'помощник для списков'!C$2:I$4005,7,FALSE)=0,0,IF(L242=0,0,IF(E242=E241,0,1)))</f>
        <v>#N/A</v>
      </c>
      <c r="N242" t="e">
        <f t="shared" si="32"/>
        <v>#N/A</v>
      </c>
      <c r="O242" t="e">
        <f t="shared" si="33"/>
        <v>#N/A</v>
      </c>
      <c r="P242" t="e">
        <f>IF(INDEX(#REF!,'помощник2(строки)'!D242,27)="согласие",1,IF(INDEX(#REF!,'помощник2(строки)'!D242,27)="принято решение ОМС",1,0))</f>
        <v>#REF!</v>
      </c>
      <c r="Q242" t="e">
        <f t="shared" si="34"/>
        <v>#REF!</v>
      </c>
      <c r="R242" t="e">
        <f>IF(P242=1,IF(A242=A241,R241,COUNTIF(Q$2:Q241,"&gt;0")+1),0)</f>
        <v>#REF!</v>
      </c>
      <c r="S242" t="e">
        <f t="shared" si="35"/>
        <v>#N/A</v>
      </c>
    </row>
    <row r="243" spans="1:19">
      <c r="A243" t="e">
        <f>IF(COUNTIF(A$2:A242,A242)=B242,A242+1,A242)</f>
        <v>#N/A</v>
      </c>
      <c r="B243" t="e">
        <f>VLOOKUP(A243,'помощник для списков'!A$2:L$4005,11,FALSE)</f>
        <v>#N/A</v>
      </c>
      <c r="C243" t="e">
        <f>IF(A243=A242,D242,VLOOKUP(E243,#REF!,25,FALSE))</f>
        <v>#N/A</v>
      </c>
      <c r="D243" s="54" t="e">
        <f>IF(VLOOKUP(E243,'помощник для списков'!C$2:E$4005,3,FALSE)=0,'помощник2(строки)'!C243,IF(INDEX(#REF!,C243+1,12)=0,IF(INDEX(#REF!,C243+2,12)=0,IF(INDEX(#REF!,C243+3,12)=0,IF(INDEX(#REF!,C243+4,12)=0,IF(INDEX(#REF!,C243+5,12)=0,IF(INDEX(#REF!,C243+6,12)=0,IF(INDEX(#REF!,C243+7,12)=0,IF(INDEX(#REF!,C243+8,12)=0,IF(INDEX(#REF!,C243+9,12)=0,IF(INDEX(#REF!,C243+10,12)=0,IF(INDEX(#REF!,C243+11,12)=0,INDEX(#REF!,C243+12,12),INDEX(#REF!,C243+11,12)),INDEX(#REF!,C243+10,12)),INDEX(#REF!,C243+9,12)),INDEX(#REF!,C243+8,12)),INDEX(#REF!,C243+7,12)),INDEX(#REF!,C243+6,12)),INDEX(#REF!,C243+5,12)),INDEX(#REF!,C243+4,12)),INDEX(#REF!,C243+3,12)),INDEX(#REF!,C243+2,12)),INDEX(#REF!,C243+1,12)))</f>
        <v>#N/A</v>
      </c>
      <c r="E243" t="e">
        <f>VLOOKUP(A243,'помощник для списков'!A$2:C$4005,3,FALSE)</f>
        <v>#N/A</v>
      </c>
      <c r="F243" t="e">
        <f>VLOOKUP(CONCATENATE("Лимит на доме",E243),#REF!,22,FALSE)</f>
        <v>#N/A</v>
      </c>
      <c r="G243" t="e">
        <f>VLOOKUP(E243,'помощник для списков'!C$2:I$4005,7,FALSE)</f>
        <v>#N/A</v>
      </c>
      <c r="H243" s="68" t="e">
        <f t="shared" si="30"/>
        <v>#N/A</v>
      </c>
      <c r="I243" t="e">
        <f t="shared" si="31"/>
        <v>#N/A</v>
      </c>
      <c r="J243">
        <f>ROW()</f>
        <v>243</v>
      </c>
      <c r="K243" t="e">
        <f>INDEX(#REF!,'помощник2(строки)'!D243,26)</f>
        <v>#REF!</v>
      </c>
      <c r="L243" t="e">
        <f>IF(K243="да",IF(A243=A242,L242,COUNTIF(M$2:M242,"&gt;0")+1),0)</f>
        <v>#REF!</v>
      </c>
      <c r="M243" t="e">
        <f>IF(VLOOKUP(E243,'помощник для списков'!C$2:I$4005,7,FALSE)=0,0,IF(L243=0,0,IF(E243=E242,0,1)))</f>
        <v>#N/A</v>
      </c>
      <c r="N243" t="e">
        <f t="shared" si="32"/>
        <v>#N/A</v>
      </c>
      <c r="O243" t="e">
        <f t="shared" si="33"/>
        <v>#N/A</v>
      </c>
      <c r="P243" t="e">
        <f>IF(INDEX(#REF!,'помощник2(строки)'!D243,27)="согласие",1,IF(INDEX(#REF!,'помощник2(строки)'!D243,27)="принято решение ОМС",1,0))</f>
        <v>#REF!</v>
      </c>
      <c r="Q243" t="e">
        <f t="shared" si="34"/>
        <v>#REF!</v>
      </c>
      <c r="R243" t="e">
        <f>IF(P243=1,IF(A243=A242,R242,COUNTIF(Q$2:Q242,"&gt;0")+1),0)</f>
        <v>#REF!</v>
      </c>
      <c r="S243" t="e">
        <f t="shared" si="35"/>
        <v>#N/A</v>
      </c>
    </row>
    <row r="244" spans="1:19">
      <c r="A244" t="e">
        <f>IF(COUNTIF(A$2:A243,A243)=B243,A243+1,A243)</f>
        <v>#N/A</v>
      </c>
      <c r="B244" t="e">
        <f>VLOOKUP(A244,'помощник для списков'!A$2:L$4005,11,FALSE)</f>
        <v>#N/A</v>
      </c>
      <c r="C244" t="e">
        <f>IF(A244=A243,D243,VLOOKUP(E244,#REF!,25,FALSE))</f>
        <v>#N/A</v>
      </c>
      <c r="D244" s="54" t="e">
        <f>IF(VLOOKUP(E244,'помощник для списков'!C$2:E$4005,3,FALSE)=0,'помощник2(строки)'!C244,IF(INDEX(#REF!,C244+1,12)=0,IF(INDEX(#REF!,C244+2,12)=0,IF(INDEX(#REF!,C244+3,12)=0,IF(INDEX(#REF!,C244+4,12)=0,IF(INDEX(#REF!,C244+5,12)=0,IF(INDEX(#REF!,C244+6,12)=0,IF(INDEX(#REF!,C244+7,12)=0,IF(INDEX(#REF!,C244+8,12)=0,IF(INDEX(#REF!,C244+9,12)=0,IF(INDEX(#REF!,C244+10,12)=0,IF(INDEX(#REF!,C244+11,12)=0,INDEX(#REF!,C244+12,12),INDEX(#REF!,C244+11,12)),INDEX(#REF!,C244+10,12)),INDEX(#REF!,C244+9,12)),INDEX(#REF!,C244+8,12)),INDEX(#REF!,C244+7,12)),INDEX(#REF!,C244+6,12)),INDEX(#REF!,C244+5,12)),INDEX(#REF!,C244+4,12)),INDEX(#REF!,C244+3,12)),INDEX(#REF!,C244+2,12)),INDEX(#REF!,C244+1,12)))</f>
        <v>#N/A</v>
      </c>
      <c r="E244" t="e">
        <f>VLOOKUP(A244,'помощник для списков'!A$2:C$4005,3,FALSE)</f>
        <v>#N/A</v>
      </c>
      <c r="F244" t="e">
        <f>VLOOKUP(CONCATENATE("Лимит на доме",E244),#REF!,22,FALSE)</f>
        <v>#N/A</v>
      </c>
      <c r="G244" t="e">
        <f>VLOOKUP(E244,'помощник для списков'!C$2:I$4005,7,FALSE)</f>
        <v>#N/A</v>
      </c>
      <c r="H244" s="68" t="e">
        <f t="shared" si="30"/>
        <v>#N/A</v>
      </c>
      <c r="I244" t="e">
        <f t="shared" si="31"/>
        <v>#N/A</v>
      </c>
      <c r="J244">
        <f>ROW()</f>
        <v>244</v>
      </c>
      <c r="K244" t="e">
        <f>INDEX(#REF!,'помощник2(строки)'!D244,26)</f>
        <v>#REF!</v>
      </c>
      <c r="L244" t="e">
        <f>IF(K244="да",IF(A244=A243,L243,COUNTIF(M$2:M243,"&gt;0")+1),0)</f>
        <v>#REF!</v>
      </c>
      <c r="M244" t="e">
        <f>IF(VLOOKUP(E244,'помощник для списков'!C$2:I$4005,7,FALSE)=0,0,IF(L244=0,0,IF(E244=E243,0,1)))</f>
        <v>#N/A</v>
      </c>
      <c r="N244" t="e">
        <f t="shared" si="32"/>
        <v>#N/A</v>
      </c>
      <c r="O244" t="e">
        <f t="shared" si="33"/>
        <v>#N/A</v>
      </c>
      <c r="P244" t="e">
        <f>IF(INDEX(#REF!,'помощник2(строки)'!D244,27)="согласие",1,IF(INDEX(#REF!,'помощник2(строки)'!D244,27)="принято решение ОМС",1,0))</f>
        <v>#REF!</v>
      </c>
      <c r="Q244" t="e">
        <f t="shared" si="34"/>
        <v>#REF!</v>
      </c>
      <c r="R244" t="e">
        <f>IF(P244=1,IF(A244=A243,R243,COUNTIF(Q$2:Q243,"&gt;0")+1),0)</f>
        <v>#REF!</v>
      </c>
      <c r="S244" t="e">
        <f t="shared" si="35"/>
        <v>#N/A</v>
      </c>
    </row>
    <row r="245" spans="1:19">
      <c r="A245" t="e">
        <f>IF(COUNTIF(A$2:A244,A244)=B244,A244+1,A244)</f>
        <v>#N/A</v>
      </c>
      <c r="B245" t="e">
        <f>VLOOKUP(A245,'помощник для списков'!A$2:L$4005,11,FALSE)</f>
        <v>#N/A</v>
      </c>
      <c r="C245" t="e">
        <f>IF(A245=A244,D244,VLOOKUP(E245,#REF!,25,FALSE))</f>
        <v>#N/A</v>
      </c>
      <c r="D245" s="54" t="e">
        <f>IF(VLOOKUP(E245,'помощник для списков'!C$2:E$4005,3,FALSE)=0,'помощник2(строки)'!C245,IF(INDEX(#REF!,C245+1,12)=0,IF(INDEX(#REF!,C245+2,12)=0,IF(INDEX(#REF!,C245+3,12)=0,IF(INDEX(#REF!,C245+4,12)=0,IF(INDEX(#REF!,C245+5,12)=0,IF(INDEX(#REF!,C245+6,12)=0,IF(INDEX(#REF!,C245+7,12)=0,IF(INDEX(#REF!,C245+8,12)=0,IF(INDEX(#REF!,C245+9,12)=0,IF(INDEX(#REF!,C245+10,12)=0,IF(INDEX(#REF!,C245+11,12)=0,INDEX(#REF!,C245+12,12),INDEX(#REF!,C245+11,12)),INDEX(#REF!,C245+10,12)),INDEX(#REF!,C245+9,12)),INDEX(#REF!,C245+8,12)),INDEX(#REF!,C245+7,12)),INDEX(#REF!,C245+6,12)),INDEX(#REF!,C245+5,12)),INDEX(#REF!,C245+4,12)),INDEX(#REF!,C245+3,12)),INDEX(#REF!,C245+2,12)),INDEX(#REF!,C245+1,12)))</f>
        <v>#N/A</v>
      </c>
      <c r="E245" t="e">
        <f>VLOOKUP(A245,'помощник для списков'!A$2:C$4005,3,FALSE)</f>
        <v>#N/A</v>
      </c>
      <c r="F245" t="e">
        <f>VLOOKUP(CONCATENATE("Лимит на доме",E245),#REF!,22,FALSE)</f>
        <v>#N/A</v>
      </c>
      <c r="G245" t="e">
        <f>VLOOKUP(E245,'помощник для списков'!C$2:I$4005,7,FALSE)</f>
        <v>#N/A</v>
      </c>
      <c r="H245" s="68" t="e">
        <f t="shared" si="30"/>
        <v>#N/A</v>
      </c>
      <c r="I245" t="e">
        <f t="shared" si="31"/>
        <v>#N/A</v>
      </c>
      <c r="J245">
        <f>ROW()</f>
        <v>245</v>
      </c>
      <c r="K245" t="e">
        <f>INDEX(#REF!,'помощник2(строки)'!D245,26)</f>
        <v>#REF!</v>
      </c>
      <c r="L245" t="e">
        <f>IF(K245="да",IF(A245=A244,L244,COUNTIF(M$2:M244,"&gt;0")+1),0)</f>
        <v>#REF!</v>
      </c>
      <c r="M245" t="e">
        <f>IF(VLOOKUP(E245,'помощник для списков'!C$2:I$4005,7,FALSE)=0,0,IF(L245=0,0,IF(E245=E244,0,1)))</f>
        <v>#N/A</v>
      </c>
      <c r="N245" t="e">
        <f t="shared" si="32"/>
        <v>#N/A</v>
      </c>
      <c r="O245" t="e">
        <f t="shared" si="33"/>
        <v>#N/A</v>
      </c>
      <c r="P245" t="e">
        <f>IF(INDEX(#REF!,'помощник2(строки)'!D245,27)="согласие",1,IF(INDEX(#REF!,'помощник2(строки)'!D245,27)="принято решение ОМС",1,0))</f>
        <v>#REF!</v>
      </c>
      <c r="Q245" t="e">
        <f t="shared" si="34"/>
        <v>#REF!</v>
      </c>
      <c r="R245" t="e">
        <f>IF(P245=1,IF(A245=A244,R244,COUNTIF(Q$2:Q244,"&gt;0")+1),0)</f>
        <v>#REF!</v>
      </c>
      <c r="S245" t="e">
        <f t="shared" si="35"/>
        <v>#N/A</v>
      </c>
    </row>
    <row r="246" spans="1:19">
      <c r="A246" t="e">
        <f>IF(COUNTIF(A$2:A245,A245)=B245,A245+1,A245)</f>
        <v>#N/A</v>
      </c>
      <c r="B246" t="e">
        <f>VLOOKUP(A246,'помощник для списков'!A$2:L$4005,11,FALSE)</f>
        <v>#N/A</v>
      </c>
      <c r="C246" t="e">
        <f>IF(A246=A245,D245,VLOOKUP(E246,#REF!,25,FALSE))</f>
        <v>#N/A</v>
      </c>
      <c r="D246" s="54" t="e">
        <f>IF(VLOOKUP(E246,'помощник для списков'!C$2:E$4005,3,FALSE)=0,'помощник2(строки)'!C246,IF(INDEX(#REF!,C246+1,12)=0,IF(INDEX(#REF!,C246+2,12)=0,IF(INDEX(#REF!,C246+3,12)=0,IF(INDEX(#REF!,C246+4,12)=0,IF(INDEX(#REF!,C246+5,12)=0,IF(INDEX(#REF!,C246+6,12)=0,IF(INDEX(#REF!,C246+7,12)=0,IF(INDEX(#REF!,C246+8,12)=0,IF(INDEX(#REF!,C246+9,12)=0,IF(INDEX(#REF!,C246+10,12)=0,IF(INDEX(#REF!,C246+11,12)=0,INDEX(#REF!,C246+12,12),INDEX(#REF!,C246+11,12)),INDEX(#REF!,C246+10,12)),INDEX(#REF!,C246+9,12)),INDEX(#REF!,C246+8,12)),INDEX(#REF!,C246+7,12)),INDEX(#REF!,C246+6,12)),INDEX(#REF!,C246+5,12)),INDEX(#REF!,C246+4,12)),INDEX(#REF!,C246+3,12)),INDEX(#REF!,C246+2,12)),INDEX(#REF!,C246+1,12)))</f>
        <v>#N/A</v>
      </c>
      <c r="E246" t="e">
        <f>VLOOKUP(A246,'помощник для списков'!A$2:C$4005,3,FALSE)</f>
        <v>#N/A</v>
      </c>
      <c r="F246" t="e">
        <f>VLOOKUP(CONCATENATE("Лимит на доме",E246),#REF!,22,FALSE)</f>
        <v>#N/A</v>
      </c>
      <c r="G246" t="e">
        <f>VLOOKUP(E246,'помощник для списков'!C$2:I$4005,7,FALSE)</f>
        <v>#N/A</v>
      </c>
      <c r="H246" s="68" t="e">
        <f t="shared" si="30"/>
        <v>#N/A</v>
      </c>
      <c r="I246" t="e">
        <f t="shared" si="31"/>
        <v>#N/A</v>
      </c>
      <c r="J246">
        <f>ROW()</f>
        <v>246</v>
      </c>
      <c r="K246" t="e">
        <f>INDEX(#REF!,'помощник2(строки)'!D246,26)</f>
        <v>#REF!</v>
      </c>
      <c r="L246" t="e">
        <f>IF(K246="да",IF(A246=A245,L245,COUNTIF(M$2:M245,"&gt;0")+1),0)</f>
        <v>#REF!</v>
      </c>
      <c r="M246" t="e">
        <f>IF(VLOOKUP(E246,'помощник для списков'!C$2:I$4005,7,FALSE)=0,0,IF(L246=0,0,IF(E246=E245,0,1)))</f>
        <v>#N/A</v>
      </c>
      <c r="N246" t="e">
        <f t="shared" si="32"/>
        <v>#N/A</v>
      </c>
      <c r="O246" t="e">
        <f t="shared" si="33"/>
        <v>#N/A</v>
      </c>
      <c r="P246" t="e">
        <f>IF(INDEX(#REF!,'помощник2(строки)'!D246,27)="согласие",1,IF(INDEX(#REF!,'помощник2(строки)'!D246,27)="принято решение ОМС",1,0))</f>
        <v>#REF!</v>
      </c>
      <c r="Q246" t="e">
        <f t="shared" si="34"/>
        <v>#REF!</v>
      </c>
      <c r="R246" t="e">
        <f>IF(P246=1,IF(A246=A245,R245,COUNTIF(Q$2:Q245,"&gt;0")+1),0)</f>
        <v>#REF!</v>
      </c>
      <c r="S246" t="e">
        <f t="shared" si="35"/>
        <v>#N/A</v>
      </c>
    </row>
    <row r="247" spans="1:19">
      <c r="A247" t="e">
        <f>IF(COUNTIF(A$2:A246,A246)=B246,A246+1,A246)</f>
        <v>#N/A</v>
      </c>
      <c r="B247" t="e">
        <f>VLOOKUP(A247,'помощник для списков'!A$2:L$4005,11,FALSE)</f>
        <v>#N/A</v>
      </c>
      <c r="C247" t="e">
        <f>IF(A247=A246,D246,VLOOKUP(E247,#REF!,25,FALSE))</f>
        <v>#N/A</v>
      </c>
      <c r="D247" s="54" t="e">
        <f>IF(VLOOKUP(E247,'помощник для списков'!C$2:E$4005,3,FALSE)=0,'помощник2(строки)'!C247,IF(INDEX(#REF!,C247+1,12)=0,IF(INDEX(#REF!,C247+2,12)=0,IF(INDEX(#REF!,C247+3,12)=0,IF(INDEX(#REF!,C247+4,12)=0,IF(INDEX(#REF!,C247+5,12)=0,IF(INDEX(#REF!,C247+6,12)=0,IF(INDEX(#REF!,C247+7,12)=0,IF(INDEX(#REF!,C247+8,12)=0,IF(INDEX(#REF!,C247+9,12)=0,IF(INDEX(#REF!,C247+10,12)=0,IF(INDEX(#REF!,C247+11,12)=0,INDEX(#REF!,C247+12,12),INDEX(#REF!,C247+11,12)),INDEX(#REF!,C247+10,12)),INDEX(#REF!,C247+9,12)),INDEX(#REF!,C247+8,12)),INDEX(#REF!,C247+7,12)),INDEX(#REF!,C247+6,12)),INDEX(#REF!,C247+5,12)),INDEX(#REF!,C247+4,12)),INDEX(#REF!,C247+3,12)),INDEX(#REF!,C247+2,12)),INDEX(#REF!,C247+1,12)))</f>
        <v>#N/A</v>
      </c>
      <c r="E247" t="e">
        <f>VLOOKUP(A247,'помощник для списков'!A$2:C$4005,3,FALSE)</f>
        <v>#N/A</v>
      </c>
      <c r="F247" t="e">
        <f>VLOOKUP(CONCATENATE("Лимит на доме",E247),#REF!,22,FALSE)</f>
        <v>#N/A</v>
      </c>
      <c r="G247" t="e">
        <f>VLOOKUP(E247,'помощник для списков'!C$2:I$4005,7,FALSE)</f>
        <v>#N/A</v>
      </c>
      <c r="H247" s="68" t="e">
        <f t="shared" si="30"/>
        <v>#N/A</v>
      </c>
      <c r="I247" t="e">
        <f t="shared" si="31"/>
        <v>#N/A</v>
      </c>
      <c r="J247">
        <f>ROW()</f>
        <v>247</v>
      </c>
      <c r="K247" t="e">
        <f>INDEX(#REF!,'помощник2(строки)'!D247,26)</f>
        <v>#REF!</v>
      </c>
      <c r="L247" t="e">
        <f>IF(K247="да",IF(A247=A246,L246,COUNTIF(M$2:M246,"&gt;0")+1),0)</f>
        <v>#REF!</v>
      </c>
      <c r="M247" t="e">
        <f>IF(VLOOKUP(E247,'помощник для списков'!C$2:I$4005,7,FALSE)=0,0,IF(L247=0,0,IF(E247=E246,0,1)))</f>
        <v>#N/A</v>
      </c>
      <c r="N247" t="e">
        <f t="shared" si="32"/>
        <v>#N/A</v>
      </c>
      <c r="O247" t="e">
        <f t="shared" si="33"/>
        <v>#N/A</v>
      </c>
      <c r="P247" t="e">
        <f>IF(INDEX(#REF!,'помощник2(строки)'!D247,27)="согласие",1,IF(INDEX(#REF!,'помощник2(строки)'!D247,27)="принято решение ОМС",1,0))</f>
        <v>#REF!</v>
      </c>
      <c r="Q247" t="e">
        <f t="shared" si="34"/>
        <v>#REF!</v>
      </c>
      <c r="R247" t="e">
        <f>IF(P247=1,IF(A247=A246,R246,COUNTIF(Q$2:Q246,"&gt;0")+1),0)</f>
        <v>#REF!</v>
      </c>
      <c r="S247" t="e">
        <f t="shared" si="35"/>
        <v>#N/A</v>
      </c>
    </row>
    <row r="248" spans="1:19">
      <c r="A248" t="e">
        <f>IF(COUNTIF(A$2:A247,A247)=B247,A247+1,A247)</f>
        <v>#N/A</v>
      </c>
      <c r="B248" t="e">
        <f>VLOOKUP(A248,'помощник для списков'!A$2:L$4005,11,FALSE)</f>
        <v>#N/A</v>
      </c>
      <c r="C248" t="e">
        <f>IF(A248=A247,D247,VLOOKUP(E248,#REF!,25,FALSE))</f>
        <v>#N/A</v>
      </c>
      <c r="D248" s="54" t="e">
        <f>IF(VLOOKUP(E248,'помощник для списков'!C$2:E$4005,3,FALSE)=0,'помощник2(строки)'!C248,IF(INDEX(#REF!,C248+1,12)=0,IF(INDEX(#REF!,C248+2,12)=0,IF(INDEX(#REF!,C248+3,12)=0,IF(INDEX(#REF!,C248+4,12)=0,IF(INDEX(#REF!,C248+5,12)=0,IF(INDEX(#REF!,C248+6,12)=0,IF(INDEX(#REF!,C248+7,12)=0,IF(INDEX(#REF!,C248+8,12)=0,IF(INDEX(#REF!,C248+9,12)=0,IF(INDEX(#REF!,C248+10,12)=0,IF(INDEX(#REF!,C248+11,12)=0,INDEX(#REF!,C248+12,12),INDEX(#REF!,C248+11,12)),INDEX(#REF!,C248+10,12)),INDEX(#REF!,C248+9,12)),INDEX(#REF!,C248+8,12)),INDEX(#REF!,C248+7,12)),INDEX(#REF!,C248+6,12)),INDEX(#REF!,C248+5,12)),INDEX(#REF!,C248+4,12)),INDEX(#REF!,C248+3,12)),INDEX(#REF!,C248+2,12)),INDEX(#REF!,C248+1,12)))</f>
        <v>#N/A</v>
      </c>
      <c r="E248" t="e">
        <f>VLOOKUP(A248,'помощник для списков'!A$2:C$4005,3,FALSE)</f>
        <v>#N/A</v>
      </c>
      <c r="F248" t="e">
        <f>VLOOKUP(CONCATENATE("Лимит на доме",E248),#REF!,22,FALSE)</f>
        <v>#N/A</v>
      </c>
      <c r="G248" t="e">
        <f>VLOOKUP(E248,'помощник для списков'!C$2:I$4005,7,FALSE)</f>
        <v>#N/A</v>
      </c>
      <c r="H248" s="68" t="e">
        <f t="shared" si="30"/>
        <v>#N/A</v>
      </c>
      <c r="I248" t="e">
        <f t="shared" si="31"/>
        <v>#N/A</v>
      </c>
      <c r="J248">
        <f>ROW()</f>
        <v>248</v>
      </c>
      <c r="K248" t="e">
        <f>INDEX(#REF!,'помощник2(строки)'!D248,26)</f>
        <v>#REF!</v>
      </c>
      <c r="L248" t="e">
        <f>IF(K248="да",IF(A248=A247,L247,COUNTIF(M$2:M247,"&gt;0")+1),0)</f>
        <v>#REF!</v>
      </c>
      <c r="M248" t="e">
        <f>IF(VLOOKUP(E248,'помощник для списков'!C$2:I$4005,7,FALSE)=0,0,IF(L248=0,0,IF(E248=E247,0,1)))</f>
        <v>#N/A</v>
      </c>
      <c r="N248" t="e">
        <f t="shared" si="32"/>
        <v>#N/A</v>
      </c>
      <c r="O248" t="e">
        <f t="shared" si="33"/>
        <v>#N/A</v>
      </c>
      <c r="P248" t="e">
        <f>IF(INDEX(#REF!,'помощник2(строки)'!D248,27)="согласие",1,IF(INDEX(#REF!,'помощник2(строки)'!D248,27)="принято решение ОМС",1,0))</f>
        <v>#REF!</v>
      </c>
      <c r="Q248" t="e">
        <f t="shared" si="34"/>
        <v>#REF!</v>
      </c>
      <c r="R248" t="e">
        <f>IF(P248=1,IF(A248=A247,R247,COUNTIF(Q$2:Q247,"&gt;0")+1),0)</f>
        <v>#REF!</v>
      </c>
      <c r="S248" t="e">
        <f t="shared" si="35"/>
        <v>#N/A</v>
      </c>
    </row>
    <row r="249" spans="1:19">
      <c r="A249" t="e">
        <f>IF(COUNTIF(A$2:A248,A248)=B248,A248+1,A248)</f>
        <v>#N/A</v>
      </c>
      <c r="B249" t="e">
        <f>VLOOKUP(A249,'помощник для списков'!A$2:L$4005,11,FALSE)</f>
        <v>#N/A</v>
      </c>
      <c r="C249" t="e">
        <f>IF(A249=A248,D248,VLOOKUP(E249,#REF!,25,FALSE))</f>
        <v>#N/A</v>
      </c>
      <c r="D249" s="54" t="e">
        <f>IF(VLOOKUP(E249,'помощник для списков'!C$2:E$4005,3,FALSE)=0,'помощник2(строки)'!C249,IF(INDEX(#REF!,C249+1,12)=0,IF(INDEX(#REF!,C249+2,12)=0,IF(INDEX(#REF!,C249+3,12)=0,IF(INDEX(#REF!,C249+4,12)=0,IF(INDEX(#REF!,C249+5,12)=0,IF(INDEX(#REF!,C249+6,12)=0,IF(INDEX(#REF!,C249+7,12)=0,IF(INDEX(#REF!,C249+8,12)=0,IF(INDEX(#REF!,C249+9,12)=0,IF(INDEX(#REF!,C249+10,12)=0,IF(INDEX(#REF!,C249+11,12)=0,INDEX(#REF!,C249+12,12),INDEX(#REF!,C249+11,12)),INDEX(#REF!,C249+10,12)),INDEX(#REF!,C249+9,12)),INDEX(#REF!,C249+8,12)),INDEX(#REF!,C249+7,12)),INDEX(#REF!,C249+6,12)),INDEX(#REF!,C249+5,12)),INDEX(#REF!,C249+4,12)),INDEX(#REF!,C249+3,12)),INDEX(#REF!,C249+2,12)),INDEX(#REF!,C249+1,12)))</f>
        <v>#N/A</v>
      </c>
      <c r="E249" t="e">
        <f>VLOOKUP(A249,'помощник для списков'!A$2:C$4005,3,FALSE)</f>
        <v>#N/A</v>
      </c>
      <c r="F249" t="e">
        <f>VLOOKUP(CONCATENATE("Лимит на доме",E249),#REF!,22,FALSE)</f>
        <v>#N/A</v>
      </c>
      <c r="G249" t="e">
        <f>VLOOKUP(E249,'помощник для списков'!C$2:I$4005,7,FALSE)</f>
        <v>#N/A</v>
      </c>
      <c r="H249" s="68" t="e">
        <f t="shared" si="30"/>
        <v>#N/A</v>
      </c>
      <c r="I249" t="e">
        <f t="shared" si="31"/>
        <v>#N/A</v>
      </c>
      <c r="J249">
        <f>ROW()</f>
        <v>249</v>
      </c>
      <c r="K249" t="e">
        <f>INDEX(#REF!,'помощник2(строки)'!D249,26)</f>
        <v>#REF!</v>
      </c>
      <c r="L249" t="e">
        <f>IF(K249="да",IF(A249=A248,L248,COUNTIF(M$2:M248,"&gt;0")+1),0)</f>
        <v>#REF!</v>
      </c>
      <c r="M249" t="e">
        <f>IF(VLOOKUP(E249,'помощник для списков'!C$2:I$4005,7,FALSE)=0,0,IF(L249=0,0,IF(E249=E248,0,1)))</f>
        <v>#N/A</v>
      </c>
      <c r="N249" t="e">
        <f t="shared" si="32"/>
        <v>#N/A</v>
      </c>
      <c r="O249" t="e">
        <f t="shared" si="33"/>
        <v>#N/A</v>
      </c>
      <c r="P249" t="e">
        <f>IF(INDEX(#REF!,'помощник2(строки)'!D249,27)="согласие",1,IF(INDEX(#REF!,'помощник2(строки)'!D249,27)="принято решение ОМС",1,0))</f>
        <v>#REF!</v>
      </c>
      <c r="Q249" t="e">
        <f t="shared" si="34"/>
        <v>#REF!</v>
      </c>
      <c r="R249" t="e">
        <f>IF(P249=1,IF(A249=A248,R248,COUNTIF(Q$2:Q248,"&gt;0")+1),0)</f>
        <v>#REF!</v>
      </c>
      <c r="S249" t="e">
        <f t="shared" si="35"/>
        <v>#N/A</v>
      </c>
    </row>
    <row r="250" spans="1:19">
      <c r="A250" t="e">
        <f>IF(COUNTIF(A$2:A249,A249)=B249,A249+1,A249)</f>
        <v>#N/A</v>
      </c>
      <c r="B250" t="e">
        <f>VLOOKUP(A250,'помощник для списков'!A$2:L$4005,11,FALSE)</f>
        <v>#N/A</v>
      </c>
      <c r="C250" t="e">
        <f>IF(A250=A249,D249,VLOOKUP(E250,#REF!,25,FALSE))</f>
        <v>#N/A</v>
      </c>
      <c r="D250" s="54" t="e">
        <f>IF(VLOOKUP(E250,'помощник для списков'!C$2:E$4005,3,FALSE)=0,'помощник2(строки)'!C250,IF(INDEX(#REF!,C250+1,12)=0,IF(INDEX(#REF!,C250+2,12)=0,IF(INDEX(#REF!,C250+3,12)=0,IF(INDEX(#REF!,C250+4,12)=0,IF(INDEX(#REF!,C250+5,12)=0,IF(INDEX(#REF!,C250+6,12)=0,IF(INDEX(#REF!,C250+7,12)=0,IF(INDEX(#REF!,C250+8,12)=0,IF(INDEX(#REF!,C250+9,12)=0,IF(INDEX(#REF!,C250+10,12)=0,IF(INDEX(#REF!,C250+11,12)=0,INDEX(#REF!,C250+12,12),INDEX(#REF!,C250+11,12)),INDEX(#REF!,C250+10,12)),INDEX(#REF!,C250+9,12)),INDEX(#REF!,C250+8,12)),INDEX(#REF!,C250+7,12)),INDEX(#REF!,C250+6,12)),INDEX(#REF!,C250+5,12)),INDEX(#REF!,C250+4,12)),INDEX(#REF!,C250+3,12)),INDEX(#REF!,C250+2,12)),INDEX(#REF!,C250+1,12)))</f>
        <v>#N/A</v>
      </c>
      <c r="E250" t="e">
        <f>VLOOKUP(A250,'помощник для списков'!A$2:C$4005,3,FALSE)</f>
        <v>#N/A</v>
      </c>
      <c r="F250" t="e">
        <f>VLOOKUP(CONCATENATE("Лимит на доме",E250),#REF!,22,FALSE)</f>
        <v>#N/A</v>
      </c>
      <c r="G250" t="e">
        <f>VLOOKUP(E250,'помощник для списков'!C$2:I$4005,7,FALSE)</f>
        <v>#N/A</v>
      </c>
      <c r="H250" s="68" t="e">
        <f t="shared" si="30"/>
        <v>#N/A</v>
      </c>
      <c r="I250" t="e">
        <f t="shared" si="31"/>
        <v>#N/A</v>
      </c>
      <c r="J250">
        <f>ROW()</f>
        <v>250</v>
      </c>
      <c r="K250" t="e">
        <f>INDEX(#REF!,'помощник2(строки)'!D250,26)</f>
        <v>#REF!</v>
      </c>
      <c r="L250" t="e">
        <f>IF(K250="да",IF(A250=A249,L249,COUNTIF(M$2:M249,"&gt;0")+1),0)</f>
        <v>#REF!</v>
      </c>
      <c r="M250" t="e">
        <f>IF(VLOOKUP(E250,'помощник для списков'!C$2:I$4005,7,FALSE)=0,0,IF(L250=0,0,IF(E250=E249,0,1)))</f>
        <v>#N/A</v>
      </c>
      <c r="N250" t="e">
        <f t="shared" si="32"/>
        <v>#N/A</v>
      </c>
      <c r="O250" t="e">
        <f t="shared" si="33"/>
        <v>#N/A</v>
      </c>
      <c r="P250" t="e">
        <f>IF(INDEX(#REF!,'помощник2(строки)'!D250,27)="согласие",1,IF(INDEX(#REF!,'помощник2(строки)'!D250,27)="принято решение ОМС",1,0))</f>
        <v>#REF!</v>
      </c>
      <c r="Q250" t="e">
        <f t="shared" si="34"/>
        <v>#REF!</v>
      </c>
      <c r="R250" t="e">
        <f>IF(P250=1,IF(A250=A249,R249,COUNTIF(Q$2:Q249,"&gt;0")+1),0)</f>
        <v>#REF!</v>
      </c>
      <c r="S250" t="e">
        <f t="shared" si="35"/>
        <v>#N/A</v>
      </c>
    </row>
    <row r="251" spans="1:19">
      <c r="A251" t="e">
        <f>IF(COUNTIF(A$2:A250,A250)=B250,A250+1,A250)</f>
        <v>#N/A</v>
      </c>
      <c r="B251" t="e">
        <f>VLOOKUP(A251,'помощник для списков'!A$2:L$4005,11,FALSE)</f>
        <v>#N/A</v>
      </c>
      <c r="C251" t="e">
        <f>IF(A251=A250,D250,VLOOKUP(E251,#REF!,25,FALSE))</f>
        <v>#N/A</v>
      </c>
      <c r="D251" s="54" t="e">
        <f>IF(VLOOKUP(E251,'помощник для списков'!C$2:E$4005,3,FALSE)=0,'помощник2(строки)'!C251,IF(INDEX(#REF!,C251+1,12)=0,IF(INDEX(#REF!,C251+2,12)=0,IF(INDEX(#REF!,C251+3,12)=0,IF(INDEX(#REF!,C251+4,12)=0,IF(INDEX(#REF!,C251+5,12)=0,IF(INDEX(#REF!,C251+6,12)=0,IF(INDEX(#REF!,C251+7,12)=0,IF(INDEX(#REF!,C251+8,12)=0,IF(INDEX(#REF!,C251+9,12)=0,IF(INDEX(#REF!,C251+10,12)=0,IF(INDEX(#REF!,C251+11,12)=0,INDEX(#REF!,C251+12,12),INDEX(#REF!,C251+11,12)),INDEX(#REF!,C251+10,12)),INDEX(#REF!,C251+9,12)),INDEX(#REF!,C251+8,12)),INDEX(#REF!,C251+7,12)),INDEX(#REF!,C251+6,12)),INDEX(#REF!,C251+5,12)),INDEX(#REF!,C251+4,12)),INDEX(#REF!,C251+3,12)),INDEX(#REF!,C251+2,12)),INDEX(#REF!,C251+1,12)))</f>
        <v>#N/A</v>
      </c>
      <c r="E251" t="e">
        <f>VLOOKUP(A251,'помощник для списков'!A$2:C$4005,3,FALSE)</f>
        <v>#N/A</v>
      </c>
      <c r="F251" t="e">
        <f>VLOOKUP(CONCATENATE("Лимит на доме",E251),#REF!,22,FALSE)</f>
        <v>#N/A</v>
      </c>
      <c r="G251" t="e">
        <f>VLOOKUP(E251,'помощник для списков'!C$2:I$4005,7,FALSE)</f>
        <v>#N/A</v>
      </c>
      <c r="H251" s="68" t="e">
        <f t="shared" si="30"/>
        <v>#N/A</v>
      </c>
      <c r="I251" t="e">
        <f t="shared" si="31"/>
        <v>#N/A</v>
      </c>
      <c r="J251">
        <f>ROW()</f>
        <v>251</v>
      </c>
      <c r="K251" t="e">
        <f>INDEX(#REF!,'помощник2(строки)'!D251,26)</f>
        <v>#REF!</v>
      </c>
      <c r="L251" t="e">
        <f>IF(K251="да",IF(A251=A250,L250,COUNTIF(M$2:M250,"&gt;0")+1),0)</f>
        <v>#REF!</v>
      </c>
      <c r="M251" t="e">
        <f>IF(VLOOKUP(E251,'помощник для списков'!C$2:I$4005,7,FALSE)=0,0,IF(L251=0,0,IF(E251=E250,0,1)))</f>
        <v>#N/A</v>
      </c>
      <c r="N251" t="e">
        <f t="shared" si="32"/>
        <v>#N/A</v>
      </c>
      <c r="O251" t="e">
        <f t="shared" si="33"/>
        <v>#N/A</v>
      </c>
      <c r="P251" t="e">
        <f>IF(INDEX(#REF!,'помощник2(строки)'!D251,27)="согласие",1,IF(INDEX(#REF!,'помощник2(строки)'!D251,27)="принято решение ОМС",1,0))</f>
        <v>#REF!</v>
      </c>
      <c r="Q251" t="e">
        <f t="shared" si="34"/>
        <v>#REF!</v>
      </c>
      <c r="R251" t="e">
        <f>IF(P251=1,IF(A251=A250,R250,COUNTIF(Q$2:Q250,"&gt;0")+1),0)</f>
        <v>#REF!</v>
      </c>
      <c r="S251" t="e">
        <f t="shared" si="35"/>
        <v>#N/A</v>
      </c>
    </row>
    <row r="252" spans="1:19">
      <c r="A252" t="e">
        <f>IF(COUNTIF(A$2:A251,A251)=B251,A251+1,A251)</f>
        <v>#N/A</v>
      </c>
      <c r="B252" t="e">
        <f>VLOOKUP(A252,'помощник для списков'!A$2:L$4005,11,FALSE)</f>
        <v>#N/A</v>
      </c>
      <c r="C252" t="e">
        <f>IF(A252=A251,D251,VLOOKUP(E252,#REF!,25,FALSE))</f>
        <v>#N/A</v>
      </c>
      <c r="D252" s="54" t="e">
        <f>IF(VLOOKUP(E252,'помощник для списков'!C$2:E$4005,3,FALSE)=0,'помощник2(строки)'!C252,IF(INDEX(#REF!,C252+1,12)=0,IF(INDEX(#REF!,C252+2,12)=0,IF(INDEX(#REF!,C252+3,12)=0,IF(INDEX(#REF!,C252+4,12)=0,IF(INDEX(#REF!,C252+5,12)=0,IF(INDEX(#REF!,C252+6,12)=0,IF(INDEX(#REF!,C252+7,12)=0,IF(INDEX(#REF!,C252+8,12)=0,IF(INDEX(#REF!,C252+9,12)=0,IF(INDEX(#REF!,C252+10,12)=0,IF(INDEX(#REF!,C252+11,12)=0,INDEX(#REF!,C252+12,12),INDEX(#REF!,C252+11,12)),INDEX(#REF!,C252+10,12)),INDEX(#REF!,C252+9,12)),INDEX(#REF!,C252+8,12)),INDEX(#REF!,C252+7,12)),INDEX(#REF!,C252+6,12)),INDEX(#REF!,C252+5,12)),INDEX(#REF!,C252+4,12)),INDEX(#REF!,C252+3,12)),INDEX(#REF!,C252+2,12)),INDEX(#REF!,C252+1,12)))</f>
        <v>#N/A</v>
      </c>
      <c r="E252" t="e">
        <f>VLOOKUP(A252,'помощник для списков'!A$2:C$4005,3,FALSE)</f>
        <v>#N/A</v>
      </c>
      <c r="F252" t="e">
        <f>VLOOKUP(CONCATENATE("Лимит на доме",E252),#REF!,22,FALSE)</f>
        <v>#N/A</v>
      </c>
      <c r="G252" t="e">
        <f>VLOOKUP(E252,'помощник для списков'!C$2:I$4005,7,FALSE)</f>
        <v>#N/A</v>
      </c>
      <c r="H252" s="68" t="e">
        <f t="shared" si="30"/>
        <v>#N/A</v>
      </c>
      <c r="I252" t="e">
        <f t="shared" si="31"/>
        <v>#N/A</v>
      </c>
      <c r="J252">
        <f>ROW()</f>
        <v>252</v>
      </c>
      <c r="K252" t="e">
        <f>INDEX(#REF!,'помощник2(строки)'!D252,26)</f>
        <v>#REF!</v>
      </c>
      <c r="L252" t="e">
        <f>IF(K252="да",IF(A252=A251,L251,COUNTIF(M$2:M251,"&gt;0")+1),0)</f>
        <v>#REF!</v>
      </c>
      <c r="M252" t="e">
        <f>IF(VLOOKUP(E252,'помощник для списков'!C$2:I$4005,7,FALSE)=0,0,IF(L252=0,0,IF(E252=E251,0,1)))</f>
        <v>#N/A</v>
      </c>
      <c r="N252" t="e">
        <f t="shared" si="32"/>
        <v>#N/A</v>
      </c>
      <c r="O252" t="e">
        <f t="shared" si="33"/>
        <v>#N/A</v>
      </c>
      <c r="P252" t="e">
        <f>IF(INDEX(#REF!,'помощник2(строки)'!D252,27)="согласие",1,IF(INDEX(#REF!,'помощник2(строки)'!D252,27)="принято решение ОМС",1,0))</f>
        <v>#REF!</v>
      </c>
      <c r="Q252" t="e">
        <f t="shared" si="34"/>
        <v>#REF!</v>
      </c>
      <c r="R252" t="e">
        <f>IF(P252=1,IF(A252=A251,R251,COUNTIF(Q$2:Q251,"&gt;0")+1),0)</f>
        <v>#REF!</v>
      </c>
      <c r="S252" t="e">
        <f t="shared" si="35"/>
        <v>#N/A</v>
      </c>
    </row>
    <row r="253" spans="1:19">
      <c r="A253" t="e">
        <f>IF(COUNTIF(A$2:A252,A252)=B252,A252+1,A252)</f>
        <v>#N/A</v>
      </c>
      <c r="B253" t="e">
        <f>VLOOKUP(A253,'помощник для списков'!A$2:L$4005,11,FALSE)</f>
        <v>#N/A</v>
      </c>
      <c r="C253" t="e">
        <f>IF(A253=A252,D252,VLOOKUP(E253,#REF!,25,FALSE))</f>
        <v>#N/A</v>
      </c>
      <c r="D253" s="54" t="e">
        <f>IF(VLOOKUP(E253,'помощник для списков'!C$2:E$4005,3,FALSE)=0,'помощник2(строки)'!C253,IF(INDEX(#REF!,C253+1,12)=0,IF(INDEX(#REF!,C253+2,12)=0,IF(INDEX(#REF!,C253+3,12)=0,IF(INDEX(#REF!,C253+4,12)=0,IF(INDEX(#REF!,C253+5,12)=0,IF(INDEX(#REF!,C253+6,12)=0,IF(INDEX(#REF!,C253+7,12)=0,IF(INDEX(#REF!,C253+8,12)=0,IF(INDEX(#REF!,C253+9,12)=0,IF(INDEX(#REF!,C253+10,12)=0,IF(INDEX(#REF!,C253+11,12)=0,INDEX(#REF!,C253+12,12),INDEX(#REF!,C253+11,12)),INDEX(#REF!,C253+10,12)),INDEX(#REF!,C253+9,12)),INDEX(#REF!,C253+8,12)),INDEX(#REF!,C253+7,12)),INDEX(#REF!,C253+6,12)),INDEX(#REF!,C253+5,12)),INDEX(#REF!,C253+4,12)),INDEX(#REF!,C253+3,12)),INDEX(#REF!,C253+2,12)),INDEX(#REF!,C253+1,12)))</f>
        <v>#N/A</v>
      </c>
      <c r="E253" t="e">
        <f>VLOOKUP(A253,'помощник для списков'!A$2:C$4005,3,FALSE)</f>
        <v>#N/A</v>
      </c>
      <c r="F253" t="e">
        <f>VLOOKUP(CONCATENATE("Лимит на доме",E253),#REF!,22,FALSE)</f>
        <v>#N/A</v>
      </c>
      <c r="G253" t="e">
        <f>VLOOKUP(E253,'помощник для списков'!C$2:I$4005,7,FALSE)</f>
        <v>#N/A</v>
      </c>
      <c r="H253" s="68" t="e">
        <f t="shared" si="30"/>
        <v>#N/A</v>
      </c>
      <c r="I253" t="e">
        <f t="shared" si="31"/>
        <v>#N/A</v>
      </c>
      <c r="J253">
        <f>ROW()</f>
        <v>253</v>
      </c>
      <c r="K253" t="e">
        <f>INDEX(#REF!,'помощник2(строки)'!D253,26)</f>
        <v>#REF!</v>
      </c>
      <c r="L253" t="e">
        <f>IF(K253="да",IF(A253=A252,L252,COUNTIF(M$2:M252,"&gt;0")+1),0)</f>
        <v>#REF!</v>
      </c>
      <c r="M253" t="e">
        <f>IF(VLOOKUP(E253,'помощник для списков'!C$2:I$4005,7,FALSE)=0,0,IF(L253=0,0,IF(E253=E252,0,1)))</f>
        <v>#N/A</v>
      </c>
      <c r="N253" t="e">
        <f t="shared" si="32"/>
        <v>#N/A</v>
      </c>
      <c r="O253" t="e">
        <f t="shared" si="33"/>
        <v>#N/A</v>
      </c>
      <c r="P253" t="e">
        <f>IF(INDEX(#REF!,'помощник2(строки)'!D253,27)="согласие",1,IF(INDEX(#REF!,'помощник2(строки)'!D253,27)="принято решение ОМС",1,0))</f>
        <v>#REF!</v>
      </c>
      <c r="Q253" t="e">
        <f t="shared" si="34"/>
        <v>#REF!</v>
      </c>
      <c r="R253" t="e">
        <f>IF(P253=1,IF(A253=A252,R252,COUNTIF(Q$2:Q252,"&gt;0")+1),0)</f>
        <v>#REF!</v>
      </c>
      <c r="S253" t="e">
        <f t="shared" si="35"/>
        <v>#N/A</v>
      </c>
    </row>
    <row r="254" spans="1:19">
      <c r="A254" t="e">
        <f>IF(COUNTIF(A$2:A253,A253)=B253,A253+1,A253)</f>
        <v>#N/A</v>
      </c>
      <c r="B254" t="e">
        <f>VLOOKUP(A254,'помощник для списков'!A$2:L$4005,11,FALSE)</f>
        <v>#N/A</v>
      </c>
      <c r="C254" t="e">
        <f>IF(A254=A253,D253,VLOOKUP(E254,#REF!,25,FALSE))</f>
        <v>#N/A</v>
      </c>
      <c r="D254" s="54" t="e">
        <f>IF(VLOOKUP(E254,'помощник для списков'!C$2:E$4005,3,FALSE)=0,'помощник2(строки)'!C254,IF(INDEX(#REF!,C254+1,12)=0,IF(INDEX(#REF!,C254+2,12)=0,IF(INDEX(#REF!,C254+3,12)=0,IF(INDEX(#REF!,C254+4,12)=0,IF(INDEX(#REF!,C254+5,12)=0,IF(INDEX(#REF!,C254+6,12)=0,IF(INDEX(#REF!,C254+7,12)=0,IF(INDEX(#REF!,C254+8,12)=0,IF(INDEX(#REF!,C254+9,12)=0,IF(INDEX(#REF!,C254+10,12)=0,IF(INDEX(#REF!,C254+11,12)=0,INDEX(#REF!,C254+12,12),INDEX(#REF!,C254+11,12)),INDEX(#REF!,C254+10,12)),INDEX(#REF!,C254+9,12)),INDEX(#REF!,C254+8,12)),INDEX(#REF!,C254+7,12)),INDEX(#REF!,C254+6,12)),INDEX(#REF!,C254+5,12)),INDEX(#REF!,C254+4,12)),INDEX(#REF!,C254+3,12)),INDEX(#REF!,C254+2,12)),INDEX(#REF!,C254+1,12)))</f>
        <v>#N/A</v>
      </c>
      <c r="E254" t="e">
        <f>VLOOKUP(A254,'помощник для списков'!A$2:C$4005,3,FALSE)</f>
        <v>#N/A</v>
      </c>
      <c r="F254" t="e">
        <f>VLOOKUP(CONCATENATE("Лимит на доме",E254),#REF!,22,FALSE)</f>
        <v>#N/A</v>
      </c>
      <c r="G254" t="e">
        <f>VLOOKUP(E254,'помощник для списков'!C$2:I$4005,7,FALSE)</f>
        <v>#N/A</v>
      </c>
      <c r="H254" s="68" t="e">
        <f t="shared" si="30"/>
        <v>#N/A</v>
      </c>
      <c r="I254" t="e">
        <f t="shared" si="31"/>
        <v>#N/A</v>
      </c>
      <c r="J254">
        <f>ROW()</f>
        <v>254</v>
      </c>
      <c r="K254" t="e">
        <f>INDEX(#REF!,'помощник2(строки)'!D254,26)</f>
        <v>#REF!</v>
      </c>
      <c r="L254" t="e">
        <f>IF(K254="да",IF(A254=A253,L253,COUNTIF(M$2:M253,"&gt;0")+1),0)</f>
        <v>#REF!</v>
      </c>
      <c r="M254" t="e">
        <f>IF(VLOOKUP(E254,'помощник для списков'!C$2:I$4005,7,FALSE)=0,0,IF(L254=0,0,IF(E254=E253,0,1)))</f>
        <v>#N/A</v>
      </c>
      <c r="N254" t="e">
        <f t="shared" si="32"/>
        <v>#N/A</v>
      </c>
      <c r="O254" t="e">
        <f t="shared" si="33"/>
        <v>#N/A</v>
      </c>
      <c r="P254" t="e">
        <f>IF(INDEX(#REF!,'помощник2(строки)'!D254,27)="согласие",1,IF(INDEX(#REF!,'помощник2(строки)'!D254,27)="принято решение ОМС",1,0))</f>
        <v>#REF!</v>
      </c>
      <c r="Q254" t="e">
        <f t="shared" si="34"/>
        <v>#REF!</v>
      </c>
      <c r="R254" t="e">
        <f>IF(P254=1,IF(A254=A253,R253,COUNTIF(Q$2:Q253,"&gt;0")+1),0)</f>
        <v>#REF!</v>
      </c>
      <c r="S254" t="e">
        <f t="shared" si="35"/>
        <v>#N/A</v>
      </c>
    </row>
    <row r="255" spans="1:19">
      <c r="A255" t="e">
        <f>IF(COUNTIF(A$2:A254,A254)=B254,A254+1,A254)</f>
        <v>#N/A</v>
      </c>
      <c r="B255" t="e">
        <f>VLOOKUP(A255,'помощник для списков'!A$2:L$4005,11,FALSE)</f>
        <v>#N/A</v>
      </c>
      <c r="C255" t="e">
        <f>IF(A255=A254,D254,VLOOKUP(E255,#REF!,25,FALSE))</f>
        <v>#N/A</v>
      </c>
      <c r="D255" s="54" t="e">
        <f>IF(VLOOKUP(E255,'помощник для списков'!C$2:E$4005,3,FALSE)=0,'помощник2(строки)'!C255,IF(INDEX(#REF!,C255+1,12)=0,IF(INDEX(#REF!,C255+2,12)=0,IF(INDEX(#REF!,C255+3,12)=0,IF(INDEX(#REF!,C255+4,12)=0,IF(INDEX(#REF!,C255+5,12)=0,IF(INDEX(#REF!,C255+6,12)=0,IF(INDEX(#REF!,C255+7,12)=0,IF(INDEX(#REF!,C255+8,12)=0,IF(INDEX(#REF!,C255+9,12)=0,IF(INDEX(#REF!,C255+10,12)=0,IF(INDEX(#REF!,C255+11,12)=0,INDEX(#REF!,C255+12,12),INDEX(#REF!,C255+11,12)),INDEX(#REF!,C255+10,12)),INDEX(#REF!,C255+9,12)),INDEX(#REF!,C255+8,12)),INDEX(#REF!,C255+7,12)),INDEX(#REF!,C255+6,12)),INDEX(#REF!,C255+5,12)),INDEX(#REF!,C255+4,12)),INDEX(#REF!,C255+3,12)),INDEX(#REF!,C255+2,12)),INDEX(#REF!,C255+1,12)))</f>
        <v>#N/A</v>
      </c>
      <c r="E255" t="e">
        <f>VLOOKUP(A255,'помощник для списков'!A$2:C$4005,3,FALSE)</f>
        <v>#N/A</v>
      </c>
      <c r="F255" t="e">
        <f>VLOOKUP(CONCATENATE("Лимит на доме",E255),#REF!,22,FALSE)</f>
        <v>#N/A</v>
      </c>
      <c r="G255" t="e">
        <f>VLOOKUP(E255,'помощник для списков'!C$2:I$4005,7,FALSE)</f>
        <v>#N/A</v>
      </c>
      <c r="H255" s="68" t="e">
        <f t="shared" si="30"/>
        <v>#N/A</v>
      </c>
      <c r="I255" t="e">
        <f t="shared" si="31"/>
        <v>#N/A</v>
      </c>
      <c r="J255">
        <f>ROW()</f>
        <v>255</v>
      </c>
      <c r="K255" t="e">
        <f>INDEX(#REF!,'помощник2(строки)'!D255,26)</f>
        <v>#REF!</v>
      </c>
      <c r="L255" t="e">
        <f>IF(K255="да",IF(A255=A254,L254,COUNTIF(M$2:M254,"&gt;0")+1),0)</f>
        <v>#REF!</v>
      </c>
      <c r="M255" t="e">
        <f>IF(VLOOKUP(E255,'помощник для списков'!C$2:I$4005,7,FALSE)=0,0,IF(L255=0,0,IF(E255=E254,0,1)))</f>
        <v>#N/A</v>
      </c>
      <c r="N255" t="e">
        <f t="shared" si="32"/>
        <v>#N/A</v>
      </c>
      <c r="O255" t="e">
        <f t="shared" si="33"/>
        <v>#N/A</v>
      </c>
      <c r="P255" t="e">
        <f>IF(INDEX(#REF!,'помощник2(строки)'!D255,27)="согласие",1,IF(INDEX(#REF!,'помощник2(строки)'!D255,27)="принято решение ОМС",1,0))</f>
        <v>#REF!</v>
      </c>
      <c r="Q255" t="e">
        <f t="shared" si="34"/>
        <v>#REF!</v>
      </c>
      <c r="R255" t="e">
        <f>IF(P255=1,IF(A255=A254,R254,COUNTIF(Q$2:Q254,"&gt;0")+1),0)</f>
        <v>#REF!</v>
      </c>
      <c r="S255" t="e">
        <f t="shared" si="35"/>
        <v>#N/A</v>
      </c>
    </row>
    <row r="256" spans="1:19">
      <c r="A256" t="e">
        <f>IF(COUNTIF(A$2:A255,A255)=B255,A255+1,A255)</f>
        <v>#N/A</v>
      </c>
      <c r="B256" t="e">
        <f>VLOOKUP(A256,'помощник для списков'!A$2:L$4005,11,FALSE)</f>
        <v>#N/A</v>
      </c>
      <c r="C256" t="e">
        <f>IF(A256=A255,D255,VLOOKUP(E256,#REF!,25,FALSE))</f>
        <v>#N/A</v>
      </c>
      <c r="D256" s="54" t="e">
        <f>IF(VLOOKUP(E256,'помощник для списков'!C$2:E$4005,3,FALSE)=0,'помощник2(строки)'!C256,IF(INDEX(#REF!,C256+1,12)=0,IF(INDEX(#REF!,C256+2,12)=0,IF(INDEX(#REF!,C256+3,12)=0,IF(INDEX(#REF!,C256+4,12)=0,IF(INDEX(#REF!,C256+5,12)=0,IF(INDEX(#REF!,C256+6,12)=0,IF(INDEX(#REF!,C256+7,12)=0,IF(INDEX(#REF!,C256+8,12)=0,IF(INDEX(#REF!,C256+9,12)=0,IF(INDEX(#REF!,C256+10,12)=0,IF(INDEX(#REF!,C256+11,12)=0,INDEX(#REF!,C256+12,12),INDEX(#REF!,C256+11,12)),INDEX(#REF!,C256+10,12)),INDEX(#REF!,C256+9,12)),INDEX(#REF!,C256+8,12)),INDEX(#REF!,C256+7,12)),INDEX(#REF!,C256+6,12)),INDEX(#REF!,C256+5,12)),INDEX(#REF!,C256+4,12)),INDEX(#REF!,C256+3,12)),INDEX(#REF!,C256+2,12)),INDEX(#REF!,C256+1,12)))</f>
        <v>#N/A</v>
      </c>
      <c r="E256" t="e">
        <f>VLOOKUP(A256,'помощник для списков'!A$2:C$4005,3,FALSE)</f>
        <v>#N/A</v>
      </c>
      <c r="F256" t="e">
        <f>VLOOKUP(CONCATENATE("Лимит на доме",E256),#REF!,22,FALSE)</f>
        <v>#N/A</v>
      </c>
      <c r="G256" t="e">
        <f>VLOOKUP(E256,'помощник для списков'!C$2:I$4005,7,FALSE)</f>
        <v>#N/A</v>
      </c>
      <c r="H256" s="68" t="e">
        <f t="shared" si="30"/>
        <v>#N/A</v>
      </c>
      <c r="I256" t="e">
        <f t="shared" si="31"/>
        <v>#N/A</v>
      </c>
      <c r="J256">
        <f>ROW()</f>
        <v>256</v>
      </c>
      <c r="K256" t="e">
        <f>INDEX(#REF!,'помощник2(строки)'!D256,26)</f>
        <v>#REF!</v>
      </c>
      <c r="L256" t="e">
        <f>IF(K256="да",IF(A256=A255,L255,COUNTIF(M$2:M255,"&gt;0")+1),0)</f>
        <v>#REF!</v>
      </c>
      <c r="M256" t="e">
        <f>IF(VLOOKUP(E256,'помощник для списков'!C$2:I$4005,7,FALSE)=0,0,IF(L256=0,0,IF(E256=E255,0,1)))</f>
        <v>#N/A</v>
      </c>
      <c r="N256" t="e">
        <f t="shared" si="32"/>
        <v>#N/A</v>
      </c>
      <c r="O256" t="e">
        <f t="shared" si="33"/>
        <v>#N/A</v>
      </c>
      <c r="P256" t="e">
        <f>IF(INDEX(#REF!,'помощник2(строки)'!D256,27)="согласие",1,IF(INDEX(#REF!,'помощник2(строки)'!D256,27)="принято решение ОМС",1,0))</f>
        <v>#REF!</v>
      </c>
      <c r="Q256" t="e">
        <f t="shared" si="34"/>
        <v>#REF!</v>
      </c>
      <c r="R256" t="e">
        <f>IF(P256=1,IF(A256=A255,R255,COUNTIF(Q$2:Q255,"&gt;0")+1),0)</f>
        <v>#REF!</v>
      </c>
      <c r="S256" t="e">
        <f t="shared" si="35"/>
        <v>#N/A</v>
      </c>
    </row>
    <row r="257" spans="1:19">
      <c r="A257" t="e">
        <f>IF(COUNTIF(A$2:A256,A256)=B256,A256+1,A256)</f>
        <v>#N/A</v>
      </c>
      <c r="B257" t="e">
        <f>VLOOKUP(A257,'помощник для списков'!A$2:L$4005,11,FALSE)</f>
        <v>#N/A</v>
      </c>
      <c r="C257" t="e">
        <f>IF(A257=A256,D256,VLOOKUP(E257,#REF!,25,FALSE))</f>
        <v>#N/A</v>
      </c>
      <c r="D257" s="54" t="e">
        <f>IF(VLOOKUP(E257,'помощник для списков'!C$2:E$4005,3,FALSE)=0,'помощник2(строки)'!C257,IF(INDEX(#REF!,C257+1,12)=0,IF(INDEX(#REF!,C257+2,12)=0,IF(INDEX(#REF!,C257+3,12)=0,IF(INDEX(#REF!,C257+4,12)=0,IF(INDEX(#REF!,C257+5,12)=0,IF(INDEX(#REF!,C257+6,12)=0,IF(INDEX(#REF!,C257+7,12)=0,IF(INDEX(#REF!,C257+8,12)=0,IF(INDEX(#REF!,C257+9,12)=0,IF(INDEX(#REF!,C257+10,12)=0,IF(INDEX(#REF!,C257+11,12)=0,INDEX(#REF!,C257+12,12),INDEX(#REF!,C257+11,12)),INDEX(#REF!,C257+10,12)),INDEX(#REF!,C257+9,12)),INDEX(#REF!,C257+8,12)),INDEX(#REF!,C257+7,12)),INDEX(#REF!,C257+6,12)),INDEX(#REF!,C257+5,12)),INDEX(#REF!,C257+4,12)),INDEX(#REF!,C257+3,12)),INDEX(#REF!,C257+2,12)),INDEX(#REF!,C257+1,12)))</f>
        <v>#N/A</v>
      </c>
      <c r="E257" t="e">
        <f>VLOOKUP(A257,'помощник для списков'!A$2:C$4005,3,FALSE)</f>
        <v>#N/A</v>
      </c>
      <c r="F257" t="e">
        <f>VLOOKUP(CONCATENATE("Лимит на доме",E257),#REF!,22,FALSE)</f>
        <v>#N/A</v>
      </c>
      <c r="G257" t="e">
        <f>VLOOKUP(E257,'помощник для списков'!C$2:I$4005,7,FALSE)</f>
        <v>#N/A</v>
      </c>
      <c r="H257" s="68" t="e">
        <f t="shared" si="30"/>
        <v>#N/A</v>
      </c>
      <c r="I257" t="e">
        <f t="shared" si="31"/>
        <v>#N/A</v>
      </c>
      <c r="J257">
        <f>ROW()</f>
        <v>257</v>
      </c>
      <c r="K257" t="e">
        <f>INDEX(#REF!,'помощник2(строки)'!D257,26)</f>
        <v>#REF!</v>
      </c>
      <c r="L257" t="e">
        <f>IF(K257="да",IF(A257=A256,L256,COUNTIF(M$2:M256,"&gt;0")+1),0)</f>
        <v>#REF!</v>
      </c>
      <c r="M257" t="e">
        <f>IF(VLOOKUP(E257,'помощник для списков'!C$2:I$4005,7,FALSE)=0,0,IF(L257=0,0,IF(E257=E256,0,1)))</f>
        <v>#N/A</v>
      </c>
      <c r="N257" t="e">
        <f t="shared" si="32"/>
        <v>#N/A</v>
      </c>
      <c r="O257" t="e">
        <f t="shared" si="33"/>
        <v>#N/A</v>
      </c>
      <c r="P257" t="e">
        <f>IF(INDEX(#REF!,'помощник2(строки)'!D257,27)="согласие",1,IF(INDEX(#REF!,'помощник2(строки)'!D257,27)="принято решение ОМС",1,0))</f>
        <v>#REF!</v>
      </c>
      <c r="Q257" t="e">
        <f t="shared" si="34"/>
        <v>#REF!</v>
      </c>
      <c r="R257" t="e">
        <f>IF(P257=1,IF(A257=A256,R256,COUNTIF(Q$2:Q256,"&gt;0")+1),0)</f>
        <v>#REF!</v>
      </c>
      <c r="S257" t="e">
        <f t="shared" si="35"/>
        <v>#N/A</v>
      </c>
    </row>
    <row r="258" spans="1:19">
      <c r="A258" t="e">
        <f>IF(COUNTIF(A$2:A257,A257)=B257,A257+1,A257)</f>
        <v>#N/A</v>
      </c>
      <c r="B258" t="e">
        <f>VLOOKUP(A258,'помощник для списков'!A$2:L$4005,11,FALSE)</f>
        <v>#N/A</v>
      </c>
      <c r="C258" t="e">
        <f>IF(A258=A257,D257,VLOOKUP(E258,#REF!,25,FALSE))</f>
        <v>#N/A</v>
      </c>
      <c r="D258" s="54" t="e">
        <f>IF(VLOOKUP(E258,'помощник для списков'!C$2:E$4005,3,FALSE)=0,'помощник2(строки)'!C258,IF(INDEX(#REF!,C258+1,12)=0,IF(INDEX(#REF!,C258+2,12)=0,IF(INDEX(#REF!,C258+3,12)=0,IF(INDEX(#REF!,C258+4,12)=0,IF(INDEX(#REF!,C258+5,12)=0,IF(INDEX(#REF!,C258+6,12)=0,IF(INDEX(#REF!,C258+7,12)=0,IF(INDEX(#REF!,C258+8,12)=0,IF(INDEX(#REF!,C258+9,12)=0,IF(INDEX(#REF!,C258+10,12)=0,IF(INDEX(#REF!,C258+11,12)=0,INDEX(#REF!,C258+12,12),INDEX(#REF!,C258+11,12)),INDEX(#REF!,C258+10,12)),INDEX(#REF!,C258+9,12)),INDEX(#REF!,C258+8,12)),INDEX(#REF!,C258+7,12)),INDEX(#REF!,C258+6,12)),INDEX(#REF!,C258+5,12)),INDEX(#REF!,C258+4,12)),INDEX(#REF!,C258+3,12)),INDEX(#REF!,C258+2,12)),INDEX(#REF!,C258+1,12)))</f>
        <v>#N/A</v>
      </c>
      <c r="E258" t="e">
        <f>VLOOKUP(A258,'помощник для списков'!A$2:C$4005,3,FALSE)</f>
        <v>#N/A</v>
      </c>
      <c r="F258" t="e">
        <f>VLOOKUP(CONCATENATE("Лимит на доме",E258),#REF!,22,FALSE)</f>
        <v>#N/A</v>
      </c>
      <c r="G258" t="e">
        <f>VLOOKUP(E258,'помощник для списков'!C$2:I$4005,7,FALSE)</f>
        <v>#N/A</v>
      </c>
      <c r="H258" s="68" t="e">
        <f t="shared" si="30"/>
        <v>#N/A</v>
      </c>
      <c r="I258" t="e">
        <f t="shared" si="31"/>
        <v>#N/A</v>
      </c>
      <c r="J258">
        <f>ROW()</f>
        <v>258</v>
      </c>
      <c r="K258" t="e">
        <f>INDEX(#REF!,'помощник2(строки)'!D258,26)</f>
        <v>#REF!</v>
      </c>
      <c r="L258" t="e">
        <f>IF(K258="да",IF(A258=A257,L257,COUNTIF(M$2:M257,"&gt;0")+1),0)</f>
        <v>#REF!</v>
      </c>
      <c r="M258" t="e">
        <f>IF(VLOOKUP(E258,'помощник для списков'!C$2:I$4005,7,FALSE)=0,0,IF(L258=0,0,IF(E258=E257,0,1)))</f>
        <v>#N/A</v>
      </c>
      <c r="N258" t="e">
        <f t="shared" si="32"/>
        <v>#N/A</v>
      </c>
      <c r="O258" t="e">
        <f t="shared" si="33"/>
        <v>#N/A</v>
      </c>
      <c r="P258" t="e">
        <f>IF(INDEX(#REF!,'помощник2(строки)'!D258,27)="согласие",1,IF(INDEX(#REF!,'помощник2(строки)'!D258,27)="принято решение ОМС",1,0))</f>
        <v>#REF!</v>
      </c>
      <c r="Q258" t="e">
        <f t="shared" si="34"/>
        <v>#REF!</v>
      </c>
      <c r="R258" t="e">
        <f>IF(P258=1,IF(A258=A257,R257,COUNTIF(Q$2:Q257,"&gt;0")+1),0)</f>
        <v>#REF!</v>
      </c>
      <c r="S258" t="e">
        <f t="shared" si="35"/>
        <v>#N/A</v>
      </c>
    </row>
    <row r="259" spans="1:19">
      <c r="A259" t="e">
        <f>IF(COUNTIF(A$2:A258,A258)=B258,A258+1,A258)</f>
        <v>#N/A</v>
      </c>
      <c r="B259" t="e">
        <f>VLOOKUP(A259,'помощник для списков'!A$2:L$4005,11,FALSE)</f>
        <v>#N/A</v>
      </c>
      <c r="C259" t="e">
        <f>IF(A259=A258,D258,VLOOKUP(E259,#REF!,25,FALSE))</f>
        <v>#N/A</v>
      </c>
      <c r="D259" s="54" t="e">
        <f>IF(VLOOKUP(E259,'помощник для списков'!C$2:E$4005,3,FALSE)=0,'помощник2(строки)'!C259,IF(INDEX(#REF!,C259+1,12)=0,IF(INDEX(#REF!,C259+2,12)=0,IF(INDEX(#REF!,C259+3,12)=0,IF(INDEX(#REF!,C259+4,12)=0,IF(INDEX(#REF!,C259+5,12)=0,IF(INDEX(#REF!,C259+6,12)=0,IF(INDEX(#REF!,C259+7,12)=0,IF(INDEX(#REF!,C259+8,12)=0,IF(INDEX(#REF!,C259+9,12)=0,IF(INDEX(#REF!,C259+10,12)=0,IF(INDEX(#REF!,C259+11,12)=0,INDEX(#REF!,C259+12,12),INDEX(#REF!,C259+11,12)),INDEX(#REF!,C259+10,12)),INDEX(#REF!,C259+9,12)),INDEX(#REF!,C259+8,12)),INDEX(#REF!,C259+7,12)),INDEX(#REF!,C259+6,12)),INDEX(#REF!,C259+5,12)),INDEX(#REF!,C259+4,12)),INDEX(#REF!,C259+3,12)),INDEX(#REF!,C259+2,12)),INDEX(#REF!,C259+1,12)))</f>
        <v>#N/A</v>
      </c>
      <c r="E259" t="e">
        <f>VLOOKUP(A259,'помощник для списков'!A$2:C$4005,3,FALSE)</f>
        <v>#N/A</v>
      </c>
      <c r="F259" t="e">
        <f>VLOOKUP(CONCATENATE("Лимит на доме",E259),#REF!,22,FALSE)</f>
        <v>#N/A</v>
      </c>
      <c r="G259" t="e">
        <f>VLOOKUP(E259,'помощник для списков'!C$2:I$4005,7,FALSE)</f>
        <v>#N/A</v>
      </c>
      <c r="H259" s="68" t="e">
        <f t="shared" si="30"/>
        <v>#N/A</v>
      </c>
      <c r="I259" t="e">
        <f t="shared" si="31"/>
        <v>#N/A</v>
      </c>
      <c r="J259">
        <f>ROW()</f>
        <v>259</v>
      </c>
      <c r="K259" t="e">
        <f>INDEX(#REF!,'помощник2(строки)'!D259,26)</f>
        <v>#REF!</v>
      </c>
      <c r="L259" t="e">
        <f>IF(K259="да",IF(A259=A258,L258,COUNTIF(M$2:M258,"&gt;0")+1),0)</f>
        <v>#REF!</v>
      </c>
      <c r="M259" t="e">
        <f>IF(VLOOKUP(E259,'помощник для списков'!C$2:I$4005,7,FALSE)=0,0,IF(L259=0,0,IF(E259=E258,0,1)))</f>
        <v>#N/A</v>
      </c>
      <c r="N259" t="e">
        <f t="shared" si="32"/>
        <v>#N/A</v>
      </c>
      <c r="O259" t="e">
        <f t="shared" si="33"/>
        <v>#N/A</v>
      </c>
      <c r="P259" t="e">
        <f>IF(INDEX(#REF!,'помощник2(строки)'!D259,27)="согласие",1,IF(INDEX(#REF!,'помощник2(строки)'!D259,27)="принято решение ОМС",1,0))</f>
        <v>#REF!</v>
      </c>
      <c r="Q259" t="e">
        <f t="shared" si="34"/>
        <v>#REF!</v>
      </c>
      <c r="R259" t="e">
        <f>IF(P259=1,IF(A259=A258,R258,COUNTIF(Q$2:Q258,"&gt;0")+1),0)</f>
        <v>#REF!</v>
      </c>
      <c r="S259" t="e">
        <f t="shared" si="35"/>
        <v>#N/A</v>
      </c>
    </row>
    <row r="260" spans="1:19">
      <c r="A260" t="e">
        <f>IF(COUNTIF(A$2:A259,A259)=B259,A259+1,A259)</f>
        <v>#N/A</v>
      </c>
      <c r="B260" t="e">
        <f>VLOOKUP(A260,'помощник для списков'!A$2:L$4005,11,FALSE)</f>
        <v>#N/A</v>
      </c>
      <c r="C260" t="e">
        <f>IF(A260=A259,D259,VLOOKUP(E260,#REF!,25,FALSE))</f>
        <v>#N/A</v>
      </c>
      <c r="D260" s="54" t="e">
        <f>IF(VLOOKUP(E260,'помощник для списков'!C$2:E$4005,3,FALSE)=0,'помощник2(строки)'!C260,IF(INDEX(#REF!,C260+1,12)=0,IF(INDEX(#REF!,C260+2,12)=0,IF(INDEX(#REF!,C260+3,12)=0,IF(INDEX(#REF!,C260+4,12)=0,IF(INDEX(#REF!,C260+5,12)=0,IF(INDEX(#REF!,C260+6,12)=0,IF(INDEX(#REF!,C260+7,12)=0,IF(INDEX(#REF!,C260+8,12)=0,IF(INDEX(#REF!,C260+9,12)=0,IF(INDEX(#REF!,C260+10,12)=0,IF(INDEX(#REF!,C260+11,12)=0,INDEX(#REF!,C260+12,12),INDEX(#REF!,C260+11,12)),INDEX(#REF!,C260+10,12)),INDEX(#REF!,C260+9,12)),INDEX(#REF!,C260+8,12)),INDEX(#REF!,C260+7,12)),INDEX(#REF!,C260+6,12)),INDEX(#REF!,C260+5,12)),INDEX(#REF!,C260+4,12)),INDEX(#REF!,C260+3,12)),INDEX(#REF!,C260+2,12)),INDEX(#REF!,C260+1,12)))</f>
        <v>#N/A</v>
      </c>
      <c r="E260" t="e">
        <f>VLOOKUP(A260,'помощник для списков'!A$2:C$4005,3,FALSE)</f>
        <v>#N/A</v>
      </c>
      <c r="F260" t="e">
        <f>VLOOKUP(CONCATENATE("Лимит на доме",E260),#REF!,22,FALSE)</f>
        <v>#N/A</v>
      </c>
      <c r="G260" t="e">
        <f>VLOOKUP(E260,'помощник для списков'!C$2:I$4005,7,FALSE)</f>
        <v>#N/A</v>
      </c>
      <c r="H260" s="68" t="e">
        <f t="shared" si="30"/>
        <v>#N/A</v>
      </c>
      <c r="I260" t="e">
        <f t="shared" si="31"/>
        <v>#N/A</v>
      </c>
      <c r="J260">
        <f>ROW()</f>
        <v>260</v>
      </c>
      <c r="K260" t="e">
        <f>INDEX(#REF!,'помощник2(строки)'!D260,26)</f>
        <v>#REF!</v>
      </c>
      <c r="L260" t="e">
        <f>IF(K260="да",IF(A260=A259,L259,COUNTIF(M$2:M259,"&gt;0")+1),0)</f>
        <v>#REF!</v>
      </c>
      <c r="M260" t="e">
        <f>IF(VLOOKUP(E260,'помощник для списков'!C$2:I$4005,7,FALSE)=0,0,IF(L260=0,0,IF(E260=E259,0,1)))</f>
        <v>#N/A</v>
      </c>
      <c r="N260" t="e">
        <f t="shared" si="32"/>
        <v>#N/A</v>
      </c>
      <c r="O260" t="e">
        <f t="shared" si="33"/>
        <v>#N/A</v>
      </c>
      <c r="P260" t="e">
        <f>IF(INDEX(#REF!,'помощник2(строки)'!D260,27)="согласие",1,IF(INDEX(#REF!,'помощник2(строки)'!D260,27)="принято решение ОМС",1,0))</f>
        <v>#REF!</v>
      </c>
      <c r="Q260" t="e">
        <f t="shared" si="34"/>
        <v>#REF!</v>
      </c>
      <c r="R260" t="e">
        <f>IF(P260=1,IF(A260=A259,R259,COUNTIF(Q$2:Q259,"&gt;0")+1),0)</f>
        <v>#REF!</v>
      </c>
      <c r="S260" t="e">
        <f t="shared" si="35"/>
        <v>#N/A</v>
      </c>
    </row>
    <row r="261" spans="1:19">
      <c r="A261" t="e">
        <f>IF(COUNTIF(A$2:A260,A260)=B260,A260+1,A260)</f>
        <v>#N/A</v>
      </c>
      <c r="B261" t="e">
        <f>VLOOKUP(A261,'помощник для списков'!A$2:L$4005,11,FALSE)</f>
        <v>#N/A</v>
      </c>
      <c r="C261" t="e">
        <f>IF(A261=A260,D260,VLOOKUP(E261,#REF!,25,FALSE))</f>
        <v>#N/A</v>
      </c>
      <c r="D261" s="54" t="e">
        <f>IF(VLOOKUP(E261,'помощник для списков'!C$2:E$4005,3,FALSE)=0,'помощник2(строки)'!C261,IF(INDEX(#REF!,C261+1,12)=0,IF(INDEX(#REF!,C261+2,12)=0,IF(INDEX(#REF!,C261+3,12)=0,IF(INDEX(#REF!,C261+4,12)=0,IF(INDEX(#REF!,C261+5,12)=0,IF(INDEX(#REF!,C261+6,12)=0,IF(INDEX(#REF!,C261+7,12)=0,IF(INDEX(#REF!,C261+8,12)=0,IF(INDEX(#REF!,C261+9,12)=0,IF(INDEX(#REF!,C261+10,12)=0,IF(INDEX(#REF!,C261+11,12)=0,INDEX(#REF!,C261+12,12),INDEX(#REF!,C261+11,12)),INDEX(#REF!,C261+10,12)),INDEX(#REF!,C261+9,12)),INDEX(#REF!,C261+8,12)),INDEX(#REF!,C261+7,12)),INDEX(#REF!,C261+6,12)),INDEX(#REF!,C261+5,12)),INDEX(#REF!,C261+4,12)),INDEX(#REF!,C261+3,12)),INDEX(#REF!,C261+2,12)),INDEX(#REF!,C261+1,12)))</f>
        <v>#N/A</v>
      </c>
      <c r="E261" t="e">
        <f>VLOOKUP(A261,'помощник для списков'!A$2:C$4005,3,FALSE)</f>
        <v>#N/A</v>
      </c>
      <c r="F261" t="e">
        <f>VLOOKUP(CONCATENATE("Лимит на доме",E261),#REF!,22,FALSE)</f>
        <v>#N/A</v>
      </c>
      <c r="G261" t="e">
        <f>VLOOKUP(E261,'помощник для списков'!C$2:I$4005,7,FALSE)</f>
        <v>#N/A</v>
      </c>
      <c r="H261" s="68" t="e">
        <f t="shared" si="30"/>
        <v>#N/A</v>
      </c>
      <c r="I261" t="e">
        <f t="shared" si="31"/>
        <v>#N/A</v>
      </c>
      <c r="J261">
        <f>ROW()</f>
        <v>261</v>
      </c>
      <c r="K261" t="e">
        <f>INDEX(#REF!,'помощник2(строки)'!D261,26)</f>
        <v>#REF!</v>
      </c>
      <c r="L261" t="e">
        <f>IF(K261="да",IF(A261=A260,L260,COUNTIF(M$2:M260,"&gt;0")+1),0)</f>
        <v>#REF!</v>
      </c>
      <c r="M261" t="e">
        <f>IF(VLOOKUP(E261,'помощник для списков'!C$2:I$4005,7,FALSE)=0,0,IF(L261=0,0,IF(E261=E260,0,1)))</f>
        <v>#N/A</v>
      </c>
      <c r="N261" t="e">
        <f t="shared" si="32"/>
        <v>#N/A</v>
      </c>
      <c r="O261" t="e">
        <f t="shared" si="33"/>
        <v>#N/A</v>
      </c>
      <c r="P261" t="e">
        <f>IF(INDEX(#REF!,'помощник2(строки)'!D261,27)="согласие",1,IF(INDEX(#REF!,'помощник2(строки)'!D261,27)="принято решение ОМС",1,0))</f>
        <v>#REF!</v>
      </c>
      <c r="Q261" t="e">
        <f t="shared" si="34"/>
        <v>#REF!</v>
      </c>
      <c r="R261" t="e">
        <f>IF(P261=1,IF(A261=A260,R260,COUNTIF(Q$2:Q260,"&gt;0")+1),0)</f>
        <v>#REF!</v>
      </c>
      <c r="S261" t="e">
        <f t="shared" si="35"/>
        <v>#N/A</v>
      </c>
    </row>
    <row r="262" spans="1:19">
      <c r="A262" t="e">
        <f>IF(COUNTIF(A$2:A261,A261)=B261,A261+1,A261)</f>
        <v>#N/A</v>
      </c>
      <c r="B262" t="e">
        <f>VLOOKUP(A262,'помощник для списков'!A$2:L$4005,11,FALSE)</f>
        <v>#N/A</v>
      </c>
      <c r="C262" t="e">
        <f>IF(A262=A261,D261,VLOOKUP(E262,#REF!,25,FALSE))</f>
        <v>#N/A</v>
      </c>
      <c r="D262" s="54" t="e">
        <f>IF(VLOOKUP(E262,'помощник для списков'!C$2:E$4005,3,FALSE)=0,'помощник2(строки)'!C262,IF(INDEX(#REF!,C262+1,12)=0,IF(INDEX(#REF!,C262+2,12)=0,IF(INDEX(#REF!,C262+3,12)=0,IF(INDEX(#REF!,C262+4,12)=0,IF(INDEX(#REF!,C262+5,12)=0,IF(INDEX(#REF!,C262+6,12)=0,IF(INDEX(#REF!,C262+7,12)=0,IF(INDEX(#REF!,C262+8,12)=0,IF(INDEX(#REF!,C262+9,12)=0,IF(INDEX(#REF!,C262+10,12)=0,IF(INDEX(#REF!,C262+11,12)=0,INDEX(#REF!,C262+12,12),INDEX(#REF!,C262+11,12)),INDEX(#REF!,C262+10,12)),INDEX(#REF!,C262+9,12)),INDEX(#REF!,C262+8,12)),INDEX(#REF!,C262+7,12)),INDEX(#REF!,C262+6,12)),INDEX(#REF!,C262+5,12)),INDEX(#REF!,C262+4,12)),INDEX(#REF!,C262+3,12)),INDEX(#REF!,C262+2,12)),INDEX(#REF!,C262+1,12)))</f>
        <v>#N/A</v>
      </c>
      <c r="E262" t="e">
        <f>VLOOKUP(A262,'помощник для списков'!A$2:C$4005,3,FALSE)</f>
        <v>#N/A</v>
      </c>
      <c r="F262" t="e">
        <f>VLOOKUP(CONCATENATE("Лимит на доме",E262),#REF!,22,FALSE)</f>
        <v>#N/A</v>
      </c>
      <c r="G262" t="e">
        <f>VLOOKUP(E262,'помощник для списков'!C$2:I$4005,7,FALSE)</f>
        <v>#N/A</v>
      </c>
      <c r="H262" s="68" t="e">
        <f t="shared" si="30"/>
        <v>#N/A</v>
      </c>
      <c r="I262" t="e">
        <f t="shared" si="31"/>
        <v>#N/A</v>
      </c>
      <c r="J262">
        <f>ROW()</f>
        <v>262</v>
      </c>
      <c r="K262" t="e">
        <f>INDEX(#REF!,'помощник2(строки)'!D262,26)</f>
        <v>#REF!</v>
      </c>
      <c r="L262" t="e">
        <f>IF(K262="да",IF(A262=A261,L261,COUNTIF(M$2:M261,"&gt;0")+1),0)</f>
        <v>#REF!</v>
      </c>
      <c r="M262" t="e">
        <f>IF(VLOOKUP(E262,'помощник для списков'!C$2:I$4005,7,FALSE)=0,0,IF(L262=0,0,IF(E262=E261,0,1)))</f>
        <v>#N/A</v>
      </c>
      <c r="N262" t="e">
        <f t="shared" si="32"/>
        <v>#N/A</v>
      </c>
      <c r="O262" t="e">
        <f t="shared" si="33"/>
        <v>#N/A</v>
      </c>
      <c r="P262" t="e">
        <f>IF(INDEX(#REF!,'помощник2(строки)'!D262,27)="согласие",1,IF(INDEX(#REF!,'помощник2(строки)'!D262,27)="принято решение ОМС",1,0))</f>
        <v>#REF!</v>
      </c>
      <c r="Q262" t="e">
        <f t="shared" si="34"/>
        <v>#REF!</v>
      </c>
      <c r="R262" t="e">
        <f>IF(P262=1,IF(A262=A261,R261,COUNTIF(Q$2:Q261,"&gt;0")+1),0)</f>
        <v>#REF!</v>
      </c>
      <c r="S262" t="e">
        <f t="shared" si="35"/>
        <v>#N/A</v>
      </c>
    </row>
    <row r="263" spans="1:19">
      <c r="A263" t="e">
        <f>IF(COUNTIF(A$2:A262,A262)=B262,A262+1,A262)</f>
        <v>#N/A</v>
      </c>
      <c r="B263" t="e">
        <f>VLOOKUP(A263,'помощник для списков'!A$2:L$4005,11,FALSE)</f>
        <v>#N/A</v>
      </c>
      <c r="C263" t="e">
        <f>IF(A263=A262,D262,VLOOKUP(E263,#REF!,25,FALSE))</f>
        <v>#N/A</v>
      </c>
      <c r="D263" s="54" t="e">
        <f>IF(VLOOKUP(E263,'помощник для списков'!C$2:E$4005,3,FALSE)=0,'помощник2(строки)'!C263,IF(INDEX(#REF!,C263+1,12)=0,IF(INDEX(#REF!,C263+2,12)=0,IF(INDEX(#REF!,C263+3,12)=0,IF(INDEX(#REF!,C263+4,12)=0,IF(INDEX(#REF!,C263+5,12)=0,IF(INDEX(#REF!,C263+6,12)=0,IF(INDEX(#REF!,C263+7,12)=0,IF(INDEX(#REF!,C263+8,12)=0,IF(INDEX(#REF!,C263+9,12)=0,IF(INDEX(#REF!,C263+10,12)=0,IF(INDEX(#REF!,C263+11,12)=0,INDEX(#REF!,C263+12,12),INDEX(#REF!,C263+11,12)),INDEX(#REF!,C263+10,12)),INDEX(#REF!,C263+9,12)),INDEX(#REF!,C263+8,12)),INDEX(#REF!,C263+7,12)),INDEX(#REF!,C263+6,12)),INDEX(#REF!,C263+5,12)),INDEX(#REF!,C263+4,12)),INDEX(#REF!,C263+3,12)),INDEX(#REF!,C263+2,12)),INDEX(#REF!,C263+1,12)))</f>
        <v>#N/A</v>
      </c>
      <c r="E263" t="e">
        <f>VLOOKUP(A263,'помощник для списков'!A$2:C$4005,3,FALSE)</f>
        <v>#N/A</v>
      </c>
      <c r="F263" t="e">
        <f>VLOOKUP(CONCATENATE("Лимит на доме",E263),#REF!,22,FALSE)</f>
        <v>#N/A</v>
      </c>
      <c r="G263" t="e">
        <f>VLOOKUP(E263,'помощник для списков'!C$2:I$4005,7,FALSE)</f>
        <v>#N/A</v>
      </c>
      <c r="H263" s="68" t="e">
        <f t="shared" si="30"/>
        <v>#N/A</v>
      </c>
      <c r="I263" t="e">
        <f t="shared" si="31"/>
        <v>#N/A</v>
      </c>
      <c r="J263">
        <f>ROW()</f>
        <v>263</v>
      </c>
      <c r="K263" t="e">
        <f>INDEX(#REF!,'помощник2(строки)'!D263,26)</f>
        <v>#REF!</v>
      </c>
      <c r="L263" t="e">
        <f>IF(K263="да",IF(A263=A262,L262,COUNTIF(M$2:M262,"&gt;0")+1),0)</f>
        <v>#REF!</v>
      </c>
      <c r="M263" t="e">
        <f>IF(VLOOKUP(E263,'помощник для списков'!C$2:I$4005,7,FALSE)=0,0,IF(L263=0,0,IF(E263=E262,0,1)))</f>
        <v>#N/A</v>
      </c>
      <c r="N263" t="e">
        <f t="shared" si="32"/>
        <v>#N/A</v>
      </c>
      <c r="O263" t="e">
        <f t="shared" si="33"/>
        <v>#N/A</v>
      </c>
      <c r="P263" t="e">
        <f>IF(INDEX(#REF!,'помощник2(строки)'!D263,27)="согласие",1,IF(INDEX(#REF!,'помощник2(строки)'!D263,27)="принято решение ОМС",1,0))</f>
        <v>#REF!</v>
      </c>
      <c r="Q263" t="e">
        <f t="shared" si="34"/>
        <v>#REF!</v>
      </c>
      <c r="R263" t="e">
        <f>IF(P263=1,IF(A263=A262,R262,COUNTIF(Q$2:Q262,"&gt;0")+1),0)</f>
        <v>#REF!</v>
      </c>
      <c r="S263" t="e">
        <f t="shared" si="35"/>
        <v>#N/A</v>
      </c>
    </row>
    <row r="264" spans="1:19">
      <c r="A264" t="e">
        <f>IF(COUNTIF(A$2:A263,A263)=B263,A263+1,A263)</f>
        <v>#N/A</v>
      </c>
      <c r="B264" t="e">
        <f>VLOOKUP(A264,'помощник для списков'!A$2:L$4005,11,FALSE)</f>
        <v>#N/A</v>
      </c>
      <c r="C264" t="e">
        <f>IF(A264=A263,D263,VLOOKUP(E264,#REF!,25,FALSE))</f>
        <v>#N/A</v>
      </c>
      <c r="D264" s="54" t="e">
        <f>IF(VLOOKUP(E264,'помощник для списков'!C$2:E$4005,3,FALSE)=0,'помощник2(строки)'!C264,IF(INDEX(#REF!,C264+1,12)=0,IF(INDEX(#REF!,C264+2,12)=0,IF(INDEX(#REF!,C264+3,12)=0,IF(INDEX(#REF!,C264+4,12)=0,IF(INDEX(#REF!,C264+5,12)=0,IF(INDEX(#REF!,C264+6,12)=0,IF(INDEX(#REF!,C264+7,12)=0,IF(INDEX(#REF!,C264+8,12)=0,IF(INDEX(#REF!,C264+9,12)=0,IF(INDEX(#REF!,C264+10,12)=0,IF(INDEX(#REF!,C264+11,12)=0,INDEX(#REF!,C264+12,12),INDEX(#REF!,C264+11,12)),INDEX(#REF!,C264+10,12)),INDEX(#REF!,C264+9,12)),INDEX(#REF!,C264+8,12)),INDEX(#REF!,C264+7,12)),INDEX(#REF!,C264+6,12)),INDEX(#REF!,C264+5,12)),INDEX(#REF!,C264+4,12)),INDEX(#REF!,C264+3,12)),INDEX(#REF!,C264+2,12)),INDEX(#REF!,C264+1,12)))</f>
        <v>#N/A</v>
      </c>
      <c r="E264" t="e">
        <f>VLOOKUP(A264,'помощник для списков'!A$2:C$4005,3,FALSE)</f>
        <v>#N/A</v>
      </c>
      <c r="F264" t="e">
        <f>VLOOKUP(CONCATENATE("Лимит на доме",E264),#REF!,22,FALSE)</f>
        <v>#N/A</v>
      </c>
      <c r="G264" t="e">
        <f>VLOOKUP(E264,'помощник для списков'!C$2:I$4005,7,FALSE)</f>
        <v>#N/A</v>
      </c>
      <c r="H264" s="68" t="e">
        <f t="shared" si="30"/>
        <v>#N/A</v>
      </c>
      <c r="I264" t="e">
        <f t="shared" si="31"/>
        <v>#N/A</v>
      </c>
      <c r="J264">
        <f>ROW()</f>
        <v>264</v>
      </c>
      <c r="K264" t="e">
        <f>INDEX(#REF!,'помощник2(строки)'!D264,26)</f>
        <v>#REF!</v>
      </c>
      <c r="L264" t="e">
        <f>IF(K264="да",IF(A264=A263,L263,COUNTIF(M$2:M263,"&gt;0")+1),0)</f>
        <v>#REF!</v>
      </c>
      <c r="M264" t="e">
        <f>IF(VLOOKUP(E264,'помощник для списков'!C$2:I$4005,7,FALSE)=0,0,IF(L264=0,0,IF(E264=E263,0,1)))</f>
        <v>#N/A</v>
      </c>
      <c r="N264" t="e">
        <f t="shared" si="32"/>
        <v>#N/A</v>
      </c>
      <c r="O264" t="e">
        <f t="shared" si="33"/>
        <v>#N/A</v>
      </c>
      <c r="P264" t="e">
        <f>IF(INDEX(#REF!,'помощник2(строки)'!D264,27)="согласие",1,IF(INDEX(#REF!,'помощник2(строки)'!D264,27)="принято решение ОМС",1,0))</f>
        <v>#REF!</v>
      </c>
      <c r="Q264" t="e">
        <f t="shared" si="34"/>
        <v>#REF!</v>
      </c>
      <c r="R264" t="e">
        <f>IF(P264=1,IF(A264=A263,R263,COUNTIF(Q$2:Q263,"&gt;0")+1),0)</f>
        <v>#REF!</v>
      </c>
      <c r="S264" t="e">
        <f t="shared" si="35"/>
        <v>#N/A</v>
      </c>
    </row>
    <row r="265" spans="1:19">
      <c r="A265" t="e">
        <f>IF(COUNTIF(A$2:A264,A264)=B264,A264+1,A264)</f>
        <v>#N/A</v>
      </c>
      <c r="B265" t="e">
        <f>VLOOKUP(A265,'помощник для списков'!A$2:L$4005,11,FALSE)</f>
        <v>#N/A</v>
      </c>
      <c r="C265" t="e">
        <f>IF(A265=A264,D264,VLOOKUP(E265,#REF!,25,FALSE))</f>
        <v>#N/A</v>
      </c>
      <c r="D265" s="54" t="e">
        <f>IF(VLOOKUP(E265,'помощник для списков'!C$2:E$4005,3,FALSE)=0,'помощник2(строки)'!C265,IF(INDEX(#REF!,C265+1,12)=0,IF(INDEX(#REF!,C265+2,12)=0,IF(INDEX(#REF!,C265+3,12)=0,IF(INDEX(#REF!,C265+4,12)=0,IF(INDEX(#REF!,C265+5,12)=0,IF(INDEX(#REF!,C265+6,12)=0,IF(INDEX(#REF!,C265+7,12)=0,IF(INDEX(#REF!,C265+8,12)=0,IF(INDEX(#REF!,C265+9,12)=0,IF(INDEX(#REF!,C265+10,12)=0,IF(INDEX(#REF!,C265+11,12)=0,INDEX(#REF!,C265+12,12),INDEX(#REF!,C265+11,12)),INDEX(#REF!,C265+10,12)),INDEX(#REF!,C265+9,12)),INDEX(#REF!,C265+8,12)),INDEX(#REF!,C265+7,12)),INDEX(#REF!,C265+6,12)),INDEX(#REF!,C265+5,12)),INDEX(#REF!,C265+4,12)),INDEX(#REF!,C265+3,12)),INDEX(#REF!,C265+2,12)),INDEX(#REF!,C265+1,12)))</f>
        <v>#N/A</v>
      </c>
      <c r="E265" t="e">
        <f>VLOOKUP(A265,'помощник для списков'!A$2:C$4005,3,FALSE)</f>
        <v>#N/A</v>
      </c>
      <c r="F265" t="e">
        <f>VLOOKUP(CONCATENATE("Лимит на доме",E265),#REF!,22,FALSE)</f>
        <v>#N/A</v>
      </c>
      <c r="G265" t="e">
        <f>VLOOKUP(E265,'помощник для списков'!C$2:I$4005,7,FALSE)</f>
        <v>#N/A</v>
      </c>
      <c r="H265" s="68" t="e">
        <f t="shared" si="30"/>
        <v>#N/A</v>
      </c>
      <c r="I265" t="e">
        <f t="shared" si="31"/>
        <v>#N/A</v>
      </c>
      <c r="J265">
        <f>ROW()</f>
        <v>265</v>
      </c>
      <c r="K265" t="e">
        <f>INDEX(#REF!,'помощник2(строки)'!D265,26)</f>
        <v>#REF!</v>
      </c>
      <c r="L265" t="e">
        <f>IF(K265="да",IF(A265=A264,L264,COUNTIF(M$2:M264,"&gt;0")+1),0)</f>
        <v>#REF!</v>
      </c>
      <c r="M265" t="e">
        <f>IF(VLOOKUP(E265,'помощник для списков'!C$2:I$4005,7,FALSE)=0,0,IF(L265=0,0,IF(E265=E264,0,1)))</f>
        <v>#N/A</v>
      </c>
      <c r="N265" t="e">
        <f t="shared" si="32"/>
        <v>#N/A</v>
      </c>
      <c r="O265" t="e">
        <f t="shared" si="33"/>
        <v>#N/A</v>
      </c>
      <c r="P265" t="e">
        <f>IF(INDEX(#REF!,'помощник2(строки)'!D265,27)="согласие",1,IF(INDEX(#REF!,'помощник2(строки)'!D265,27)="принято решение ОМС",1,0))</f>
        <v>#REF!</v>
      </c>
      <c r="Q265" t="e">
        <f t="shared" si="34"/>
        <v>#REF!</v>
      </c>
      <c r="R265" t="e">
        <f>IF(P265=1,IF(A265=A264,R264,COUNTIF(Q$2:Q264,"&gt;0")+1),0)</f>
        <v>#REF!</v>
      </c>
      <c r="S265" t="e">
        <f t="shared" si="35"/>
        <v>#N/A</v>
      </c>
    </row>
    <row r="266" spans="1:19">
      <c r="A266" t="e">
        <f>IF(COUNTIF(A$2:A265,A265)=B265,A265+1,A265)</f>
        <v>#N/A</v>
      </c>
      <c r="B266" t="e">
        <f>VLOOKUP(A266,'помощник для списков'!A$2:L$4005,11,FALSE)</f>
        <v>#N/A</v>
      </c>
      <c r="C266" t="e">
        <f>IF(A266=A265,D265,VLOOKUP(E266,#REF!,25,FALSE))</f>
        <v>#N/A</v>
      </c>
      <c r="D266" s="54" t="e">
        <f>IF(VLOOKUP(E266,'помощник для списков'!C$2:E$4005,3,FALSE)=0,'помощник2(строки)'!C266,IF(INDEX(#REF!,C266+1,12)=0,IF(INDEX(#REF!,C266+2,12)=0,IF(INDEX(#REF!,C266+3,12)=0,IF(INDEX(#REF!,C266+4,12)=0,IF(INDEX(#REF!,C266+5,12)=0,IF(INDEX(#REF!,C266+6,12)=0,IF(INDEX(#REF!,C266+7,12)=0,IF(INDEX(#REF!,C266+8,12)=0,IF(INDEX(#REF!,C266+9,12)=0,IF(INDEX(#REF!,C266+10,12)=0,IF(INDEX(#REF!,C266+11,12)=0,INDEX(#REF!,C266+12,12),INDEX(#REF!,C266+11,12)),INDEX(#REF!,C266+10,12)),INDEX(#REF!,C266+9,12)),INDEX(#REF!,C266+8,12)),INDEX(#REF!,C266+7,12)),INDEX(#REF!,C266+6,12)),INDEX(#REF!,C266+5,12)),INDEX(#REF!,C266+4,12)),INDEX(#REF!,C266+3,12)),INDEX(#REF!,C266+2,12)),INDEX(#REF!,C266+1,12)))</f>
        <v>#N/A</v>
      </c>
      <c r="E266" t="e">
        <f>VLOOKUP(A266,'помощник для списков'!A$2:C$4005,3,FALSE)</f>
        <v>#N/A</v>
      </c>
      <c r="F266" t="e">
        <f>VLOOKUP(CONCATENATE("Лимит на доме",E266),#REF!,22,FALSE)</f>
        <v>#N/A</v>
      </c>
      <c r="G266" t="e">
        <f>VLOOKUP(E266,'помощник для списков'!C$2:I$4005,7,FALSE)</f>
        <v>#N/A</v>
      </c>
      <c r="H266" s="68" t="e">
        <f t="shared" si="30"/>
        <v>#N/A</v>
      </c>
      <c r="I266" t="e">
        <f t="shared" si="31"/>
        <v>#N/A</v>
      </c>
      <c r="J266">
        <f>ROW()</f>
        <v>266</v>
      </c>
      <c r="K266" t="e">
        <f>INDEX(#REF!,'помощник2(строки)'!D266,26)</f>
        <v>#REF!</v>
      </c>
      <c r="L266" t="e">
        <f>IF(K266="да",IF(A266=A265,L265,COUNTIF(M$2:M265,"&gt;0")+1),0)</f>
        <v>#REF!</v>
      </c>
      <c r="M266" t="e">
        <f>IF(VLOOKUP(E266,'помощник для списков'!C$2:I$4005,7,FALSE)=0,0,IF(L266=0,0,IF(E266=E265,0,1)))</f>
        <v>#N/A</v>
      </c>
      <c r="N266" t="e">
        <f t="shared" si="32"/>
        <v>#N/A</v>
      </c>
      <c r="O266" t="e">
        <f t="shared" si="33"/>
        <v>#N/A</v>
      </c>
      <c r="P266" t="e">
        <f>IF(INDEX(#REF!,'помощник2(строки)'!D266,27)="согласие",1,IF(INDEX(#REF!,'помощник2(строки)'!D266,27)="принято решение ОМС",1,0))</f>
        <v>#REF!</v>
      </c>
      <c r="Q266" t="e">
        <f t="shared" si="34"/>
        <v>#REF!</v>
      </c>
      <c r="R266" t="e">
        <f>IF(P266=1,IF(A266=A265,R265,COUNTIF(Q$2:Q265,"&gt;0")+1),0)</f>
        <v>#REF!</v>
      </c>
      <c r="S266" t="e">
        <f t="shared" si="35"/>
        <v>#N/A</v>
      </c>
    </row>
    <row r="267" spans="1:19">
      <c r="A267" t="e">
        <f>IF(COUNTIF(A$2:A266,A266)=B266,A266+1,A266)</f>
        <v>#N/A</v>
      </c>
      <c r="B267" t="e">
        <f>VLOOKUP(A267,'помощник для списков'!A$2:L$4005,11,FALSE)</f>
        <v>#N/A</v>
      </c>
      <c r="C267" t="e">
        <f>IF(A267=A266,D266,VLOOKUP(E267,#REF!,25,FALSE))</f>
        <v>#N/A</v>
      </c>
      <c r="D267" s="54" t="e">
        <f>IF(VLOOKUP(E267,'помощник для списков'!C$2:E$4005,3,FALSE)=0,'помощник2(строки)'!C267,IF(INDEX(#REF!,C267+1,12)=0,IF(INDEX(#REF!,C267+2,12)=0,IF(INDEX(#REF!,C267+3,12)=0,IF(INDEX(#REF!,C267+4,12)=0,IF(INDEX(#REF!,C267+5,12)=0,IF(INDEX(#REF!,C267+6,12)=0,IF(INDEX(#REF!,C267+7,12)=0,IF(INDEX(#REF!,C267+8,12)=0,IF(INDEX(#REF!,C267+9,12)=0,IF(INDEX(#REF!,C267+10,12)=0,IF(INDEX(#REF!,C267+11,12)=0,INDEX(#REF!,C267+12,12),INDEX(#REF!,C267+11,12)),INDEX(#REF!,C267+10,12)),INDEX(#REF!,C267+9,12)),INDEX(#REF!,C267+8,12)),INDEX(#REF!,C267+7,12)),INDEX(#REF!,C267+6,12)),INDEX(#REF!,C267+5,12)),INDEX(#REF!,C267+4,12)),INDEX(#REF!,C267+3,12)),INDEX(#REF!,C267+2,12)),INDEX(#REF!,C267+1,12)))</f>
        <v>#N/A</v>
      </c>
      <c r="E267" t="e">
        <f>VLOOKUP(A267,'помощник для списков'!A$2:C$4005,3,FALSE)</f>
        <v>#N/A</v>
      </c>
      <c r="F267" t="e">
        <f>VLOOKUP(CONCATENATE("Лимит на доме",E267),#REF!,22,FALSE)</f>
        <v>#N/A</v>
      </c>
      <c r="G267" t="e">
        <f>VLOOKUP(E267,'помощник для списков'!C$2:I$4005,7,FALSE)</f>
        <v>#N/A</v>
      </c>
      <c r="H267" s="68" t="e">
        <f t="shared" si="30"/>
        <v>#N/A</v>
      </c>
      <c r="I267" t="e">
        <f t="shared" si="31"/>
        <v>#N/A</v>
      </c>
      <c r="J267">
        <f>ROW()</f>
        <v>267</v>
      </c>
      <c r="K267" t="e">
        <f>INDEX(#REF!,'помощник2(строки)'!D267,26)</f>
        <v>#REF!</v>
      </c>
      <c r="L267" t="e">
        <f>IF(K267="да",IF(A267=A266,L266,COUNTIF(M$2:M266,"&gt;0")+1),0)</f>
        <v>#REF!</v>
      </c>
      <c r="M267" t="e">
        <f>IF(VLOOKUP(E267,'помощник для списков'!C$2:I$4005,7,FALSE)=0,0,IF(L267=0,0,IF(E267=E266,0,1)))</f>
        <v>#N/A</v>
      </c>
      <c r="N267" t="e">
        <f t="shared" si="32"/>
        <v>#N/A</v>
      </c>
      <c r="O267" t="e">
        <f t="shared" si="33"/>
        <v>#N/A</v>
      </c>
      <c r="P267" t="e">
        <f>IF(INDEX(#REF!,'помощник2(строки)'!D267,27)="согласие",1,IF(INDEX(#REF!,'помощник2(строки)'!D267,27)="принято решение ОМС",1,0))</f>
        <v>#REF!</v>
      </c>
      <c r="Q267" t="e">
        <f t="shared" si="34"/>
        <v>#REF!</v>
      </c>
      <c r="R267" t="e">
        <f>IF(P267=1,IF(A267=A266,R266,COUNTIF(Q$2:Q266,"&gt;0")+1),0)</f>
        <v>#REF!</v>
      </c>
      <c r="S267" t="e">
        <f t="shared" si="35"/>
        <v>#N/A</v>
      </c>
    </row>
    <row r="268" spans="1:19">
      <c r="A268" t="e">
        <f>IF(COUNTIF(A$2:A267,A267)=B267,A267+1,A267)</f>
        <v>#N/A</v>
      </c>
      <c r="B268" t="e">
        <f>VLOOKUP(A268,'помощник для списков'!A$2:L$4005,11,FALSE)</f>
        <v>#N/A</v>
      </c>
      <c r="C268" t="e">
        <f>IF(A268=A267,D267,VLOOKUP(E268,#REF!,25,FALSE))</f>
        <v>#N/A</v>
      </c>
      <c r="D268" s="54" t="e">
        <f>IF(VLOOKUP(E268,'помощник для списков'!C$2:E$4005,3,FALSE)=0,'помощник2(строки)'!C268,IF(INDEX(#REF!,C268+1,12)=0,IF(INDEX(#REF!,C268+2,12)=0,IF(INDEX(#REF!,C268+3,12)=0,IF(INDEX(#REF!,C268+4,12)=0,IF(INDEX(#REF!,C268+5,12)=0,IF(INDEX(#REF!,C268+6,12)=0,IF(INDEX(#REF!,C268+7,12)=0,IF(INDEX(#REF!,C268+8,12)=0,IF(INDEX(#REF!,C268+9,12)=0,IF(INDEX(#REF!,C268+10,12)=0,IF(INDEX(#REF!,C268+11,12)=0,INDEX(#REF!,C268+12,12),INDEX(#REF!,C268+11,12)),INDEX(#REF!,C268+10,12)),INDEX(#REF!,C268+9,12)),INDEX(#REF!,C268+8,12)),INDEX(#REF!,C268+7,12)),INDEX(#REF!,C268+6,12)),INDEX(#REF!,C268+5,12)),INDEX(#REF!,C268+4,12)),INDEX(#REF!,C268+3,12)),INDEX(#REF!,C268+2,12)),INDEX(#REF!,C268+1,12)))</f>
        <v>#N/A</v>
      </c>
      <c r="E268" t="e">
        <f>VLOOKUP(A268,'помощник для списков'!A$2:C$4005,3,FALSE)</f>
        <v>#N/A</v>
      </c>
      <c r="F268" t="e">
        <f>VLOOKUP(CONCATENATE("Лимит на доме",E268),#REF!,22,FALSE)</f>
        <v>#N/A</v>
      </c>
      <c r="G268" t="e">
        <f>VLOOKUP(E268,'помощник для списков'!C$2:I$4005,7,FALSE)</f>
        <v>#N/A</v>
      </c>
      <c r="H268" s="68" t="e">
        <f t="shared" si="30"/>
        <v>#N/A</v>
      </c>
      <c r="I268" t="e">
        <f t="shared" si="31"/>
        <v>#N/A</v>
      </c>
      <c r="J268">
        <f>ROW()</f>
        <v>268</v>
      </c>
      <c r="K268" t="e">
        <f>INDEX(#REF!,'помощник2(строки)'!D268,26)</f>
        <v>#REF!</v>
      </c>
      <c r="L268" t="e">
        <f>IF(K268="да",IF(A268=A267,L267,COUNTIF(M$2:M267,"&gt;0")+1),0)</f>
        <v>#REF!</v>
      </c>
      <c r="M268" t="e">
        <f>IF(VLOOKUP(E268,'помощник для списков'!C$2:I$4005,7,FALSE)=0,0,IF(L268=0,0,IF(E268=E267,0,1)))</f>
        <v>#N/A</v>
      </c>
      <c r="N268" t="e">
        <f t="shared" si="32"/>
        <v>#N/A</v>
      </c>
      <c r="O268" t="e">
        <f t="shared" si="33"/>
        <v>#N/A</v>
      </c>
      <c r="P268" t="e">
        <f>IF(INDEX(#REF!,'помощник2(строки)'!D268,27)="согласие",1,IF(INDEX(#REF!,'помощник2(строки)'!D268,27)="принято решение ОМС",1,0))</f>
        <v>#REF!</v>
      </c>
      <c r="Q268" t="e">
        <f t="shared" si="34"/>
        <v>#REF!</v>
      </c>
      <c r="R268" t="e">
        <f>IF(P268=1,IF(A268=A267,R267,COUNTIF(Q$2:Q267,"&gt;0")+1),0)</f>
        <v>#REF!</v>
      </c>
      <c r="S268" t="e">
        <f t="shared" si="35"/>
        <v>#N/A</v>
      </c>
    </row>
    <row r="269" spans="1:19">
      <c r="A269" t="e">
        <f>IF(COUNTIF(A$2:A268,A268)=B268,A268+1,A268)</f>
        <v>#N/A</v>
      </c>
      <c r="B269" t="e">
        <f>VLOOKUP(A269,'помощник для списков'!A$2:L$4005,11,FALSE)</f>
        <v>#N/A</v>
      </c>
      <c r="C269" t="e">
        <f>IF(A269=A268,D268,VLOOKUP(E269,#REF!,25,FALSE))</f>
        <v>#N/A</v>
      </c>
      <c r="D269" s="54" t="e">
        <f>IF(VLOOKUP(E269,'помощник для списков'!C$2:E$4005,3,FALSE)=0,'помощник2(строки)'!C269,IF(INDEX(#REF!,C269+1,12)=0,IF(INDEX(#REF!,C269+2,12)=0,IF(INDEX(#REF!,C269+3,12)=0,IF(INDEX(#REF!,C269+4,12)=0,IF(INDEX(#REF!,C269+5,12)=0,IF(INDEX(#REF!,C269+6,12)=0,IF(INDEX(#REF!,C269+7,12)=0,IF(INDEX(#REF!,C269+8,12)=0,IF(INDEX(#REF!,C269+9,12)=0,IF(INDEX(#REF!,C269+10,12)=0,IF(INDEX(#REF!,C269+11,12)=0,INDEX(#REF!,C269+12,12),INDEX(#REF!,C269+11,12)),INDEX(#REF!,C269+10,12)),INDEX(#REF!,C269+9,12)),INDEX(#REF!,C269+8,12)),INDEX(#REF!,C269+7,12)),INDEX(#REF!,C269+6,12)),INDEX(#REF!,C269+5,12)),INDEX(#REF!,C269+4,12)),INDEX(#REF!,C269+3,12)),INDEX(#REF!,C269+2,12)),INDEX(#REF!,C269+1,12)))</f>
        <v>#N/A</v>
      </c>
      <c r="E269" t="e">
        <f>VLOOKUP(A269,'помощник для списков'!A$2:C$4005,3,FALSE)</f>
        <v>#N/A</v>
      </c>
      <c r="F269" t="e">
        <f>VLOOKUP(CONCATENATE("Лимит на доме",E269),#REF!,22,FALSE)</f>
        <v>#N/A</v>
      </c>
      <c r="G269" t="e">
        <f>VLOOKUP(E269,'помощник для списков'!C$2:I$4005,7,FALSE)</f>
        <v>#N/A</v>
      </c>
      <c r="H269" s="68" t="e">
        <f t="shared" si="30"/>
        <v>#N/A</v>
      </c>
      <c r="I269" t="e">
        <f t="shared" si="31"/>
        <v>#N/A</v>
      </c>
      <c r="J269">
        <f>ROW()</f>
        <v>269</v>
      </c>
      <c r="K269" t="e">
        <f>INDEX(#REF!,'помощник2(строки)'!D269,26)</f>
        <v>#REF!</v>
      </c>
      <c r="L269" t="e">
        <f>IF(K269="да",IF(A269=A268,L268,COUNTIF(M$2:M268,"&gt;0")+1),0)</f>
        <v>#REF!</v>
      </c>
      <c r="M269" t="e">
        <f>IF(VLOOKUP(E269,'помощник для списков'!C$2:I$4005,7,FALSE)=0,0,IF(L269=0,0,IF(E269=E268,0,1)))</f>
        <v>#N/A</v>
      </c>
      <c r="N269" t="e">
        <f t="shared" si="32"/>
        <v>#N/A</v>
      </c>
      <c r="O269" t="e">
        <f t="shared" si="33"/>
        <v>#N/A</v>
      </c>
      <c r="P269" t="e">
        <f>IF(INDEX(#REF!,'помощник2(строки)'!D269,27)="согласие",1,IF(INDEX(#REF!,'помощник2(строки)'!D269,27)="принято решение ОМС",1,0))</f>
        <v>#REF!</v>
      </c>
      <c r="Q269" t="e">
        <f t="shared" si="34"/>
        <v>#REF!</v>
      </c>
      <c r="R269" t="e">
        <f>IF(P269=1,IF(A269=A268,R268,COUNTIF(Q$2:Q268,"&gt;0")+1),0)</f>
        <v>#REF!</v>
      </c>
      <c r="S269" t="e">
        <f t="shared" si="35"/>
        <v>#N/A</v>
      </c>
    </row>
    <row r="270" spans="1:19">
      <c r="A270" t="e">
        <f>IF(COUNTIF(A$2:A269,A269)=B269,A269+1,A269)</f>
        <v>#N/A</v>
      </c>
      <c r="B270" t="e">
        <f>VLOOKUP(A270,'помощник для списков'!A$2:L$4005,11,FALSE)</f>
        <v>#N/A</v>
      </c>
      <c r="C270" t="e">
        <f>IF(A270=A269,D269,VLOOKUP(E270,#REF!,25,FALSE))</f>
        <v>#N/A</v>
      </c>
      <c r="D270" s="54" t="e">
        <f>IF(VLOOKUP(E270,'помощник для списков'!C$2:E$4005,3,FALSE)=0,'помощник2(строки)'!C270,IF(INDEX(#REF!,C270+1,12)=0,IF(INDEX(#REF!,C270+2,12)=0,IF(INDEX(#REF!,C270+3,12)=0,IF(INDEX(#REF!,C270+4,12)=0,IF(INDEX(#REF!,C270+5,12)=0,IF(INDEX(#REF!,C270+6,12)=0,IF(INDEX(#REF!,C270+7,12)=0,IF(INDEX(#REF!,C270+8,12)=0,IF(INDEX(#REF!,C270+9,12)=0,IF(INDEX(#REF!,C270+10,12)=0,IF(INDEX(#REF!,C270+11,12)=0,INDEX(#REF!,C270+12,12),INDEX(#REF!,C270+11,12)),INDEX(#REF!,C270+10,12)),INDEX(#REF!,C270+9,12)),INDEX(#REF!,C270+8,12)),INDEX(#REF!,C270+7,12)),INDEX(#REF!,C270+6,12)),INDEX(#REF!,C270+5,12)),INDEX(#REF!,C270+4,12)),INDEX(#REF!,C270+3,12)),INDEX(#REF!,C270+2,12)),INDEX(#REF!,C270+1,12)))</f>
        <v>#N/A</v>
      </c>
      <c r="E270" t="e">
        <f>VLOOKUP(A270,'помощник для списков'!A$2:C$4005,3,FALSE)</f>
        <v>#N/A</v>
      </c>
      <c r="F270" t="e">
        <f>VLOOKUP(CONCATENATE("Лимит на доме",E270),#REF!,22,FALSE)</f>
        <v>#N/A</v>
      </c>
      <c r="G270" t="e">
        <f>VLOOKUP(E270,'помощник для списков'!C$2:I$4005,7,FALSE)</f>
        <v>#N/A</v>
      </c>
      <c r="H270" s="68" t="e">
        <f t="shared" si="30"/>
        <v>#N/A</v>
      </c>
      <c r="I270" t="e">
        <f t="shared" si="31"/>
        <v>#N/A</v>
      </c>
      <c r="J270">
        <f>ROW()</f>
        <v>270</v>
      </c>
      <c r="K270" t="e">
        <f>INDEX(#REF!,'помощник2(строки)'!D270,26)</f>
        <v>#REF!</v>
      </c>
      <c r="L270" t="e">
        <f>IF(K270="да",IF(A270=A269,L269,COUNTIF(M$2:M269,"&gt;0")+1),0)</f>
        <v>#REF!</v>
      </c>
      <c r="M270" t="e">
        <f>IF(VLOOKUP(E270,'помощник для списков'!C$2:I$4005,7,FALSE)=0,0,IF(L270=0,0,IF(E270=E269,0,1)))</f>
        <v>#N/A</v>
      </c>
      <c r="N270" t="e">
        <f t="shared" si="32"/>
        <v>#N/A</v>
      </c>
      <c r="O270" t="e">
        <f t="shared" si="33"/>
        <v>#N/A</v>
      </c>
      <c r="P270" t="e">
        <f>IF(INDEX(#REF!,'помощник2(строки)'!D270,27)="согласие",1,IF(INDEX(#REF!,'помощник2(строки)'!D270,27)="принято решение ОМС",1,0))</f>
        <v>#REF!</v>
      </c>
      <c r="Q270" t="e">
        <f t="shared" si="34"/>
        <v>#REF!</v>
      </c>
      <c r="R270" t="e">
        <f>IF(P270=1,IF(A270=A269,R269,COUNTIF(Q$2:Q269,"&gt;0")+1),0)</f>
        <v>#REF!</v>
      </c>
      <c r="S270" t="e">
        <f t="shared" si="35"/>
        <v>#N/A</v>
      </c>
    </row>
    <row r="271" spans="1:19">
      <c r="A271" t="e">
        <f>IF(COUNTIF(A$2:A270,A270)=B270,A270+1,A270)</f>
        <v>#N/A</v>
      </c>
      <c r="B271" t="e">
        <f>VLOOKUP(A271,'помощник для списков'!A$2:L$4005,11,FALSE)</f>
        <v>#N/A</v>
      </c>
      <c r="C271" t="e">
        <f>IF(A271=A270,D270,VLOOKUP(E271,#REF!,25,FALSE))</f>
        <v>#N/A</v>
      </c>
      <c r="D271" s="54" t="e">
        <f>IF(VLOOKUP(E271,'помощник для списков'!C$2:E$4005,3,FALSE)=0,'помощник2(строки)'!C271,IF(INDEX(#REF!,C271+1,12)=0,IF(INDEX(#REF!,C271+2,12)=0,IF(INDEX(#REF!,C271+3,12)=0,IF(INDEX(#REF!,C271+4,12)=0,IF(INDEX(#REF!,C271+5,12)=0,IF(INDEX(#REF!,C271+6,12)=0,IF(INDEX(#REF!,C271+7,12)=0,IF(INDEX(#REF!,C271+8,12)=0,IF(INDEX(#REF!,C271+9,12)=0,IF(INDEX(#REF!,C271+10,12)=0,IF(INDEX(#REF!,C271+11,12)=0,INDEX(#REF!,C271+12,12),INDEX(#REF!,C271+11,12)),INDEX(#REF!,C271+10,12)),INDEX(#REF!,C271+9,12)),INDEX(#REF!,C271+8,12)),INDEX(#REF!,C271+7,12)),INDEX(#REF!,C271+6,12)),INDEX(#REF!,C271+5,12)),INDEX(#REF!,C271+4,12)),INDEX(#REF!,C271+3,12)),INDEX(#REF!,C271+2,12)),INDEX(#REF!,C271+1,12)))</f>
        <v>#N/A</v>
      </c>
      <c r="E271" t="e">
        <f>VLOOKUP(A271,'помощник для списков'!A$2:C$4005,3,FALSE)</f>
        <v>#N/A</v>
      </c>
      <c r="F271" t="e">
        <f>VLOOKUP(CONCATENATE("Лимит на доме",E271),#REF!,22,FALSE)</f>
        <v>#N/A</v>
      </c>
      <c r="G271" t="e">
        <f>VLOOKUP(E271,'помощник для списков'!C$2:I$4005,7,FALSE)</f>
        <v>#N/A</v>
      </c>
      <c r="H271" s="68" t="e">
        <f t="shared" si="30"/>
        <v>#N/A</v>
      </c>
      <c r="I271" t="e">
        <f t="shared" si="31"/>
        <v>#N/A</v>
      </c>
      <c r="J271">
        <f>ROW()</f>
        <v>271</v>
      </c>
      <c r="K271" t="e">
        <f>INDEX(#REF!,'помощник2(строки)'!D271,26)</f>
        <v>#REF!</v>
      </c>
      <c r="L271" t="e">
        <f>IF(K271="да",IF(A271=A270,L270,COUNTIF(M$2:M270,"&gt;0")+1),0)</f>
        <v>#REF!</v>
      </c>
      <c r="M271" t="e">
        <f>IF(VLOOKUP(E271,'помощник для списков'!C$2:I$4005,7,FALSE)=0,0,IF(L271=0,0,IF(E271=E270,0,1)))</f>
        <v>#N/A</v>
      </c>
      <c r="N271" t="e">
        <f t="shared" si="32"/>
        <v>#N/A</v>
      </c>
      <c r="O271" t="e">
        <f t="shared" si="33"/>
        <v>#N/A</v>
      </c>
      <c r="P271" t="e">
        <f>IF(INDEX(#REF!,'помощник2(строки)'!D271,27)="согласие",1,IF(INDEX(#REF!,'помощник2(строки)'!D271,27)="принято решение ОМС",1,0))</f>
        <v>#REF!</v>
      </c>
      <c r="Q271" t="e">
        <f t="shared" si="34"/>
        <v>#REF!</v>
      </c>
      <c r="R271" t="e">
        <f>IF(P271=1,IF(A271=A270,R270,COUNTIF(Q$2:Q270,"&gt;0")+1),0)</f>
        <v>#REF!</v>
      </c>
      <c r="S271" t="e">
        <f t="shared" si="35"/>
        <v>#N/A</v>
      </c>
    </row>
    <row r="272" spans="1:19">
      <c r="A272" t="e">
        <f>IF(COUNTIF(A$2:A271,A271)=B271,A271+1,A271)</f>
        <v>#N/A</v>
      </c>
      <c r="B272" t="e">
        <f>VLOOKUP(A272,'помощник для списков'!A$2:L$4005,11,FALSE)</f>
        <v>#N/A</v>
      </c>
      <c r="C272" t="e">
        <f>IF(A272=A271,D271,VLOOKUP(E272,#REF!,25,FALSE))</f>
        <v>#N/A</v>
      </c>
      <c r="D272" s="54" t="e">
        <f>IF(VLOOKUP(E272,'помощник для списков'!C$2:E$4005,3,FALSE)=0,'помощник2(строки)'!C272,IF(INDEX(#REF!,C272+1,12)=0,IF(INDEX(#REF!,C272+2,12)=0,IF(INDEX(#REF!,C272+3,12)=0,IF(INDEX(#REF!,C272+4,12)=0,IF(INDEX(#REF!,C272+5,12)=0,IF(INDEX(#REF!,C272+6,12)=0,IF(INDEX(#REF!,C272+7,12)=0,IF(INDEX(#REF!,C272+8,12)=0,IF(INDEX(#REF!,C272+9,12)=0,IF(INDEX(#REF!,C272+10,12)=0,IF(INDEX(#REF!,C272+11,12)=0,INDEX(#REF!,C272+12,12),INDEX(#REF!,C272+11,12)),INDEX(#REF!,C272+10,12)),INDEX(#REF!,C272+9,12)),INDEX(#REF!,C272+8,12)),INDEX(#REF!,C272+7,12)),INDEX(#REF!,C272+6,12)),INDEX(#REF!,C272+5,12)),INDEX(#REF!,C272+4,12)),INDEX(#REF!,C272+3,12)),INDEX(#REF!,C272+2,12)),INDEX(#REF!,C272+1,12)))</f>
        <v>#N/A</v>
      </c>
      <c r="E272" t="e">
        <f>VLOOKUP(A272,'помощник для списков'!A$2:C$4005,3,FALSE)</f>
        <v>#N/A</v>
      </c>
      <c r="F272" t="e">
        <f>VLOOKUP(CONCATENATE("Лимит на доме",E272),#REF!,22,FALSE)</f>
        <v>#N/A</v>
      </c>
      <c r="G272" t="e">
        <f>VLOOKUP(E272,'помощник для списков'!C$2:I$4005,7,FALSE)</f>
        <v>#N/A</v>
      </c>
      <c r="H272" s="68" t="e">
        <f t="shared" si="30"/>
        <v>#N/A</v>
      </c>
      <c r="I272" t="e">
        <f t="shared" si="31"/>
        <v>#N/A</v>
      </c>
      <c r="J272">
        <f>ROW()</f>
        <v>272</v>
      </c>
      <c r="K272" t="e">
        <f>INDEX(#REF!,'помощник2(строки)'!D272,26)</f>
        <v>#REF!</v>
      </c>
      <c r="L272" t="e">
        <f>IF(K272="да",IF(A272=A271,L271,COUNTIF(M$2:M271,"&gt;0")+1),0)</f>
        <v>#REF!</v>
      </c>
      <c r="M272" t="e">
        <f>IF(VLOOKUP(E272,'помощник для списков'!C$2:I$4005,7,FALSE)=0,0,IF(L272=0,0,IF(E272=E271,0,1)))</f>
        <v>#N/A</v>
      </c>
      <c r="N272" t="e">
        <f t="shared" si="32"/>
        <v>#N/A</v>
      </c>
      <c r="O272" t="e">
        <f t="shared" si="33"/>
        <v>#N/A</v>
      </c>
      <c r="P272" t="e">
        <f>IF(INDEX(#REF!,'помощник2(строки)'!D272,27)="согласие",1,IF(INDEX(#REF!,'помощник2(строки)'!D272,27)="принято решение ОМС",1,0))</f>
        <v>#REF!</v>
      </c>
      <c r="Q272" t="e">
        <f t="shared" si="34"/>
        <v>#REF!</v>
      </c>
      <c r="R272" t="e">
        <f>IF(P272=1,IF(A272=A271,R271,COUNTIF(Q$2:Q271,"&gt;0")+1),0)</f>
        <v>#REF!</v>
      </c>
      <c r="S272" t="e">
        <f t="shared" si="35"/>
        <v>#N/A</v>
      </c>
    </row>
    <row r="273" spans="1:19">
      <c r="A273" t="e">
        <f>IF(COUNTIF(A$2:A272,A272)=B272,A272+1,A272)</f>
        <v>#N/A</v>
      </c>
      <c r="B273" t="e">
        <f>VLOOKUP(A273,'помощник для списков'!A$2:L$4005,11,FALSE)</f>
        <v>#N/A</v>
      </c>
      <c r="C273" t="e">
        <f>IF(A273=A272,D272,VLOOKUP(E273,#REF!,25,FALSE))</f>
        <v>#N/A</v>
      </c>
      <c r="D273" s="54" t="e">
        <f>IF(VLOOKUP(E273,'помощник для списков'!C$2:E$4005,3,FALSE)=0,'помощник2(строки)'!C273,IF(INDEX(#REF!,C273+1,12)=0,IF(INDEX(#REF!,C273+2,12)=0,IF(INDEX(#REF!,C273+3,12)=0,IF(INDEX(#REF!,C273+4,12)=0,IF(INDEX(#REF!,C273+5,12)=0,IF(INDEX(#REF!,C273+6,12)=0,IF(INDEX(#REF!,C273+7,12)=0,IF(INDEX(#REF!,C273+8,12)=0,IF(INDEX(#REF!,C273+9,12)=0,IF(INDEX(#REF!,C273+10,12)=0,IF(INDEX(#REF!,C273+11,12)=0,INDEX(#REF!,C273+12,12),INDEX(#REF!,C273+11,12)),INDEX(#REF!,C273+10,12)),INDEX(#REF!,C273+9,12)),INDEX(#REF!,C273+8,12)),INDEX(#REF!,C273+7,12)),INDEX(#REF!,C273+6,12)),INDEX(#REF!,C273+5,12)),INDEX(#REF!,C273+4,12)),INDEX(#REF!,C273+3,12)),INDEX(#REF!,C273+2,12)),INDEX(#REF!,C273+1,12)))</f>
        <v>#N/A</v>
      </c>
      <c r="E273" t="e">
        <f>VLOOKUP(A273,'помощник для списков'!A$2:C$4005,3,FALSE)</f>
        <v>#N/A</v>
      </c>
      <c r="F273" t="e">
        <f>VLOOKUP(CONCATENATE("Лимит на доме",E273),#REF!,22,FALSE)</f>
        <v>#N/A</v>
      </c>
      <c r="G273" t="e">
        <f>VLOOKUP(E273,'помощник для списков'!C$2:I$4005,7,FALSE)</f>
        <v>#N/A</v>
      </c>
      <c r="H273" s="68" t="e">
        <f t="shared" si="30"/>
        <v>#N/A</v>
      </c>
      <c r="I273" t="e">
        <f t="shared" si="31"/>
        <v>#N/A</v>
      </c>
      <c r="J273">
        <f>ROW()</f>
        <v>273</v>
      </c>
      <c r="K273" t="e">
        <f>INDEX(#REF!,'помощник2(строки)'!D273,26)</f>
        <v>#REF!</v>
      </c>
      <c r="L273" t="e">
        <f>IF(K273="да",IF(A273=A272,L272,COUNTIF(M$2:M272,"&gt;0")+1),0)</f>
        <v>#REF!</v>
      </c>
      <c r="M273" t="e">
        <f>IF(VLOOKUP(E273,'помощник для списков'!C$2:I$4005,7,FALSE)=0,0,IF(L273=0,0,IF(E273=E272,0,1)))</f>
        <v>#N/A</v>
      </c>
      <c r="N273" t="e">
        <f t="shared" si="32"/>
        <v>#N/A</v>
      </c>
      <c r="O273" t="e">
        <f t="shared" si="33"/>
        <v>#N/A</v>
      </c>
      <c r="P273" t="e">
        <f>IF(INDEX(#REF!,'помощник2(строки)'!D273,27)="согласие",1,IF(INDEX(#REF!,'помощник2(строки)'!D273,27)="принято решение ОМС",1,0))</f>
        <v>#REF!</v>
      </c>
      <c r="Q273" t="e">
        <f t="shared" si="34"/>
        <v>#REF!</v>
      </c>
      <c r="R273" t="e">
        <f>IF(P273=1,IF(A273=A272,R272,COUNTIF(Q$2:Q272,"&gt;0")+1),0)</f>
        <v>#REF!</v>
      </c>
      <c r="S273" t="e">
        <f t="shared" si="35"/>
        <v>#N/A</v>
      </c>
    </row>
    <row r="274" spans="1:19">
      <c r="A274" t="e">
        <f>IF(COUNTIF(A$2:A273,A273)=B273,A273+1,A273)</f>
        <v>#N/A</v>
      </c>
      <c r="B274" t="e">
        <f>VLOOKUP(A274,'помощник для списков'!A$2:L$4005,11,FALSE)</f>
        <v>#N/A</v>
      </c>
      <c r="C274" t="e">
        <f>IF(A274=A273,D273,VLOOKUP(E274,#REF!,25,FALSE))</f>
        <v>#N/A</v>
      </c>
      <c r="D274" s="54" t="e">
        <f>IF(VLOOKUP(E274,'помощник для списков'!C$2:E$4005,3,FALSE)=0,'помощник2(строки)'!C274,IF(INDEX(#REF!,C274+1,12)=0,IF(INDEX(#REF!,C274+2,12)=0,IF(INDEX(#REF!,C274+3,12)=0,IF(INDEX(#REF!,C274+4,12)=0,IF(INDEX(#REF!,C274+5,12)=0,IF(INDEX(#REF!,C274+6,12)=0,IF(INDEX(#REF!,C274+7,12)=0,IF(INDEX(#REF!,C274+8,12)=0,IF(INDEX(#REF!,C274+9,12)=0,IF(INDEX(#REF!,C274+10,12)=0,IF(INDEX(#REF!,C274+11,12)=0,INDEX(#REF!,C274+12,12),INDEX(#REF!,C274+11,12)),INDEX(#REF!,C274+10,12)),INDEX(#REF!,C274+9,12)),INDEX(#REF!,C274+8,12)),INDEX(#REF!,C274+7,12)),INDEX(#REF!,C274+6,12)),INDEX(#REF!,C274+5,12)),INDEX(#REF!,C274+4,12)),INDEX(#REF!,C274+3,12)),INDEX(#REF!,C274+2,12)),INDEX(#REF!,C274+1,12)))</f>
        <v>#N/A</v>
      </c>
      <c r="E274" t="e">
        <f>VLOOKUP(A274,'помощник для списков'!A$2:C$4005,3,FALSE)</f>
        <v>#N/A</v>
      </c>
      <c r="F274" t="e">
        <f>VLOOKUP(CONCATENATE("Лимит на доме",E274),#REF!,22,FALSE)</f>
        <v>#N/A</v>
      </c>
      <c r="G274" t="e">
        <f>VLOOKUP(E274,'помощник для списков'!C$2:I$4005,7,FALSE)</f>
        <v>#N/A</v>
      </c>
      <c r="H274" s="68" t="e">
        <f t="shared" si="30"/>
        <v>#N/A</v>
      </c>
      <c r="I274" t="e">
        <f t="shared" si="31"/>
        <v>#N/A</v>
      </c>
      <c r="J274">
        <f>ROW()</f>
        <v>274</v>
      </c>
      <c r="K274" t="e">
        <f>INDEX(#REF!,'помощник2(строки)'!D274,26)</f>
        <v>#REF!</v>
      </c>
      <c r="L274" t="e">
        <f>IF(K274="да",IF(A274=A273,L273,COUNTIF(M$2:M273,"&gt;0")+1),0)</f>
        <v>#REF!</v>
      </c>
      <c r="M274" t="e">
        <f>IF(VLOOKUP(E274,'помощник для списков'!C$2:I$4005,7,FALSE)=0,0,IF(L274=0,0,IF(E274=E273,0,1)))</f>
        <v>#N/A</v>
      </c>
      <c r="N274" t="e">
        <f t="shared" si="32"/>
        <v>#N/A</v>
      </c>
      <c r="O274" t="e">
        <f t="shared" si="33"/>
        <v>#N/A</v>
      </c>
      <c r="P274" t="e">
        <f>IF(INDEX(#REF!,'помощник2(строки)'!D274,27)="согласие",1,IF(INDEX(#REF!,'помощник2(строки)'!D274,27)="принято решение ОМС",1,0))</f>
        <v>#REF!</v>
      </c>
      <c r="Q274" t="e">
        <f t="shared" si="34"/>
        <v>#REF!</v>
      </c>
      <c r="R274" t="e">
        <f>IF(P274=1,IF(A274=A273,R273,COUNTIF(Q$2:Q273,"&gt;0")+1),0)</f>
        <v>#REF!</v>
      </c>
      <c r="S274" t="e">
        <f t="shared" si="35"/>
        <v>#N/A</v>
      </c>
    </row>
    <row r="275" spans="1:19">
      <c r="A275" t="e">
        <f>IF(COUNTIF(A$2:A274,A274)=B274,A274+1,A274)</f>
        <v>#N/A</v>
      </c>
      <c r="B275" t="e">
        <f>VLOOKUP(A275,'помощник для списков'!A$2:L$4005,11,FALSE)</f>
        <v>#N/A</v>
      </c>
      <c r="C275" t="e">
        <f>IF(A275=A274,D274,VLOOKUP(E275,#REF!,25,FALSE))</f>
        <v>#N/A</v>
      </c>
      <c r="D275" s="54" t="e">
        <f>IF(VLOOKUP(E275,'помощник для списков'!C$2:E$4005,3,FALSE)=0,'помощник2(строки)'!C275,IF(INDEX(#REF!,C275+1,12)=0,IF(INDEX(#REF!,C275+2,12)=0,IF(INDEX(#REF!,C275+3,12)=0,IF(INDEX(#REF!,C275+4,12)=0,IF(INDEX(#REF!,C275+5,12)=0,IF(INDEX(#REF!,C275+6,12)=0,IF(INDEX(#REF!,C275+7,12)=0,IF(INDEX(#REF!,C275+8,12)=0,IF(INDEX(#REF!,C275+9,12)=0,IF(INDEX(#REF!,C275+10,12)=0,IF(INDEX(#REF!,C275+11,12)=0,INDEX(#REF!,C275+12,12),INDEX(#REF!,C275+11,12)),INDEX(#REF!,C275+10,12)),INDEX(#REF!,C275+9,12)),INDEX(#REF!,C275+8,12)),INDEX(#REF!,C275+7,12)),INDEX(#REF!,C275+6,12)),INDEX(#REF!,C275+5,12)),INDEX(#REF!,C275+4,12)),INDEX(#REF!,C275+3,12)),INDEX(#REF!,C275+2,12)),INDEX(#REF!,C275+1,12)))</f>
        <v>#N/A</v>
      </c>
      <c r="E275" t="e">
        <f>VLOOKUP(A275,'помощник для списков'!A$2:C$4005,3,FALSE)</f>
        <v>#N/A</v>
      </c>
      <c r="F275" t="e">
        <f>VLOOKUP(CONCATENATE("Лимит на доме",E275),#REF!,22,FALSE)</f>
        <v>#N/A</v>
      </c>
      <c r="G275" t="e">
        <f>VLOOKUP(E275,'помощник для списков'!C$2:I$4005,7,FALSE)</f>
        <v>#N/A</v>
      </c>
      <c r="H275" s="68" t="e">
        <f t="shared" si="30"/>
        <v>#N/A</v>
      </c>
      <c r="I275" t="e">
        <f t="shared" si="31"/>
        <v>#N/A</v>
      </c>
      <c r="J275">
        <f>ROW()</f>
        <v>275</v>
      </c>
      <c r="K275" t="e">
        <f>INDEX(#REF!,'помощник2(строки)'!D275,26)</f>
        <v>#REF!</v>
      </c>
      <c r="L275" t="e">
        <f>IF(K275="да",IF(A275=A274,L274,COUNTIF(M$2:M274,"&gt;0")+1),0)</f>
        <v>#REF!</v>
      </c>
      <c r="M275" t="e">
        <f>IF(VLOOKUP(E275,'помощник для списков'!C$2:I$4005,7,FALSE)=0,0,IF(L275=0,0,IF(E275=E274,0,1)))</f>
        <v>#N/A</v>
      </c>
      <c r="N275" t="e">
        <f t="shared" si="32"/>
        <v>#N/A</v>
      </c>
      <c r="O275" t="e">
        <f t="shared" si="33"/>
        <v>#N/A</v>
      </c>
      <c r="P275" t="e">
        <f>IF(INDEX(#REF!,'помощник2(строки)'!D275,27)="согласие",1,IF(INDEX(#REF!,'помощник2(строки)'!D275,27)="принято решение ОМС",1,0))</f>
        <v>#REF!</v>
      </c>
      <c r="Q275" t="e">
        <f t="shared" si="34"/>
        <v>#REF!</v>
      </c>
      <c r="R275" t="e">
        <f>IF(P275=1,IF(A275=A274,R274,COUNTIF(Q$2:Q274,"&gt;0")+1),0)</f>
        <v>#REF!</v>
      </c>
      <c r="S275" t="e">
        <f t="shared" si="35"/>
        <v>#N/A</v>
      </c>
    </row>
    <row r="276" spans="1:19">
      <c r="A276" t="e">
        <f>IF(COUNTIF(A$2:A275,A275)=B275,A275+1,A275)</f>
        <v>#N/A</v>
      </c>
      <c r="B276" t="e">
        <f>VLOOKUP(A276,'помощник для списков'!A$2:L$4005,11,FALSE)</f>
        <v>#N/A</v>
      </c>
      <c r="C276" t="e">
        <f>IF(A276=A275,D275,VLOOKUP(E276,#REF!,25,FALSE))</f>
        <v>#N/A</v>
      </c>
      <c r="D276" s="54" t="e">
        <f>IF(VLOOKUP(E276,'помощник для списков'!C$2:E$4005,3,FALSE)=0,'помощник2(строки)'!C276,IF(INDEX(#REF!,C276+1,12)=0,IF(INDEX(#REF!,C276+2,12)=0,IF(INDEX(#REF!,C276+3,12)=0,IF(INDEX(#REF!,C276+4,12)=0,IF(INDEX(#REF!,C276+5,12)=0,IF(INDEX(#REF!,C276+6,12)=0,IF(INDEX(#REF!,C276+7,12)=0,IF(INDEX(#REF!,C276+8,12)=0,IF(INDEX(#REF!,C276+9,12)=0,IF(INDEX(#REF!,C276+10,12)=0,IF(INDEX(#REF!,C276+11,12)=0,INDEX(#REF!,C276+12,12),INDEX(#REF!,C276+11,12)),INDEX(#REF!,C276+10,12)),INDEX(#REF!,C276+9,12)),INDEX(#REF!,C276+8,12)),INDEX(#REF!,C276+7,12)),INDEX(#REF!,C276+6,12)),INDEX(#REF!,C276+5,12)),INDEX(#REF!,C276+4,12)),INDEX(#REF!,C276+3,12)),INDEX(#REF!,C276+2,12)),INDEX(#REF!,C276+1,12)))</f>
        <v>#N/A</v>
      </c>
      <c r="E276" t="e">
        <f>VLOOKUP(A276,'помощник для списков'!A$2:C$4005,3,FALSE)</f>
        <v>#N/A</v>
      </c>
      <c r="F276" t="e">
        <f>VLOOKUP(CONCATENATE("Лимит на доме",E276),#REF!,22,FALSE)</f>
        <v>#N/A</v>
      </c>
      <c r="G276" t="e">
        <f>VLOOKUP(E276,'помощник для списков'!C$2:I$4005,7,FALSE)</f>
        <v>#N/A</v>
      </c>
      <c r="H276" s="68" t="e">
        <f t="shared" si="30"/>
        <v>#N/A</v>
      </c>
      <c r="I276" t="e">
        <f t="shared" si="31"/>
        <v>#N/A</v>
      </c>
      <c r="J276">
        <f>ROW()</f>
        <v>276</v>
      </c>
      <c r="K276" t="e">
        <f>INDEX(#REF!,'помощник2(строки)'!D276,26)</f>
        <v>#REF!</v>
      </c>
      <c r="L276" t="e">
        <f>IF(K276="да",IF(A276=A275,L275,COUNTIF(M$2:M275,"&gt;0")+1),0)</f>
        <v>#REF!</v>
      </c>
      <c r="M276" t="e">
        <f>IF(VLOOKUP(E276,'помощник для списков'!C$2:I$4005,7,FALSE)=0,0,IF(L276=0,0,IF(E276=E275,0,1)))</f>
        <v>#N/A</v>
      </c>
      <c r="N276" t="e">
        <f t="shared" si="32"/>
        <v>#N/A</v>
      </c>
      <c r="O276" t="e">
        <f t="shared" si="33"/>
        <v>#N/A</v>
      </c>
      <c r="P276" t="e">
        <f>IF(INDEX(#REF!,'помощник2(строки)'!D276,27)="согласие",1,IF(INDEX(#REF!,'помощник2(строки)'!D276,27)="принято решение ОМС",1,0))</f>
        <v>#REF!</v>
      </c>
      <c r="Q276" t="e">
        <f t="shared" si="34"/>
        <v>#REF!</v>
      </c>
      <c r="R276" t="e">
        <f>IF(P276=1,IF(A276=A275,R275,COUNTIF(Q$2:Q275,"&gt;0")+1),0)</f>
        <v>#REF!</v>
      </c>
      <c r="S276" t="e">
        <f t="shared" si="35"/>
        <v>#N/A</v>
      </c>
    </row>
    <row r="277" spans="1:19">
      <c r="A277" t="e">
        <f>IF(COUNTIF(A$2:A276,A276)=B276,A276+1,A276)</f>
        <v>#N/A</v>
      </c>
      <c r="B277" t="e">
        <f>VLOOKUP(A277,'помощник для списков'!A$2:L$4005,11,FALSE)</f>
        <v>#N/A</v>
      </c>
      <c r="C277" t="e">
        <f>IF(A277=A276,D276,VLOOKUP(E277,#REF!,25,FALSE))</f>
        <v>#N/A</v>
      </c>
      <c r="D277" s="54" t="e">
        <f>IF(VLOOKUP(E277,'помощник для списков'!C$2:E$4005,3,FALSE)=0,'помощник2(строки)'!C277,IF(INDEX(#REF!,C277+1,12)=0,IF(INDEX(#REF!,C277+2,12)=0,IF(INDEX(#REF!,C277+3,12)=0,IF(INDEX(#REF!,C277+4,12)=0,IF(INDEX(#REF!,C277+5,12)=0,IF(INDEX(#REF!,C277+6,12)=0,IF(INDEX(#REF!,C277+7,12)=0,IF(INDEX(#REF!,C277+8,12)=0,IF(INDEX(#REF!,C277+9,12)=0,IF(INDEX(#REF!,C277+10,12)=0,IF(INDEX(#REF!,C277+11,12)=0,INDEX(#REF!,C277+12,12),INDEX(#REF!,C277+11,12)),INDEX(#REF!,C277+10,12)),INDEX(#REF!,C277+9,12)),INDEX(#REF!,C277+8,12)),INDEX(#REF!,C277+7,12)),INDEX(#REF!,C277+6,12)),INDEX(#REF!,C277+5,12)),INDEX(#REF!,C277+4,12)),INDEX(#REF!,C277+3,12)),INDEX(#REF!,C277+2,12)),INDEX(#REF!,C277+1,12)))</f>
        <v>#N/A</v>
      </c>
      <c r="E277" t="e">
        <f>VLOOKUP(A277,'помощник для списков'!A$2:C$4005,3,FALSE)</f>
        <v>#N/A</v>
      </c>
      <c r="F277" t="e">
        <f>VLOOKUP(CONCATENATE("Лимит на доме",E277),#REF!,22,FALSE)</f>
        <v>#N/A</v>
      </c>
      <c r="G277" t="e">
        <f>VLOOKUP(E277,'помощник для списков'!C$2:I$4005,7,FALSE)</f>
        <v>#N/A</v>
      </c>
      <c r="H277" s="68" t="e">
        <f t="shared" si="30"/>
        <v>#N/A</v>
      </c>
      <c r="I277" t="e">
        <f t="shared" si="31"/>
        <v>#N/A</v>
      </c>
      <c r="J277">
        <f>ROW()</f>
        <v>277</v>
      </c>
      <c r="K277" t="e">
        <f>INDEX(#REF!,'помощник2(строки)'!D277,26)</f>
        <v>#REF!</v>
      </c>
      <c r="L277" t="e">
        <f>IF(K277="да",IF(A277=A276,L276,COUNTIF(M$2:M276,"&gt;0")+1),0)</f>
        <v>#REF!</v>
      </c>
      <c r="M277" t="e">
        <f>IF(VLOOKUP(E277,'помощник для списков'!C$2:I$4005,7,FALSE)=0,0,IF(L277=0,0,IF(E277=E276,0,1)))</f>
        <v>#N/A</v>
      </c>
      <c r="N277" t="e">
        <f t="shared" si="32"/>
        <v>#N/A</v>
      </c>
      <c r="O277" t="e">
        <f t="shared" si="33"/>
        <v>#N/A</v>
      </c>
      <c r="P277" t="e">
        <f>IF(INDEX(#REF!,'помощник2(строки)'!D277,27)="согласие",1,IF(INDEX(#REF!,'помощник2(строки)'!D277,27)="принято решение ОМС",1,0))</f>
        <v>#REF!</v>
      </c>
      <c r="Q277" t="e">
        <f t="shared" si="34"/>
        <v>#REF!</v>
      </c>
      <c r="R277" t="e">
        <f>IF(P277=1,IF(A277=A276,R276,COUNTIF(Q$2:Q276,"&gt;0")+1),0)</f>
        <v>#REF!</v>
      </c>
      <c r="S277" t="e">
        <f t="shared" si="35"/>
        <v>#N/A</v>
      </c>
    </row>
    <row r="278" spans="1:19">
      <c r="A278" t="e">
        <f>IF(COUNTIF(A$2:A277,A277)=B277,A277+1,A277)</f>
        <v>#N/A</v>
      </c>
      <c r="B278" t="e">
        <f>VLOOKUP(A278,'помощник для списков'!A$2:L$4005,11,FALSE)</f>
        <v>#N/A</v>
      </c>
      <c r="C278" t="e">
        <f>IF(A278=A277,D277,VLOOKUP(E278,#REF!,25,FALSE))</f>
        <v>#N/A</v>
      </c>
      <c r="D278" s="54" t="e">
        <f>IF(VLOOKUP(E278,'помощник для списков'!C$2:E$4005,3,FALSE)=0,'помощник2(строки)'!C278,IF(INDEX(#REF!,C278+1,12)=0,IF(INDEX(#REF!,C278+2,12)=0,IF(INDEX(#REF!,C278+3,12)=0,IF(INDEX(#REF!,C278+4,12)=0,IF(INDEX(#REF!,C278+5,12)=0,IF(INDEX(#REF!,C278+6,12)=0,IF(INDEX(#REF!,C278+7,12)=0,IF(INDEX(#REF!,C278+8,12)=0,IF(INDEX(#REF!,C278+9,12)=0,IF(INDEX(#REF!,C278+10,12)=0,IF(INDEX(#REF!,C278+11,12)=0,INDEX(#REF!,C278+12,12),INDEX(#REF!,C278+11,12)),INDEX(#REF!,C278+10,12)),INDEX(#REF!,C278+9,12)),INDEX(#REF!,C278+8,12)),INDEX(#REF!,C278+7,12)),INDEX(#REF!,C278+6,12)),INDEX(#REF!,C278+5,12)),INDEX(#REF!,C278+4,12)),INDEX(#REF!,C278+3,12)),INDEX(#REF!,C278+2,12)),INDEX(#REF!,C278+1,12)))</f>
        <v>#N/A</v>
      </c>
      <c r="E278" t="e">
        <f>VLOOKUP(A278,'помощник для списков'!A$2:C$4005,3,FALSE)</f>
        <v>#N/A</v>
      </c>
      <c r="F278" t="e">
        <f>VLOOKUP(CONCATENATE("Лимит на доме",E278),#REF!,22,FALSE)</f>
        <v>#N/A</v>
      </c>
      <c r="G278" t="e">
        <f>VLOOKUP(E278,'помощник для списков'!C$2:I$4005,7,FALSE)</f>
        <v>#N/A</v>
      </c>
      <c r="H278" s="68" t="e">
        <f t="shared" si="30"/>
        <v>#N/A</v>
      </c>
      <c r="I278" t="e">
        <f t="shared" si="31"/>
        <v>#N/A</v>
      </c>
      <c r="J278">
        <f>ROW()</f>
        <v>278</v>
      </c>
      <c r="K278" t="e">
        <f>INDEX(#REF!,'помощник2(строки)'!D278,26)</f>
        <v>#REF!</v>
      </c>
      <c r="L278" t="e">
        <f>IF(K278="да",IF(A278=A277,L277,COUNTIF(M$2:M277,"&gt;0")+1),0)</f>
        <v>#REF!</v>
      </c>
      <c r="M278" t="e">
        <f>IF(VLOOKUP(E278,'помощник для списков'!C$2:I$4005,7,FALSE)=0,0,IF(L278=0,0,IF(E278=E277,0,1)))</f>
        <v>#N/A</v>
      </c>
      <c r="N278" t="e">
        <f t="shared" si="32"/>
        <v>#N/A</v>
      </c>
      <c r="O278" t="e">
        <f t="shared" si="33"/>
        <v>#N/A</v>
      </c>
      <c r="P278" t="e">
        <f>IF(INDEX(#REF!,'помощник2(строки)'!D278,27)="согласие",1,IF(INDEX(#REF!,'помощник2(строки)'!D278,27)="принято решение ОМС",1,0))</f>
        <v>#REF!</v>
      </c>
      <c r="Q278" t="e">
        <f t="shared" si="34"/>
        <v>#REF!</v>
      </c>
      <c r="R278" t="e">
        <f>IF(P278=1,IF(A278=A277,R277,COUNTIF(Q$2:Q277,"&gt;0")+1),0)</f>
        <v>#REF!</v>
      </c>
      <c r="S278" t="e">
        <f t="shared" si="35"/>
        <v>#N/A</v>
      </c>
    </row>
    <row r="279" spans="1:19">
      <c r="A279" t="e">
        <f>IF(COUNTIF(A$2:A278,A278)=B278,A278+1,A278)</f>
        <v>#N/A</v>
      </c>
      <c r="B279" t="e">
        <f>VLOOKUP(A279,'помощник для списков'!A$2:L$4005,11,FALSE)</f>
        <v>#N/A</v>
      </c>
      <c r="C279" t="e">
        <f>IF(A279=A278,D278,VLOOKUP(E279,#REF!,25,FALSE))</f>
        <v>#N/A</v>
      </c>
      <c r="D279" s="54" t="e">
        <f>IF(VLOOKUP(E279,'помощник для списков'!C$2:E$4005,3,FALSE)=0,'помощник2(строки)'!C279,IF(INDEX(#REF!,C279+1,12)=0,IF(INDEX(#REF!,C279+2,12)=0,IF(INDEX(#REF!,C279+3,12)=0,IF(INDEX(#REF!,C279+4,12)=0,IF(INDEX(#REF!,C279+5,12)=0,IF(INDEX(#REF!,C279+6,12)=0,IF(INDEX(#REF!,C279+7,12)=0,IF(INDEX(#REF!,C279+8,12)=0,IF(INDEX(#REF!,C279+9,12)=0,IF(INDEX(#REF!,C279+10,12)=0,IF(INDEX(#REF!,C279+11,12)=0,INDEX(#REF!,C279+12,12),INDEX(#REF!,C279+11,12)),INDEX(#REF!,C279+10,12)),INDEX(#REF!,C279+9,12)),INDEX(#REF!,C279+8,12)),INDEX(#REF!,C279+7,12)),INDEX(#REF!,C279+6,12)),INDEX(#REF!,C279+5,12)),INDEX(#REF!,C279+4,12)),INDEX(#REF!,C279+3,12)),INDEX(#REF!,C279+2,12)),INDEX(#REF!,C279+1,12)))</f>
        <v>#N/A</v>
      </c>
      <c r="E279" t="e">
        <f>VLOOKUP(A279,'помощник для списков'!A$2:C$4005,3,FALSE)</f>
        <v>#N/A</v>
      </c>
      <c r="F279" t="e">
        <f>VLOOKUP(CONCATENATE("Лимит на доме",E279),#REF!,22,FALSE)</f>
        <v>#N/A</v>
      </c>
      <c r="G279" t="e">
        <f>VLOOKUP(E279,'помощник для списков'!C$2:I$4005,7,FALSE)</f>
        <v>#N/A</v>
      </c>
      <c r="H279" s="68" t="e">
        <f t="shared" si="30"/>
        <v>#N/A</v>
      </c>
      <c r="I279" t="e">
        <f t="shared" si="31"/>
        <v>#N/A</v>
      </c>
      <c r="J279">
        <f>ROW()</f>
        <v>279</v>
      </c>
      <c r="K279" t="e">
        <f>INDEX(#REF!,'помощник2(строки)'!D279,26)</f>
        <v>#REF!</v>
      </c>
      <c r="L279" t="e">
        <f>IF(K279="да",IF(A279=A278,L278,COUNTIF(M$2:M278,"&gt;0")+1),0)</f>
        <v>#REF!</v>
      </c>
      <c r="M279" t="e">
        <f>IF(VLOOKUP(E279,'помощник для списков'!C$2:I$4005,7,FALSE)=0,0,IF(L279=0,0,IF(E279=E278,0,1)))</f>
        <v>#N/A</v>
      </c>
      <c r="N279" t="e">
        <f t="shared" si="32"/>
        <v>#N/A</v>
      </c>
      <c r="O279" t="e">
        <f t="shared" si="33"/>
        <v>#N/A</v>
      </c>
      <c r="P279" t="e">
        <f>IF(INDEX(#REF!,'помощник2(строки)'!D279,27)="согласие",1,IF(INDEX(#REF!,'помощник2(строки)'!D279,27)="принято решение ОМС",1,0))</f>
        <v>#REF!</v>
      </c>
      <c r="Q279" t="e">
        <f t="shared" si="34"/>
        <v>#REF!</v>
      </c>
      <c r="R279" t="e">
        <f>IF(P279=1,IF(A279=A278,R278,COUNTIF(Q$2:Q278,"&gt;0")+1),0)</f>
        <v>#REF!</v>
      </c>
      <c r="S279" t="e">
        <f t="shared" si="35"/>
        <v>#N/A</v>
      </c>
    </row>
    <row r="280" spans="1:19">
      <c r="A280" t="e">
        <f>IF(COUNTIF(A$2:A279,A279)=B279,A279+1,A279)</f>
        <v>#N/A</v>
      </c>
      <c r="B280" t="e">
        <f>VLOOKUP(A280,'помощник для списков'!A$2:L$4005,11,FALSE)</f>
        <v>#N/A</v>
      </c>
      <c r="C280" t="e">
        <f>IF(A280=A279,D279,VLOOKUP(E280,#REF!,25,FALSE))</f>
        <v>#N/A</v>
      </c>
      <c r="D280" s="54" t="e">
        <f>IF(VLOOKUP(E280,'помощник для списков'!C$2:E$4005,3,FALSE)=0,'помощник2(строки)'!C280,IF(INDEX(#REF!,C280+1,12)=0,IF(INDEX(#REF!,C280+2,12)=0,IF(INDEX(#REF!,C280+3,12)=0,IF(INDEX(#REF!,C280+4,12)=0,IF(INDEX(#REF!,C280+5,12)=0,IF(INDEX(#REF!,C280+6,12)=0,IF(INDEX(#REF!,C280+7,12)=0,IF(INDEX(#REF!,C280+8,12)=0,IF(INDEX(#REF!,C280+9,12)=0,IF(INDEX(#REF!,C280+10,12)=0,IF(INDEX(#REF!,C280+11,12)=0,INDEX(#REF!,C280+12,12),INDEX(#REF!,C280+11,12)),INDEX(#REF!,C280+10,12)),INDEX(#REF!,C280+9,12)),INDEX(#REF!,C280+8,12)),INDEX(#REF!,C280+7,12)),INDEX(#REF!,C280+6,12)),INDEX(#REF!,C280+5,12)),INDEX(#REF!,C280+4,12)),INDEX(#REF!,C280+3,12)),INDEX(#REF!,C280+2,12)),INDEX(#REF!,C280+1,12)))</f>
        <v>#N/A</v>
      </c>
      <c r="E280" t="e">
        <f>VLOOKUP(A280,'помощник для списков'!A$2:C$4005,3,FALSE)</f>
        <v>#N/A</v>
      </c>
      <c r="F280" t="e">
        <f>VLOOKUP(CONCATENATE("Лимит на доме",E280),#REF!,22,FALSE)</f>
        <v>#N/A</v>
      </c>
      <c r="G280" t="e">
        <f>VLOOKUP(E280,'помощник для списков'!C$2:I$4005,7,FALSE)</f>
        <v>#N/A</v>
      </c>
      <c r="H280" s="68" t="e">
        <f t="shared" si="30"/>
        <v>#N/A</v>
      </c>
      <c r="I280" t="e">
        <f t="shared" si="31"/>
        <v>#N/A</v>
      </c>
      <c r="J280">
        <f>ROW()</f>
        <v>280</v>
      </c>
      <c r="K280" t="e">
        <f>INDEX(#REF!,'помощник2(строки)'!D280,26)</f>
        <v>#REF!</v>
      </c>
      <c r="L280" t="e">
        <f>IF(K280="да",IF(A280=A279,L279,COUNTIF(M$2:M279,"&gt;0")+1),0)</f>
        <v>#REF!</v>
      </c>
      <c r="M280" t="e">
        <f>IF(VLOOKUP(E280,'помощник для списков'!C$2:I$4005,7,FALSE)=0,0,IF(L280=0,0,IF(E280=E279,0,1)))</f>
        <v>#N/A</v>
      </c>
      <c r="N280" t="e">
        <f t="shared" si="32"/>
        <v>#N/A</v>
      </c>
      <c r="O280" t="e">
        <f t="shared" si="33"/>
        <v>#N/A</v>
      </c>
      <c r="P280" t="e">
        <f>IF(INDEX(#REF!,'помощник2(строки)'!D280,27)="согласие",1,IF(INDEX(#REF!,'помощник2(строки)'!D280,27)="принято решение ОМС",1,0))</f>
        <v>#REF!</v>
      </c>
      <c r="Q280" t="e">
        <f t="shared" si="34"/>
        <v>#REF!</v>
      </c>
      <c r="R280" t="e">
        <f>IF(P280=1,IF(A280=A279,R279,COUNTIF(Q$2:Q279,"&gt;0")+1),0)</f>
        <v>#REF!</v>
      </c>
      <c r="S280" t="e">
        <f t="shared" si="35"/>
        <v>#N/A</v>
      </c>
    </row>
    <row r="281" spans="1:19">
      <c r="A281" t="e">
        <f>IF(COUNTIF(A$2:A280,A280)=B280,A280+1,A280)</f>
        <v>#N/A</v>
      </c>
      <c r="B281" t="e">
        <f>VLOOKUP(A281,'помощник для списков'!A$2:L$4005,11,FALSE)</f>
        <v>#N/A</v>
      </c>
      <c r="C281" t="e">
        <f>IF(A281=A280,D280,VLOOKUP(E281,#REF!,25,FALSE))</f>
        <v>#N/A</v>
      </c>
      <c r="D281" s="54" t="e">
        <f>IF(VLOOKUP(E281,'помощник для списков'!C$2:E$4005,3,FALSE)=0,'помощник2(строки)'!C281,IF(INDEX(#REF!,C281+1,12)=0,IF(INDEX(#REF!,C281+2,12)=0,IF(INDEX(#REF!,C281+3,12)=0,IF(INDEX(#REF!,C281+4,12)=0,IF(INDEX(#REF!,C281+5,12)=0,IF(INDEX(#REF!,C281+6,12)=0,IF(INDEX(#REF!,C281+7,12)=0,IF(INDEX(#REF!,C281+8,12)=0,IF(INDEX(#REF!,C281+9,12)=0,IF(INDEX(#REF!,C281+10,12)=0,IF(INDEX(#REF!,C281+11,12)=0,INDEX(#REF!,C281+12,12),INDEX(#REF!,C281+11,12)),INDEX(#REF!,C281+10,12)),INDEX(#REF!,C281+9,12)),INDEX(#REF!,C281+8,12)),INDEX(#REF!,C281+7,12)),INDEX(#REF!,C281+6,12)),INDEX(#REF!,C281+5,12)),INDEX(#REF!,C281+4,12)),INDEX(#REF!,C281+3,12)),INDEX(#REF!,C281+2,12)),INDEX(#REF!,C281+1,12)))</f>
        <v>#N/A</v>
      </c>
      <c r="E281" t="e">
        <f>VLOOKUP(A281,'помощник для списков'!A$2:C$4005,3,FALSE)</f>
        <v>#N/A</v>
      </c>
      <c r="F281" t="e">
        <f>VLOOKUP(CONCATENATE("Лимит на доме",E281),#REF!,22,FALSE)</f>
        <v>#N/A</v>
      </c>
      <c r="G281" t="e">
        <f>VLOOKUP(E281,'помощник для списков'!C$2:I$4005,7,FALSE)</f>
        <v>#N/A</v>
      </c>
      <c r="H281" s="68" t="e">
        <f t="shared" si="30"/>
        <v>#N/A</v>
      </c>
      <c r="I281" t="e">
        <f t="shared" si="31"/>
        <v>#N/A</v>
      </c>
      <c r="J281">
        <f>ROW()</f>
        <v>281</v>
      </c>
      <c r="K281" t="e">
        <f>INDEX(#REF!,'помощник2(строки)'!D281,26)</f>
        <v>#REF!</v>
      </c>
      <c r="L281" t="e">
        <f>IF(K281="да",IF(A281=A280,L280,COUNTIF(M$2:M280,"&gt;0")+1),0)</f>
        <v>#REF!</v>
      </c>
      <c r="M281" t="e">
        <f>IF(VLOOKUP(E281,'помощник для списков'!C$2:I$4005,7,FALSE)=0,0,IF(L281=0,0,IF(E281=E280,0,1)))</f>
        <v>#N/A</v>
      </c>
      <c r="N281" t="e">
        <f t="shared" si="32"/>
        <v>#N/A</v>
      </c>
      <c r="O281" t="e">
        <f t="shared" si="33"/>
        <v>#N/A</v>
      </c>
      <c r="P281" t="e">
        <f>IF(INDEX(#REF!,'помощник2(строки)'!D281,27)="согласие",1,IF(INDEX(#REF!,'помощник2(строки)'!D281,27)="принято решение ОМС",1,0))</f>
        <v>#REF!</v>
      </c>
      <c r="Q281" t="e">
        <f t="shared" si="34"/>
        <v>#REF!</v>
      </c>
      <c r="R281" t="e">
        <f>IF(P281=1,IF(A281=A280,R280,COUNTIF(Q$2:Q280,"&gt;0")+1),0)</f>
        <v>#REF!</v>
      </c>
      <c r="S281" t="e">
        <f t="shared" si="35"/>
        <v>#N/A</v>
      </c>
    </row>
    <row r="282" spans="1:19">
      <c r="A282" t="e">
        <f>IF(COUNTIF(A$2:A281,A281)=B281,A281+1,A281)</f>
        <v>#N/A</v>
      </c>
      <c r="B282" t="e">
        <f>VLOOKUP(A282,'помощник для списков'!A$2:L$4005,11,FALSE)</f>
        <v>#N/A</v>
      </c>
      <c r="C282" t="e">
        <f>IF(A282=A281,D281,VLOOKUP(E282,#REF!,25,FALSE))</f>
        <v>#N/A</v>
      </c>
      <c r="D282" s="54" t="e">
        <f>IF(VLOOKUP(E282,'помощник для списков'!C$2:E$4005,3,FALSE)=0,'помощник2(строки)'!C282,IF(INDEX(#REF!,C282+1,12)=0,IF(INDEX(#REF!,C282+2,12)=0,IF(INDEX(#REF!,C282+3,12)=0,IF(INDEX(#REF!,C282+4,12)=0,IF(INDEX(#REF!,C282+5,12)=0,IF(INDEX(#REF!,C282+6,12)=0,IF(INDEX(#REF!,C282+7,12)=0,IF(INDEX(#REF!,C282+8,12)=0,IF(INDEX(#REF!,C282+9,12)=0,IF(INDEX(#REF!,C282+10,12)=0,IF(INDEX(#REF!,C282+11,12)=0,INDEX(#REF!,C282+12,12),INDEX(#REF!,C282+11,12)),INDEX(#REF!,C282+10,12)),INDEX(#REF!,C282+9,12)),INDEX(#REF!,C282+8,12)),INDEX(#REF!,C282+7,12)),INDEX(#REF!,C282+6,12)),INDEX(#REF!,C282+5,12)),INDEX(#REF!,C282+4,12)),INDEX(#REF!,C282+3,12)),INDEX(#REF!,C282+2,12)),INDEX(#REF!,C282+1,12)))</f>
        <v>#N/A</v>
      </c>
      <c r="E282" t="e">
        <f>VLOOKUP(A282,'помощник для списков'!A$2:C$4005,3,FALSE)</f>
        <v>#N/A</v>
      </c>
      <c r="F282" t="e">
        <f>VLOOKUP(CONCATENATE("Лимит на доме",E282),#REF!,22,FALSE)</f>
        <v>#N/A</v>
      </c>
      <c r="G282" t="e">
        <f>VLOOKUP(E282,'помощник для списков'!C$2:I$4005,7,FALSE)</f>
        <v>#N/A</v>
      </c>
      <c r="H282" s="68" t="e">
        <f t="shared" si="30"/>
        <v>#N/A</v>
      </c>
      <c r="I282" t="e">
        <f t="shared" si="31"/>
        <v>#N/A</v>
      </c>
      <c r="J282">
        <f>ROW()</f>
        <v>282</v>
      </c>
      <c r="K282" t="e">
        <f>INDEX(#REF!,'помощник2(строки)'!D282,26)</f>
        <v>#REF!</v>
      </c>
      <c r="L282" t="e">
        <f>IF(K282="да",IF(A282=A281,L281,COUNTIF(M$2:M281,"&gt;0")+1),0)</f>
        <v>#REF!</v>
      </c>
      <c r="M282" t="e">
        <f>IF(VLOOKUP(E282,'помощник для списков'!C$2:I$4005,7,FALSE)=0,0,IF(L282=0,0,IF(E282=E281,0,1)))</f>
        <v>#N/A</v>
      </c>
      <c r="N282" t="e">
        <f t="shared" si="32"/>
        <v>#N/A</v>
      </c>
      <c r="O282" t="e">
        <f t="shared" si="33"/>
        <v>#N/A</v>
      </c>
      <c r="P282" t="e">
        <f>IF(INDEX(#REF!,'помощник2(строки)'!D282,27)="согласие",1,IF(INDEX(#REF!,'помощник2(строки)'!D282,27)="принято решение ОМС",1,0))</f>
        <v>#REF!</v>
      </c>
      <c r="Q282" t="e">
        <f t="shared" si="34"/>
        <v>#REF!</v>
      </c>
      <c r="R282" t="e">
        <f>IF(P282=1,IF(A282=A281,R281,COUNTIF(Q$2:Q281,"&gt;0")+1),0)</f>
        <v>#REF!</v>
      </c>
      <c r="S282" t="e">
        <f t="shared" si="35"/>
        <v>#N/A</v>
      </c>
    </row>
    <row r="283" spans="1:19">
      <c r="A283" t="e">
        <f>IF(COUNTIF(A$2:A282,A282)=B282,A282+1,A282)</f>
        <v>#N/A</v>
      </c>
      <c r="B283" t="e">
        <f>VLOOKUP(A283,'помощник для списков'!A$2:L$4005,11,FALSE)</f>
        <v>#N/A</v>
      </c>
      <c r="C283" t="e">
        <f>IF(A283=A282,D282,VLOOKUP(E283,#REF!,25,FALSE))</f>
        <v>#N/A</v>
      </c>
      <c r="D283" s="54" t="e">
        <f>IF(VLOOKUP(E283,'помощник для списков'!C$2:E$4005,3,FALSE)=0,'помощник2(строки)'!C283,IF(INDEX(#REF!,C283+1,12)=0,IF(INDEX(#REF!,C283+2,12)=0,IF(INDEX(#REF!,C283+3,12)=0,IF(INDEX(#REF!,C283+4,12)=0,IF(INDEX(#REF!,C283+5,12)=0,IF(INDEX(#REF!,C283+6,12)=0,IF(INDEX(#REF!,C283+7,12)=0,IF(INDEX(#REF!,C283+8,12)=0,IF(INDEX(#REF!,C283+9,12)=0,IF(INDEX(#REF!,C283+10,12)=0,IF(INDEX(#REF!,C283+11,12)=0,INDEX(#REF!,C283+12,12),INDEX(#REF!,C283+11,12)),INDEX(#REF!,C283+10,12)),INDEX(#REF!,C283+9,12)),INDEX(#REF!,C283+8,12)),INDEX(#REF!,C283+7,12)),INDEX(#REF!,C283+6,12)),INDEX(#REF!,C283+5,12)),INDEX(#REF!,C283+4,12)),INDEX(#REF!,C283+3,12)),INDEX(#REF!,C283+2,12)),INDEX(#REF!,C283+1,12)))</f>
        <v>#N/A</v>
      </c>
      <c r="E283" t="e">
        <f>VLOOKUP(A283,'помощник для списков'!A$2:C$4005,3,FALSE)</f>
        <v>#N/A</v>
      </c>
      <c r="F283" t="e">
        <f>VLOOKUP(CONCATENATE("Лимит на доме",E283),#REF!,22,FALSE)</f>
        <v>#N/A</v>
      </c>
      <c r="G283" t="e">
        <f>VLOOKUP(E283,'помощник для списков'!C$2:I$4005,7,FALSE)</f>
        <v>#N/A</v>
      </c>
      <c r="H283" s="68" t="e">
        <f t="shared" si="30"/>
        <v>#N/A</v>
      </c>
      <c r="I283" t="e">
        <f t="shared" si="31"/>
        <v>#N/A</v>
      </c>
      <c r="J283">
        <f>ROW()</f>
        <v>283</v>
      </c>
      <c r="K283" t="e">
        <f>INDEX(#REF!,'помощник2(строки)'!D283,26)</f>
        <v>#REF!</v>
      </c>
      <c r="L283" t="e">
        <f>IF(K283="да",IF(A283=A282,L282,COUNTIF(M$2:M282,"&gt;0")+1),0)</f>
        <v>#REF!</v>
      </c>
      <c r="M283" t="e">
        <f>IF(VLOOKUP(E283,'помощник для списков'!C$2:I$4005,7,FALSE)=0,0,IF(L283=0,0,IF(E283=E282,0,1)))</f>
        <v>#N/A</v>
      </c>
      <c r="N283" t="e">
        <f t="shared" si="32"/>
        <v>#N/A</v>
      </c>
      <c r="O283" t="e">
        <f t="shared" si="33"/>
        <v>#N/A</v>
      </c>
      <c r="P283" t="e">
        <f>IF(INDEX(#REF!,'помощник2(строки)'!D283,27)="согласие",1,IF(INDEX(#REF!,'помощник2(строки)'!D283,27)="принято решение ОМС",1,0))</f>
        <v>#REF!</v>
      </c>
      <c r="Q283" t="e">
        <f t="shared" si="34"/>
        <v>#REF!</v>
      </c>
      <c r="R283" t="e">
        <f>IF(P283=1,IF(A283=A282,R282,COUNTIF(Q$2:Q282,"&gt;0")+1),0)</f>
        <v>#REF!</v>
      </c>
      <c r="S283" t="e">
        <f t="shared" si="35"/>
        <v>#N/A</v>
      </c>
    </row>
    <row r="284" spans="1:19">
      <c r="A284" t="e">
        <f>IF(COUNTIF(A$2:A283,A283)=B283,A283+1,A283)</f>
        <v>#N/A</v>
      </c>
      <c r="B284" t="e">
        <f>VLOOKUP(A284,'помощник для списков'!A$2:L$4005,11,FALSE)</f>
        <v>#N/A</v>
      </c>
      <c r="C284" t="e">
        <f>IF(A284=A283,D283,VLOOKUP(E284,#REF!,25,FALSE))</f>
        <v>#N/A</v>
      </c>
      <c r="D284" s="54" t="e">
        <f>IF(VLOOKUP(E284,'помощник для списков'!C$2:E$4005,3,FALSE)=0,'помощник2(строки)'!C284,IF(INDEX(#REF!,C284+1,12)=0,IF(INDEX(#REF!,C284+2,12)=0,IF(INDEX(#REF!,C284+3,12)=0,IF(INDEX(#REF!,C284+4,12)=0,IF(INDEX(#REF!,C284+5,12)=0,IF(INDEX(#REF!,C284+6,12)=0,IF(INDEX(#REF!,C284+7,12)=0,IF(INDEX(#REF!,C284+8,12)=0,IF(INDEX(#REF!,C284+9,12)=0,IF(INDEX(#REF!,C284+10,12)=0,IF(INDEX(#REF!,C284+11,12)=0,INDEX(#REF!,C284+12,12),INDEX(#REF!,C284+11,12)),INDEX(#REF!,C284+10,12)),INDEX(#REF!,C284+9,12)),INDEX(#REF!,C284+8,12)),INDEX(#REF!,C284+7,12)),INDEX(#REF!,C284+6,12)),INDEX(#REF!,C284+5,12)),INDEX(#REF!,C284+4,12)),INDEX(#REF!,C284+3,12)),INDEX(#REF!,C284+2,12)),INDEX(#REF!,C284+1,12)))</f>
        <v>#N/A</v>
      </c>
      <c r="E284" t="e">
        <f>VLOOKUP(A284,'помощник для списков'!A$2:C$4005,3,FALSE)</f>
        <v>#N/A</v>
      </c>
      <c r="F284" t="e">
        <f>VLOOKUP(CONCATENATE("Лимит на доме",E284),#REF!,22,FALSE)</f>
        <v>#N/A</v>
      </c>
      <c r="G284" t="e">
        <f>VLOOKUP(E284,'помощник для списков'!C$2:I$4005,7,FALSE)</f>
        <v>#N/A</v>
      </c>
      <c r="H284" s="68" t="e">
        <f t="shared" si="30"/>
        <v>#N/A</v>
      </c>
      <c r="I284" t="e">
        <f t="shared" si="31"/>
        <v>#N/A</v>
      </c>
      <c r="J284">
        <f>ROW()</f>
        <v>284</v>
      </c>
      <c r="K284" t="e">
        <f>INDEX(#REF!,'помощник2(строки)'!D284,26)</f>
        <v>#REF!</v>
      </c>
      <c r="L284" t="e">
        <f>IF(K284="да",IF(A284=A283,L283,COUNTIF(M$2:M283,"&gt;0")+1),0)</f>
        <v>#REF!</v>
      </c>
      <c r="M284" t="e">
        <f>IF(VLOOKUP(E284,'помощник для списков'!C$2:I$4005,7,FALSE)=0,0,IF(L284=0,0,IF(E284=E283,0,1)))</f>
        <v>#N/A</v>
      </c>
      <c r="N284" t="e">
        <f t="shared" si="32"/>
        <v>#N/A</v>
      </c>
      <c r="O284" t="e">
        <f t="shared" si="33"/>
        <v>#N/A</v>
      </c>
      <c r="P284" t="e">
        <f>IF(INDEX(#REF!,'помощник2(строки)'!D284,27)="согласие",1,IF(INDEX(#REF!,'помощник2(строки)'!D284,27)="принято решение ОМС",1,0))</f>
        <v>#REF!</v>
      </c>
      <c r="Q284" t="e">
        <f t="shared" si="34"/>
        <v>#REF!</v>
      </c>
      <c r="R284" t="e">
        <f>IF(P284=1,IF(A284=A283,R283,COUNTIF(Q$2:Q283,"&gt;0")+1),0)</f>
        <v>#REF!</v>
      </c>
      <c r="S284" t="e">
        <f t="shared" si="35"/>
        <v>#N/A</v>
      </c>
    </row>
    <row r="285" spans="1:19">
      <c r="A285" t="e">
        <f>IF(COUNTIF(A$2:A284,A284)=B284,A284+1,A284)</f>
        <v>#N/A</v>
      </c>
      <c r="B285" t="e">
        <f>VLOOKUP(A285,'помощник для списков'!A$2:L$4005,11,FALSE)</f>
        <v>#N/A</v>
      </c>
      <c r="C285" t="e">
        <f>IF(A285=A284,D284,VLOOKUP(E285,#REF!,25,FALSE))</f>
        <v>#N/A</v>
      </c>
      <c r="D285" s="54" t="e">
        <f>IF(VLOOKUP(E285,'помощник для списков'!C$2:E$4005,3,FALSE)=0,'помощник2(строки)'!C285,IF(INDEX(#REF!,C285+1,12)=0,IF(INDEX(#REF!,C285+2,12)=0,IF(INDEX(#REF!,C285+3,12)=0,IF(INDEX(#REF!,C285+4,12)=0,IF(INDEX(#REF!,C285+5,12)=0,IF(INDEX(#REF!,C285+6,12)=0,IF(INDEX(#REF!,C285+7,12)=0,IF(INDEX(#REF!,C285+8,12)=0,IF(INDEX(#REF!,C285+9,12)=0,IF(INDEX(#REF!,C285+10,12)=0,IF(INDEX(#REF!,C285+11,12)=0,INDEX(#REF!,C285+12,12),INDEX(#REF!,C285+11,12)),INDEX(#REF!,C285+10,12)),INDEX(#REF!,C285+9,12)),INDEX(#REF!,C285+8,12)),INDEX(#REF!,C285+7,12)),INDEX(#REF!,C285+6,12)),INDEX(#REF!,C285+5,12)),INDEX(#REF!,C285+4,12)),INDEX(#REF!,C285+3,12)),INDEX(#REF!,C285+2,12)),INDEX(#REF!,C285+1,12)))</f>
        <v>#N/A</v>
      </c>
      <c r="E285" t="e">
        <f>VLOOKUP(A285,'помощник для списков'!A$2:C$4005,3,FALSE)</f>
        <v>#N/A</v>
      </c>
      <c r="F285" t="e">
        <f>VLOOKUP(CONCATENATE("Лимит на доме",E285),#REF!,22,FALSE)</f>
        <v>#N/A</v>
      </c>
      <c r="G285" t="e">
        <f>VLOOKUP(E285,'помощник для списков'!C$2:I$4005,7,FALSE)</f>
        <v>#N/A</v>
      </c>
      <c r="H285" s="68" t="e">
        <f t="shared" si="30"/>
        <v>#N/A</v>
      </c>
      <c r="I285" t="e">
        <f t="shared" si="31"/>
        <v>#N/A</v>
      </c>
      <c r="J285">
        <f>ROW()</f>
        <v>285</v>
      </c>
      <c r="K285" t="e">
        <f>INDEX(#REF!,'помощник2(строки)'!D285,26)</f>
        <v>#REF!</v>
      </c>
      <c r="L285" t="e">
        <f>IF(K285="да",IF(A285=A284,L284,COUNTIF(M$2:M284,"&gt;0")+1),0)</f>
        <v>#REF!</v>
      </c>
      <c r="M285" t="e">
        <f>IF(VLOOKUP(E285,'помощник для списков'!C$2:I$4005,7,FALSE)=0,0,IF(L285=0,0,IF(E285=E284,0,1)))</f>
        <v>#N/A</v>
      </c>
      <c r="N285" t="e">
        <f t="shared" si="32"/>
        <v>#N/A</v>
      </c>
      <c r="O285" t="e">
        <f t="shared" si="33"/>
        <v>#N/A</v>
      </c>
      <c r="P285" t="e">
        <f>IF(INDEX(#REF!,'помощник2(строки)'!D285,27)="согласие",1,IF(INDEX(#REF!,'помощник2(строки)'!D285,27)="принято решение ОМС",1,0))</f>
        <v>#REF!</v>
      </c>
      <c r="Q285" t="e">
        <f t="shared" si="34"/>
        <v>#REF!</v>
      </c>
      <c r="R285" t="e">
        <f>IF(P285=1,IF(A285=A284,R284,COUNTIF(Q$2:Q284,"&gt;0")+1),0)</f>
        <v>#REF!</v>
      </c>
      <c r="S285" t="e">
        <f t="shared" si="35"/>
        <v>#N/A</v>
      </c>
    </row>
    <row r="286" spans="1:19">
      <c r="A286" t="e">
        <f>IF(COUNTIF(A$2:A285,A285)=B285,A285+1,A285)</f>
        <v>#N/A</v>
      </c>
      <c r="B286" t="e">
        <f>VLOOKUP(A286,'помощник для списков'!A$2:L$4005,11,FALSE)</f>
        <v>#N/A</v>
      </c>
      <c r="C286" t="e">
        <f>IF(A286=A285,D285,VLOOKUP(E286,#REF!,25,FALSE))</f>
        <v>#N/A</v>
      </c>
      <c r="D286" s="54" t="e">
        <f>IF(VLOOKUP(E286,'помощник для списков'!C$2:E$4005,3,FALSE)=0,'помощник2(строки)'!C286,IF(INDEX(#REF!,C286+1,12)=0,IF(INDEX(#REF!,C286+2,12)=0,IF(INDEX(#REF!,C286+3,12)=0,IF(INDEX(#REF!,C286+4,12)=0,IF(INDEX(#REF!,C286+5,12)=0,IF(INDEX(#REF!,C286+6,12)=0,IF(INDEX(#REF!,C286+7,12)=0,IF(INDEX(#REF!,C286+8,12)=0,IF(INDEX(#REF!,C286+9,12)=0,IF(INDEX(#REF!,C286+10,12)=0,IF(INDEX(#REF!,C286+11,12)=0,INDEX(#REF!,C286+12,12),INDEX(#REF!,C286+11,12)),INDEX(#REF!,C286+10,12)),INDEX(#REF!,C286+9,12)),INDEX(#REF!,C286+8,12)),INDEX(#REF!,C286+7,12)),INDEX(#REF!,C286+6,12)),INDEX(#REF!,C286+5,12)),INDEX(#REF!,C286+4,12)),INDEX(#REF!,C286+3,12)),INDEX(#REF!,C286+2,12)),INDEX(#REF!,C286+1,12)))</f>
        <v>#N/A</v>
      </c>
      <c r="E286" t="e">
        <f>VLOOKUP(A286,'помощник для списков'!A$2:C$4005,3,FALSE)</f>
        <v>#N/A</v>
      </c>
      <c r="F286" t="e">
        <f>VLOOKUP(CONCATENATE("Лимит на доме",E286),#REF!,22,FALSE)</f>
        <v>#N/A</v>
      </c>
      <c r="G286" t="e">
        <f>VLOOKUP(E286,'помощник для списков'!C$2:I$4005,7,FALSE)</f>
        <v>#N/A</v>
      </c>
      <c r="H286" s="68" t="e">
        <f t="shared" si="30"/>
        <v>#N/A</v>
      </c>
      <c r="I286" t="e">
        <f t="shared" si="31"/>
        <v>#N/A</v>
      </c>
      <c r="J286">
        <f>ROW()</f>
        <v>286</v>
      </c>
      <c r="K286" t="e">
        <f>INDEX(#REF!,'помощник2(строки)'!D286,26)</f>
        <v>#REF!</v>
      </c>
      <c r="L286" t="e">
        <f>IF(K286="да",IF(A286=A285,L285,COUNTIF(M$2:M285,"&gt;0")+1),0)</f>
        <v>#REF!</v>
      </c>
      <c r="M286" t="e">
        <f>IF(VLOOKUP(E286,'помощник для списков'!C$2:I$4005,7,FALSE)=0,0,IF(L286=0,0,IF(E286=E285,0,1)))</f>
        <v>#N/A</v>
      </c>
      <c r="N286" t="e">
        <f t="shared" si="32"/>
        <v>#N/A</v>
      </c>
      <c r="O286" t="e">
        <f t="shared" si="33"/>
        <v>#N/A</v>
      </c>
      <c r="P286" t="e">
        <f>IF(INDEX(#REF!,'помощник2(строки)'!D286,27)="согласие",1,IF(INDEX(#REF!,'помощник2(строки)'!D286,27)="принято решение ОМС",1,0))</f>
        <v>#REF!</v>
      </c>
      <c r="Q286" t="e">
        <f t="shared" si="34"/>
        <v>#REF!</v>
      </c>
      <c r="R286" t="e">
        <f>IF(P286=1,IF(A286=A285,R285,COUNTIF(Q$2:Q285,"&gt;0")+1),0)</f>
        <v>#REF!</v>
      </c>
      <c r="S286" t="e">
        <f t="shared" si="35"/>
        <v>#N/A</v>
      </c>
    </row>
    <row r="287" spans="1:19">
      <c r="A287" t="e">
        <f>IF(COUNTIF(A$2:A286,A286)=B286,A286+1,A286)</f>
        <v>#N/A</v>
      </c>
      <c r="B287" t="e">
        <f>VLOOKUP(A287,'помощник для списков'!A$2:L$4005,11,FALSE)</f>
        <v>#N/A</v>
      </c>
      <c r="C287" t="e">
        <f>IF(A287=A286,D286,VLOOKUP(E287,#REF!,25,FALSE))</f>
        <v>#N/A</v>
      </c>
      <c r="D287" s="54" t="e">
        <f>IF(VLOOKUP(E287,'помощник для списков'!C$2:E$4005,3,FALSE)=0,'помощник2(строки)'!C287,IF(INDEX(#REF!,C287+1,12)=0,IF(INDEX(#REF!,C287+2,12)=0,IF(INDEX(#REF!,C287+3,12)=0,IF(INDEX(#REF!,C287+4,12)=0,IF(INDEX(#REF!,C287+5,12)=0,IF(INDEX(#REF!,C287+6,12)=0,IF(INDEX(#REF!,C287+7,12)=0,IF(INDEX(#REF!,C287+8,12)=0,IF(INDEX(#REF!,C287+9,12)=0,IF(INDEX(#REF!,C287+10,12)=0,IF(INDEX(#REF!,C287+11,12)=0,INDEX(#REF!,C287+12,12),INDEX(#REF!,C287+11,12)),INDEX(#REF!,C287+10,12)),INDEX(#REF!,C287+9,12)),INDEX(#REF!,C287+8,12)),INDEX(#REF!,C287+7,12)),INDEX(#REF!,C287+6,12)),INDEX(#REF!,C287+5,12)),INDEX(#REF!,C287+4,12)),INDEX(#REF!,C287+3,12)),INDEX(#REF!,C287+2,12)),INDEX(#REF!,C287+1,12)))</f>
        <v>#N/A</v>
      </c>
      <c r="E287" t="e">
        <f>VLOOKUP(A287,'помощник для списков'!A$2:C$4005,3,FALSE)</f>
        <v>#N/A</v>
      </c>
      <c r="F287" t="e">
        <f>VLOOKUP(CONCATENATE("Лимит на доме",E287),#REF!,22,FALSE)</f>
        <v>#N/A</v>
      </c>
      <c r="G287" t="e">
        <f>VLOOKUP(E287,'помощник для списков'!C$2:I$4005,7,FALSE)</f>
        <v>#N/A</v>
      </c>
      <c r="H287" s="68" t="e">
        <f t="shared" si="30"/>
        <v>#N/A</v>
      </c>
      <c r="I287" t="e">
        <f t="shared" si="31"/>
        <v>#N/A</v>
      </c>
      <c r="J287">
        <f>ROW()</f>
        <v>287</v>
      </c>
      <c r="K287" t="e">
        <f>INDEX(#REF!,'помощник2(строки)'!D287,26)</f>
        <v>#REF!</v>
      </c>
      <c r="L287" t="e">
        <f>IF(K287="да",IF(A287=A286,L286,COUNTIF(M$2:M286,"&gt;0")+1),0)</f>
        <v>#REF!</v>
      </c>
      <c r="M287" t="e">
        <f>IF(VLOOKUP(E287,'помощник для списков'!C$2:I$4005,7,FALSE)=0,0,IF(L287=0,0,IF(E287=E286,0,1)))</f>
        <v>#N/A</v>
      </c>
      <c r="N287" t="e">
        <f t="shared" si="32"/>
        <v>#N/A</v>
      </c>
      <c r="O287" t="e">
        <f t="shared" si="33"/>
        <v>#N/A</v>
      </c>
      <c r="P287" t="e">
        <f>IF(INDEX(#REF!,'помощник2(строки)'!D287,27)="согласие",1,IF(INDEX(#REF!,'помощник2(строки)'!D287,27)="принято решение ОМС",1,0))</f>
        <v>#REF!</v>
      </c>
      <c r="Q287" t="e">
        <f t="shared" si="34"/>
        <v>#REF!</v>
      </c>
      <c r="R287" t="e">
        <f>IF(P287=1,IF(A287=A286,R286,COUNTIF(Q$2:Q286,"&gt;0")+1),0)</f>
        <v>#REF!</v>
      </c>
      <c r="S287" t="e">
        <f t="shared" si="35"/>
        <v>#N/A</v>
      </c>
    </row>
    <row r="288" spans="1:19">
      <c r="A288" t="e">
        <f>IF(COUNTIF(A$2:A287,A287)=B287,A287+1,A287)</f>
        <v>#N/A</v>
      </c>
      <c r="B288" t="e">
        <f>VLOOKUP(A288,'помощник для списков'!A$2:L$4005,11,FALSE)</f>
        <v>#N/A</v>
      </c>
      <c r="C288" t="e">
        <f>IF(A288=A287,D287,VLOOKUP(E288,#REF!,25,FALSE))</f>
        <v>#N/A</v>
      </c>
      <c r="D288" s="54" t="e">
        <f>IF(VLOOKUP(E288,'помощник для списков'!C$2:E$4005,3,FALSE)=0,'помощник2(строки)'!C288,IF(INDEX(#REF!,C288+1,12)=0,IF(INDEX(#REF!,C288+2,12)=0,IF(INDEX(#REF!,C288+3,12)=0,IF(INDEX(#REF!,C288+4,12)=0,IF(INDEX(#REF!,C288+5,12)=0,IF(INDEX(#REF!,C288+6,12)=0,IF(INDEX(#REF!,C288+7,12)=0,IF(INDEX(#REF!,C288+8,12)=0,IF(INDEX(#REF!,C288+9,12)=0,IF(INDEX(#REF!,C288+10,12)=0,IF(INDEX(#REF!,C288+11,12)=0,INDEX(#REF!,C288+12,12),INDEX(#REF!,C288+11,12)),INDEX(#REF!,C288+10,12)),INDEX(#REF!,C288+9,12)),INDEX(#REF!,C288+8,12)),INDEX(#REF!,C288+7,12)),INDEX(#REF!,C288+6,12)),INDEX(#REF!,C288+5,12)),INDEX(#REF!,C288+4,12)),INDEX(#REF!,C288+3,12)),INDEX(#REF!,C288+2,12)),INDEX(#REF!,C288+1,12)))</f>
        <v>#N/A</v>
      </c>
      <c r="E288" t="e">
        <f>VLOOKUP(A288,'помощник для списков'!A$2:C$4005,3,FALSE)</f>
        <v>#N/A</v>
      </c>
      <c r="F288" t="e">
        <f>VLOOKUP(CONCATENATE("Лимит на доме",E288),#REF!,22,FALSE)</f>
        <v>#N/A</v>
      </c>
      <c r="G288" t="e">
        <f>VLOOKUP(E288,'помощник для списков'!C$2:I$4005,7,FALSE)</f>
        <v>#N/A</v>
      </c>
      <c r="H288" s="68" t="e">
        <f t="shared" si="30"/>
        <v>#N/A</v>
      </c>
      <c r="I288" t="e">
        <f t="shared" si="31"/>
        <v>#N/A</v>
      </c>
      <c r="J288">
        <f>ROW()</f>
        <v>288</v>
      </c>
      <c r="K288" t="e">
        <f>INDEX(#REF!,'помощник2(строки)'!D288,26)</f>
        <v>#REF!</v>
      </c>
      <c r="L288" t="e">
        <f>IF(K288="да",IF(A288=A287,L287,COUNTIF(M$2:M287,"&gt;0")+1),0)</f>
        <v>#REF!</v>
      </c>
      <c r="M288" t="e">
        <f>IF(VLOOKUP(E288,'помощник для списков'!C$2:I$4005,7,FALSE)=0,0,IF(L288=0,0,IF(E288=E287,0,1)))</f>
        <v>#N/A</v>
      </c>
      <c r="N288" t="e">
        <f t="shared" si="32"/>
        <v>#N/A</v>
      </c>
      <c r="O288" t="e">
        <f t="shared" si="33"/>
        <v>#N/A</v>
      </c>
      <c r="P288" t="e">
        <f>IF(INDEX(#REF!,'помощник2(строки)'!D288,27)="согласие",1,IF(INDEX(#REF!,'помощник2(строки)'!D288,27)="принято решение ОМС",1,0))</f>
        <v>#REF!</v>
      </c>
      <c r="Q288" t="e">
        <f t="shared" si="34"/>
        <v>#REF!</v>
      </c>
      <c r="R288" t="e">
        <f>IF(P288=1,IF(A288=A287,R287,COUNTIF(Q$2:Q287,"&gt;0")+1),0)</f>
        <v>#REF!</v>
      </c>
      <c r="S288" t="e">
        <f t="shared" si="35"/>
        <v>#N/A</v>
      </c>
    </row>
    <row r="289" spans="1:19">
      <c r="A289" t="e">
        <f>IF(COUNTIF(A$2:A288,A288)=B288,A288+1,A288)</f>
        <v>#N/A</v>
      </c>
      <c r="B289" t="e">
        <f>VLOOKUP(A289,'помощник для списков'!A$2:L$4005,11,FALSE)</f>
        <v>#N/A</v>
      </c>
      <c r="C289" t="e">
        <f>IF(A289=A288,D288,VLOOKUP(E289,#REF!,25,FALSE))</f>
        <v>#N/A</v>
      </c>
      <c r="D289" s="54" t="e">
        <f>IF(VLOOKUP(E289,'помощник для списков'!C$2:E$4005,3,FALSE)=0,'помощник2(строки)'!C289,IF(INDEX(#REF!,C289+1,12)=0,IF(INDEX(#REF!,C289+2,12)=0,IF(INDEX(#REF!,C289+3,12)=0,IF(INDEX(#REF!,C289+4,12)=0,IF(INDEX(#REF!,C289+5,12)=0,IF(INDEX(#REF!,C289+6,12)=0,IF(INDEX(#REF!,C289+7,12)=0,IF(INDEX(#REF!,C289+8,12)=0,IF(INDEX(#REF!,C289+9,12)=0,IF(INDEX(#REF!,C289+10,12)=0,IF(INDEX(#REF!,C289+11,12)=0,INDEX(#REF!,C289+12,12),INDEX(#REF!,C289+11,12)),INDEX(#REF!,C289+10,12)),INDEX(#REF!,C289+9,12)),INDEX(#REF!,C289+8,12)),INDEX(#REF!,C289+7,12)),INDEX(#REF!,C289+6,12)),INDEX(#REF!,C289+5,12)),INDEX(#REF!,C289+4,12)),INDEX(#REF!,C289+3,12)),INDEX(#REF!,C289+2,12)),INDEX(#REF!,C289+1,12)))</f>
        <v>#N/A</v>
      </c>
      <c r="E289" t="e">
        <f>VLOOKUP(A289,'помощник для списков'!A$2:C$4005,3,FALSE)</f>
        <v>#N/A</v>
      </c>
      <c r="F289" t="e">
        <f>VLOOKUP(CONCATENATE("Лимит на доме",E289),#REF!,22,FALSE)</f>
        <v>#N/A</v>
      </c>
      <c r="G289" t="e">
        <f>VLOOKUP(E289,'помощник для списков'!C$2:I$4005,7,FALSE)</f>
        <v>#N/A</v>
      </c>
      <c r="H289" s="68" t="e">
        <f t="shared" si="30"/>
        <v>#N/A</v>
      </c>
      <c r="I289" t="e">
        <f t="shared" si="31"/>
        <v>#N/A</v>
      </c>
      <c r="J289">
        <f>ROW()</f>
        <v>289</v>
      </c>
      <c r="K289" t="e">
        <f>INDEX(#REF!,'помощник2(строки)'!D289,26)</f>
        <v>#REF!</v>
      </c>
      <c r="L289" t="e">
        <f>IF(K289="да",IF(A289=A288,L288,COUNTIF(M$2:M288,"&gt;0")+1),0)</f>
        <v>#REF!</v>
      </c>
      <c r="M289" t="e">
        <f>IF(VLOOKUP(E289,'помощник для списков'!C$2:I$4005,7,FALSE)=0,0,IF(L289=0,0,IF(E289=E288,0,1)))</f>
        <v>#N/A</v>
      </c>
      <c r="N289" t="e">
        <f t="shared" si="32"/>
        <v>#N/A</v>
      </c>
      <c r="O289" t="e">
        <f t="shared" si="33"/>
        <v>#N/A</v>
      </c>
      <c r="P289" t="e">
        <f>IF(INDEX(#REF!,'помощник2(строки)'!D289,27)="согласие",1,IF(INDEX(#REF!,'помощник2(строки)'!D289,27)="принято решение ОМС",1,0))</f>
        <v>#REF!</v>
      </c>
      <c r="Q289" t="e">
        <f t="shared" si="34"/>
        <v>#REF!</v>
      </c>
      <c r="R289" t="e">
        <f>IF(P289=1,IF(A289=A288,R288,COUNTIF(Q$2:Q288,"&gt;0")+1),0)</f>
        <v>#REF!</v>
      </c>
      <c r="S289" t="e">
        <f t="shared" si="35"/>
        <v>#N/A</v>
      </c>
    </row>
    <row r="290" spans="1:19">
      <c r="A290" t="e">
        <f>IF(COUNTIF(A$2:A289,A289)=B289,A289+1,A289)</f>
        <v>#N/A</v>
      </c>
      <c r="B290" t="e">
        <f>VLOOKUP(A290,'помощник для списков'!A$2:L$4005,11,FALSE)</f>
        <v>#N/A</v>
      </c>
      <c r="C290" t="e">
        <f>IF(A290=A289,D289,VLOOKUP(E290,#REF!,25,FALSE))</f>
        <v>#N/A</v>
      </c>
      <c r="D290" s="54" t="e">
        <f>IF(VLOOKUP(E290,'помощник для списков'!C$2:E$4005,3,FALSE)=0,'помощник2(строки)'!C290,IF(INDEX(#REF!,C290+1,12)=0,IF(INDEX(#REF!,C290+2,12)=0,IF(INDEX(#REF!,C290+3,12)=0,IF(INDEX(#REF!,C290+4,12)=0,IF(INDEX(#REF!,C290+5,12)=0,IF(INDEX(#REF!,C290+6,12)=0,IF(INDEX(#REF!,C290+7,12)=0,IF(INDEX(#REF!,C290+8,12)=0,IF(INDEX(#REF!,C290+9,12)=0,IF(INDEX(#REF!,C290+10,12)=0,IF(INDEX(#REF!,C290+11,12)=0,INDEX(#REF!,C290+12,12),INDEX(#REF!,C290+11,12)),INDEX(#REF!,C290+10,12)),INDEX(#REF!,C290+9,12)),INDEX(#REF!,C290+8,12)),INDEX(#REF!,C290+7,12)),INDEX(#REF!,C290+6,12)),INDEX(#REF!,C290+5,12)),INDEX(#REF!,C290+4,12)),INDEX(#REF!,C290+3,12)),INDEX(#REF!,C290+2,12)),INDEX(#REF!,C290+1,12)))</f>
        <v>#N/A</v>
      </c>
      <c r="E290" t="e">
        <f>VLOOKUP(A290,'помощник для списков'!A$2:C$4005,3,FALSE)</f>
        <v>#N/A</v>
      </c>
      <c r="F290" t="e">
        <f>VLOOKUP(CONCATENATE("Лимит на доме",E290),#REF!,22,FALSE)</f>
        <v>#N/A</v>
      </c>
      <c r="G290" t="e">
        <f>VLOOKUP(E290,'помощник для списков'!C$2:I$4005,7,FALSE)</f>
        <v>#N/A</v>
      </c>
      <c r="H290" s="68" t="e">
        <f t="shared" si="30"/>
        <v>#N/A</v>
      </c>
      <c r="I290" t="e">
        <f t="shared" si="31"/>
        <v>#N/A</v>
      </c>
      <c r="J290">
        <f>ROW()</f>
        <v>290</v>
      </c>
      <c r="K290" t="e">
        <f>INDEX(#REF!,'помощник2(строки)'!D290,26)</f>
        <v>#REF!</v>
      </c>
      <c r="L290" t="e">
        <f>IF(K290="да",IF(A290=A289,L289,COUNTIF(M$2:M289,"&gt;0")+1),0)</f>
        <v>#REF!</v>
      </c>
      <c r="M290" t="e">
        <f>IF(VLOOKUP(E290,'помощник для списков'!C$2:I$4005,7,FALSE)=0,0,IF(L290=0,0,IF(E290=E289,0,1)))</f>
        <v>#N/A</v>
      </c>
      <c r="N290" t="e">
        <f t="shared" si="32"/>
        <v>#N/A</v>
      </c>
      <c r="O290" t="e">
        <f t="shared" si="33"/>
        <v>#N/A</v>
      </c>
      <c r="P290" t="e">
        <f>IF(INDEX(#REF!,'помощник2(строки)'!D290,27)="согласие",1,IF(INDEX(#REF!,'помощник2(строки)'!D290,27)="принято решение ОМС",1,0))</f>
        <v>#REF!</v>
      </c>
      <c r="Q290" t="e">
        <f t="shared" si="34"/>
        <v>#REF!</v>
      </c>
      <c r="R290" t="e">
        <f>IF(P290=1,IF(A290=A289,R289,COUNTIF(Q$2:Q289,"&gt;0")+1),0)</f>
        <v>#REF!</v>
      </c>
      <c r="S290" t="e">
        <f t="shared" si="35"/>
        <v>#N/A</v>
      </c>
    </row>
    <row r="291" spans="1:19">
      <c r="A291" t="e">
        <f>IF(COUNTIF(A$2:A290,A290)=B290,A290+1,A290)</f>
        <v>#N/A</v>
      </c>
      <c r="B291" t="e">
        <f>VLOOKUP(A291,'помощник для списков'!A$2:L$4005,11,FALSE)</f>
        <v>#N/A</v>
      </c>
      <c r="C291" t="e">
        <f>IF(A291=A290,D290,VLOOKUP(E291,#REF!,25,FALSE))</f>
        <v>#N/A</v>
      </c>
      <c r="D291" s="54" t="e">
        <f>IF(VLOOKUP(E291,'помощник для списков'!C$2:E$4005,3,FALSE)=0,'помощник2(строки)'!C291,IF(INDEX(#REF!,C291+1,12)=0,IF(INDEX(#REF!,C291+2,12)=0,IF(INDEX(#REF!,C291+3,12)=0,IF(INDEX(#REF!,C291+4,12)=0,IF(INDEX(#REF!,C291+5,12)=0,IF(INDEX(#REF!,C291+6,12)=0,IF(INDEX(#REF!,C291+7,12)=0,IF(INDEX(#REF!,C291+8,12)=0,IF(INDEX(#REF!,C291+9,12)=0,IF(INDEX(#REF!,C291+10,12)=0,IF(INDEX(#REF!,C291+11,12)=0,INDEX(#REF!,C291+12,12),INDEX(#REF!,C291+11,12)),INDEX(#REF!,C291+10,12)),INDEX(#REF!,C291+9,12)),INDEX(#REF!,C291+8,12)),INDEX(#REF!,C291+7,12)),INDEX(#REF!,C291+6,12)),INDEX(#REF!,C291+5,12)),INDEX(#REF!,C291+4,12)),INDEX(#REF!,C291+3,12)),INDEX(#REF!,C291+2,12)),INDEX(#REF!,C291+1,12)))</f>
        <v>#N/A</v>
      </c>
      <c r="E291" t="e">
        <f>VLOOKUP(A291,'помощник для списков'!A$2:C$4005,3,FALSE)</f>
        <v>#N/A</v>
      </c>
      <c r="F291" t="e">
        <f>VLOOKUP(CONCATENATE("Лимит на доме",E291),#REF!,22,FALSE)</f>
        <v>#N/A</v>
      </c>
      <c r="G291" t="e">
        <f>VLOOKUP(E291,'помощник для списков'!C$2:I$4005,7,FALSE)</f>
        <v>#N/A</v>
      </c>
      <c r="H291" s="68" t="e">
        <f t="shared" si="30"/>
        <v>#N/A</v>
      </c>
      <c r="I291" t="e">
        <f t="shared" si="31"/>
        <v>#N/A</v>
      </c>
      <c r="J291">
        <f>ROW()</f>
        <v>291</v>
      </c>
      <c r="K291" t="e">
        <f>INDEX(#REF!,'помощник2(строки)'!D291,26)</f>
        <v>#REF!</v>
      </c>
      <c r="L291" t="e">
        <f>IF(K291="да",IF(A291=A290,L290,COUNTIF(M$2:M290,"&gt;0")+1),0)</f>
        <v>#REF!</v>
      </c>
      <c r="M291" t="e">
        <f>IF(VLOOKUP(E291,'помощник для списков'!C$2:I$4005,7,FALSE)=0,0,IF(L291=0,0,IF(E291=E290,0,1)))</f>
        <v>#N/A</v>
      </c>
      <c r="N291" t="e">
        <f t="shared" si="32"/>
        <v>#N/A</v>
      </c>
      <c r="O291" t="e">
        <f t="shared" si="33"/>
        <v>#N/A</v>
      </c>
      <c r="P291" t="e">
        <f>IF(INDEX(#REF!,'помощник2(строки)'!D291,27)="согласие",1,IF(INDEX(#REF!,'помощник2(строки)'!D291,27)="принято решение ОМС",1,0))</f>
        <v>#REF!</v>
      </c>
      <c r="Q291" t="e">
        <f t="shared" si="34"/>
        <v>#REF!</v>
      </c>
      <c r="R291" t="e">
        <f>IF(P291=1,IF(A291=A290,R290,COUNTIF(Q$2:Q290,"&gt;0")+1),0)</f>
        <v>#REF!</v>
      </c>
      <c r="S291" t="e">
        <f t="shared" si="35"/>
        <v>#N/A</v>
      </c>
    </row>
    <row r="292" spans="1:19">
      <c r="A292" t="e">
        <f>IF(COUNTIF(A$2:A291,A291)=B291,A291+1,A291)</f>
        <v>#N/A</v>
      </c>
      <c r="B292" t="e">
        <f>VLOOKUP(A292,'помощник для списков'!A$2:L$4005,11,FALSE)</f>
        <v>#N/A</v>
      </c>
      <c r="C292" t="e">
        <f>IF(A292=A291,D291,VLOOKUP(E292,#REF!,25,FALSE))</f>
        <v>#N/A</v>
      </c>
      <c r="D292" s="54" t="e">
        <f>IF(VLOOKUP(E292,'помощник для списков'!C$2:E$4005,3,FALSE)=0,'помощник2(строки)'!C292,IF(INDEX(#REF!,C292+1,12)=0,IF(INDEX(#REF!,C292+2,12)=0,IF(INDEX(#REF!,C292+3,12)=0,IF(INDEX(#REF!,C292+4,12)=0,IF(INDEX(#REF!,C292+5,12)=0,IF(INDEX(#REF!,C292+6,12)=0,IF(INDEX(#REF!,C292+7,12)=0,IF(INDEX(#REF!,C292+8,12)=0,IF(INDEX(#REF!,C292+9,12)=0,IF(INDEX(#REF!,C292+10,12)=0,IF(INDEX(#REF!,C292+11,12)=0,INDEX(#REF!,C292+12,12),INDEX(#REF!,C292+11,12)),INDEX(#REF!,C292+10,12)),INDEX(#REF!,C292+9,12)),INDEX(#REF!,C292+8,12)),INDEX(#REF!,C292+7,12)),INDEX(#REF!,C292+6,12)),INDEX(#REF!,C292+5,12)),INDEX(#REF!,C292+4,12)),INDEX(#REF!,C292+3,12)),INDEX(#REF!,C292+2,12)),INDEX(#REF!,C292+1,12)))</f>
        <v>#N/A</v>
      </c>
      <c r="E292" t="e">
        <f>VLOOKUP(A292,'помощник для списков'!A$2:C$4005,3,FALSE)</f>
        <v>#N/A</v>
      </c>
      <c r="F292" t="e">
        <f>VLOOKUP(CONCATENATE("Лимит на доме",E292),#REF!,22,FALSE)</f>
        <v>#N/A</v>
      </c>
      <c r="G292" t="e">
        <f>VLOOKUP(E292,'помощник для списков'!C$2:I$4005,7,FALSE)</f>
        <v>#N/A</v>
      </c>
      <c r="H292" s="68" t="e">
        <f t="shared" si="30"/>
        <v>#N/A</v>
      </c>
      <c r="I292" t="e">
        <f t="shared" si="31"/>
        <v>#N/A</v>
      </c>
      <c r="J292">
        <f>ROW()</f>
        <v>292</v>
      </c>
      <c r="K292" t="e">
        <f>INDEX(#REF!,'помощник2(строки)'!D292,26)</f>
        <v>#REF!</v>
      </c>
      <c r="L292" t="e">
        <f>IF(K292="да",IF(A292=A291,L291,COUNTIF(M$2:M291,"&gt;0")+1),0)</f>
        <v>#REF!</v>
      </c>
      <c r="M292" t="e">
        <f>IF(VLOOKUP(E292,'помощник для списков'!C$2:I$4005,7,FALSE)=0,0,IF(L292=0,0,IF(E292=E291,0,1)))</f>
        <v>#N/A</v>
      </c>
      <c r="N292" t="e">
        <f t="shared" si="32"/>
        <v>#N/A</v>
      </c>
      <c r="O292" t="e">
        <f t="shared" si="33"/>
        <v>#N/A</v>
      </c>
      <c r="P292" t="e">
        <f>IF(INDEX(#REF!,'помощник2(строки)'!D292,27)="согласие",1,IF(INDEX(#REF!,'помощник2(строки)'!D292,27)="принято решение ОМС",1,0))</f>
        <v>#REF!</v>
      </c>
      <c r="Q292" t="e">
        <f t="shared" si="34"/>
        <v>#REF!</v>
      </c>
      <c r="R292" t="e">
        <f>IF(P292=1,IF(A292=A291,R291,COUNTIF(Q$2:Q291,"&gt;0")+1),0)</f>
        <v>#REF!</v>
      </c>
      <c r="S292" t="e">
        <f t="shared" si="35"/>
        <v>#N/A</v>
      </c>
    </row>
    <row r="293" spans="1:19">
      <c r="A293" t="e">
        <f>IF(COUNTIF(A$2:A292,A292)=B292,A292+1,A292)</f>
        <v>#N/A</v>
      </c>
      <c r="B293" t="e">
        <f>VLOOKUP(A293,'помощник для списков'!A$2:L$4005,11,FALSE)</f>
        <v>#N/A</v>
      </c>
      <c r="C293" t="e">
        <f>IF(A293=A292,D292,VLOOKUP(E293,#REF!,25,FALSE))</f>
        <v>#N/A</v>
      </c>
      <c r="D293" s="54" t="e">
        <f>IF(VLOOKUP(E293,'помощник для списков'!C$2:E$4005,3,FALSE)=0,'помощник2(строки)'!C293,IF(INDEX(#REF!,C293+1,12)=0,IF(INDEX(#REF!,C293+2,12)=0,IF(INDEX(#REF!,C293+3,12)=0,IF(INDEX(#REF!,C293+4,12)=0,IF(INDEX(#REF!,C293+5,12)=0,IF(INDEX(#REF!,C293+6,12)=0,IF(INDEX(#REF!,C293+7,12)=0,IF(INDEX(#REF!,C293+8,12)=0,IF(INDEX(#REF!,C293+9,12)=0,IF(INDEX(#REF!,C293+10,12)=0,IF(INDEX(#REF!,C293+11,12)=0,INDEX(#REF!,C293+12,12),INDEX(#REF!,C293+11,12)),INDEX(#REF!,C293+10,12)),INDEX(#REF!,C293+9,12)),INDEX(#REF!,C293+8,12)),INDEX(#REF!,C293+7,12)),INDEX(#REF!,C293+6,12)),INDEX(#REF!,C293+5,12)),INDEX(#REF!,C293+4,12)),INDEX(#REF!,C293+3,12)),INDEX(#REF!,C293+2,12)),INDEX(#REF!,C293+1,12)))</f>
        <v>#N/A</v>
      </c>
      <c r="E293" t="e">
        <f>VLOOKUP(A293,'помощник для списков'!A$2:C$4005,3,FALSE)</f>
        <v>#N/A</v>
      </c>
      <c r="F293" t="e">
        <f>VLOOKUP(CONCATENATE("Лимит на доме",E293),#REF!,22,FALSE)</f>
        <v>#N/A</v>
      </c>
      <c r="G293" t="e">
        <f>VLOOKUP(E293,'помощник для списков'!C$2:I$4005,7,FALSE)</f>
        <v>#N/A</v>
      </c>
      <c r="H293" s="68" t="e">
        <f t="shared" si="30"/>
        <v>#N/A</v>
      </c>
      <c r="I293" t="e">
        <f t="shared" si="31"/>
        <v>#N/A</v>
      </c>
      <c r="J293">
        <f>ROW()</f>
        <v>293</v>
      </c>
      <c r="K293" t="e">
        <f>INDEX(#REF!,'помощник2(строки)'!D293,26)</f>
        <v>#REF!</v>
      </c>
      <c r="L293" t="e">
        <f>IF(K293="да",IF(A293=A292,L292,COUNTIF(M$2:M292,"&gt;0")+1),0)</f>
        <v>#REF!</v>
      </c>
      <c r="M293" t="e">
        <f>IF(VLOOKUP(E293,'помощник для списков'!C$2:I$4005,7,FALSE)=0,0,IF(L293=0,0,IF(E293=E292,0,1)))</f>
        <v>#N/A</v>
      </c>
      <c r="N293" t="e">
        <f t="shared" si="32"/>
        <v>#N/A</v>
      </c>
      <c r="O293" t="e">
        <f t="shared" si="33"/>
        <v>#N/A</v>
      </c>
      <c r="P293" t="e">
        <f>IF(INDEX(#REF!,'помощник2(строки)'!D293,27)="согласие",1,IF(INDEX(#REF!,'помощник2(строки)'!D293,27)="принято решение ОМС",1,0))</f>
        <v>#REF!</v>
      </c>
      <c r="Q293" t="e">
        <f t="shared" si="34"/>
        <v>#REF!</v>
      </c>
      <c r="R293" t="e">
        <f>IF(P293=1,IF(A293=A292,R292,COUNTIF(Q$2:Q292,"&gt;0")+1),0)</f>
        <v>#REF!</v>
      </c>
      <c r="S293" t="e">
        <f t="shared" si="35"/>
        <v>#N/A</v>
      </c>
    </row>
    <row r="294" spans="1:19">
      <c r="A294" t="e">
        <f>IF(COUNTIF(A$2:A293,A293)=B293,A293+1,A293)</f>
        <v>#N/A</v>
      </c>
      <c r="B294" t="e">
        <f>VLOOKUP(A294,'помощник для списков'!A$2:L$4005,11,FALSE)</f>
        <v>#N/A</v>
      </c>
      <c r="C294" t="e">
        <f>IF(A294=A293,D293,VLOOKUP(E294,#REF!,25,FALSE))</f>
        <v>#N/A</v>
      </c>
      <c r="D294" s="54" t="e">
        <f>IF(VLOOKUP(E294,'помощник для списков'!C$2:E$4005,3,FALSE)=0,'помощник2(строки)'!C294,IF(INDEX(#REF!,C294+1,12)=0,IF(INDEX(#REF!,C294+2,12)=0,IF(INDEX(#REF!,C294+3,12)=0,IF(INDEX(#REF!,C294+4,12)=0,IF(INDEX(#REF!,C294+5,12)=0,IF(INDEX(#REF!,C294+6,12)=0,IF(INDEX(#REF!,C294+7,12)=0,IF(INDEX(#REF!,C294+8,12)=0,IF(INDEX(#REF!,C294+9,12)=0,IF(INDEX(#REF!,C294+10,12)=0,IF(INDEX(#REF!,C294+11,12)=0,INDEX(#REF!,C294+12,12),INDEX(#REF!,C294+11,12)),INDEX(#REF!,C294+10,12)),INDEX(#REF!,C294+9,12)),INDEX(#REF!,C294+8,12)),INDEX(#REF!,C294+7,12)),INDEX(#REF!,C294+6,12)),INDEX(#REF!,C294+5,12)),INDEX(#REF!,C294+4,12)),INDEX(#REF!,C294+3,12)),INDEX(#REF!,C294+2,12)),INDEX(#REF!,C294+1,12)))</f>
        <v>#N/A</v>
      </c>
      <c r="E294" t="e">
        <f>VLOOKUP(A294,'помощник для списков'!A$2:C$4005,3,FALSE)</f>
        <v>#N/A</v>
      </c>
      <c r="F294" t="e">
        <f>VLOOKUP(CONCATENATE("Лимит на доме",E294),#REF!,22,FALSE)</f>
        <v>#N/A</v>
      </c>
      <c r="G294" t="e">
        <f>VLOOKUP(E294,'помощник для списков'!C$2:I$4005,7,FALSE)</f>
        <v>#N/A</v>
      </c>
      <c r="H294" s="68" t="e">
        <f t="shared" si="30"/>
        <v>#N/A</v>
      </c>
      <c r="I294" t="e">
        <f t="shared" si="31"/>
        <v>#N/A</v>
      </c>
      <c r="J294">
        <f>ROW()</f>
        <v>294</v>
      </c>
      <c r="K294" t="e">
        <f>INDEX(#REF!,'помощник2(строки)'!D294,26)</f>
        <v>#REF!</v>
      </c>
      <c r="L294" t="e">
        <f>IF(K294="да",IF(A294=A293,L293,COUNTIF(M$2:M293,"&gt;0")+1),0)</f>
        <v>#REF!</v>
      </c>
      <c r="M294" t="e">
        <f>IF(VLOOKUP(E294,'помощник для списков'!C$2:I$4005,7,FALSE)=0,0,IF(L294=0,0,IF(E294=E293,0,1)))</f>
        <v>#N/A</v>
      </c>
      <c r="N294" t="e">
        <f t="shared" si="32"/>
        <v>#N/A</v>
      </c>
      <c r="O294" t="e">
        <f t="shared" si="33"/>
        <v>#N/A</v>
      </c>
      <c r="P294" t="e">
        <f>IF(INDEX(#REF!,'помощник2(строки)'!D294,27)="согласие",1,IF(INDEX(#REF!,'помощник2(строки)'!D294,27)="принято решение ОМС",1,0))</f>
        <v>#REF!</v>
      </c>
      <c r="Q294" t="e">
        <f t="shared" si="34"/>
        <v>#REF!</v>
      </c>
      <c r="R294" t="e">
        <f>IF(P294=1,IF(A294=A293,R293,COUNTIF(Q$2:Q293,"&gt;0")+1),0)</f>
        <v>#REF!</v>
      </c>
      <c r="S294" t="e">
        <f t="shared" si="35"/>
        <v>#N/A</v>
      </c>
    </row>
    <row r="295" spans="1:19">
      <c r="A295" t="e">
        <f>IF(COUNTIF(A$2:A294,A294)=B294,A294+1,A294)</f>
        <v>#N/A</v>
      </c>
      <c r="B295" t="e">
        <f>VLOOKUP(A295,'помощник для списков'!A$2:L$4005,11,FALSE)</f>
        <v>#N/A</v>
      </c>
      <c r="C295" t="e">
        <f>IF(A295=A294,D294,VLOOKUP(E295,#REF!,25,FALSE))</f>
        <v>#N/A</v>
      </c>
      <c r="D295" s="54" t="e">
        <f>IF(VLOOKUP(E295,'помощник для списков'!C$2:E$4005,3,FALSE)=0,'помощник2(строки)'!C295,IF(INDEX(#REF!,C295+1,12)=0,IF(INDEX(#REF!,C295+2,12)=0,IF(INDEX(#REF!,C295+3,12)=0,IF(INDEX(#REF!,C295+4,12)=0,IF(INDEX(#REF!,C295+5,12)=0,IF(INDEX(#REF!,C295+6,12)=0,IF(INDEX(#REF!,C295+7,12)=0,IF(INDEX(#REF!,C295+8,12)=0,IF(INDEX(#REF!,C295+9,12)=0,IF(INDEX(#REF!,C295+10,12)=0,IF(INDEX(#REF!,C295+11,12)=0,INDEX(#REF!,C295+12,12),INDEX(#REF!,C295+11,12)),INDEX(#REF!,C295+10,12)),INDEX(#REF!,C295+9,12)),INDEX(#REF!,C295+8,12)),INDEX(#REF!,C295+7,12)),INDEX(#REF!,C295+6,12)),INDEX(#REF!,C295+5,12)),INDEX(#REF!,C295+4,12)),INDEX(#REF!,C295+3,12)),INDEX(#REF!,C295+2,12)),INDEX(#REF!,C295+1,12)))</f>
        <v>#N/A</v>
      </c>
      <c r="E295" t="e">
        <f>VLOOKUP(A295,'помощник для списков'!A$2:C$4005,3,FALSE)</f>
        <v>#N/A</v>
      </c>
      <c r="F295" t="e">
        <f>VLOOKUP(CONCATENATE("Лимит на доме",E295),#REF!,22,FALSE)</f>
        <v>#N/A</v>
      </c>
      <c r="G295" t="e">
        <f>VLOOKUP(E295,'помощник для списков'!C$2:I$4005,7,FALSE)</f>
        <v>#N/A</v>
      </c>
      <c r="H295" s="68" t="e">
        <f t="shared" ref="H295:H358" si="36">D295</f>
        <v>#N/A</v>
      </c>
      <c r="I295" t="e">
        <f t="shared" ref="I295:I358" si="37">D295</f>
        <v>#N/A</v>
      </c>
      <c r="J295">
        <f>ROW()</f>
        <v>295</v>
      </c>
      <c r="K295" t="e">
        <f>INDEX(#REF!,'помощник2(строки)'!D295,26)</f>
        <v>#REF!</v>
      </c>
      <c r="L295" t="e">
        <f>IF(K295="да",IF(A295=A294,L294,COUNTIF(M$2:M294,"&gt;0")+1),0)</f>
        <v>#REF!</v>
      </c>
      <c r="M295" t="e">
        <f>IF(VLOOKUP(E295,'помощник для списков'!C$2:I$4005,7,FALSE)=0,0,IF(L295=0,0,IF(E295=E294,0,1)))</f>
        <v>#N/A</v>
      </c>
      <c r="N295" t="e">
        <f t="shared" ref="N295:N358" si="38">E295</f>
        <v>#N/A</v>
      </c>
      <c r="O295" t="e">
        <f t="shared" ref="O295:O358" si="39">B295</f>
        <v>#N/A</v>
      </c>
      <c r="P295" t="e">
        <f>IF(INDEX(#REF!,'помощник2(строки)'!D295,27)="согласие",1,IF(INDEX(#REF!,'помощник2(строки)'!D295,27)="принято решение ОМС",1,0))</f>
        <v>#REF!</v>
      </c>
      <c r="Q295" t="e">
        <f t="shared" ref="Q295:Q358" si="40">IF(P295=1,IF(A295=A294,0,1),0)</f>
        <v>#REF!</v>
      </c>
      <c r="R295" t="e">
        <f>IF(P295=1,IF(A295=A294,R294,COUNTIF(Q$2:Q294,"&gt;0")+1),0)</f>
        <v>#REF!</v>
      </c>
      <c r="S295" t="e">
        <f t="shared" ref="S295:S358" si="41">H295</f>
        <v>#N/A</v>
      </c>
    </row>
    <row r="296" spans="1:19">
      <c r="A296" t="e">
        <f>IF(COUNTIF(A$2:A295,A295)=B295,A295+1,A295)</f>
        <v>#N/A</v>
      </c>
      <c r="B296" t="e">
        <f>VLOOKUP(A296,'помощник для списков'!A$2:L$4005,11,FALSE)</f>
        <v>#N/A</v>
      </c>
      <c r="C296" t="e">
        <f>IF(A296=A295,D295,VLOOKUP(E296,#REF!,25,FALSE))</f>
        <v>#N/A</v>
      </c>
      <c r="D296" s="54" t="e">
        <f>IF(VLOOKUP(E296,'помощник для списков'!C$2:E$4005,3,FALSE)=0,'помощник2(строки)'!C296,IF(INDEX(#REF!,C296+1,12)=0,IF(INDEX(#REF!,C296+2,12)=0,IF(INDEX(#REF!,C296+3,12)=0,IF(INDEX(#REF!,C296+4,12)=0,IF(INDEX(#REF!,C296+5,12)=0,IF(INDEX(#REF!,C296+6,12)=0,IF(INDEX(#REF!,C296+7,12)=0,IF(INDEX(#REF!,C296+8,12)=0,IF(INDEX(#REF!,C296+9,12)=0,IF(INDEX(#REF!,C296+10,12)=0,IF(INDEX(#REF!,C296+11,12)=0,INDEX(#REF!,C296+12,12),INDEX(#REF!,C296+11,12)),INDEX(#REF!,C296+10,12)),INDEX(#REF!,C296+9,12)),INDEX(#REF!,C296+8,12)),INDEX(#REF!,C296+7,12)),INDEX(#REF!,C296+6,12)),INDEX(#REF!,C296+5,12)),INDEX(#REF!,C296+4,12)),INDEX(#REF!,C296+3,12)),INDEX(#REF!,C296+2,12)),INDEX(#REF!,C296+1,12)))</f>
        <v>#N/A</v>
      </c>
      <c r="E296" t="e">
        <f>VLOOKUP(A296,'помощник для списков'!A$2:C$4005,3,FALSE)</f>
        <v>#N/A</v>
      </c>
      <c r="F296" t="e">
        <f>VLOOKUP(CONCATENATE("Лимит на доме",E296),#REF!,22,FALSE)</f>
        <v>#N/A</v>
      </c>
      <c r="G296" t="e">
        <f>VLOOKUP(E296,'помощник для списков'!C$2:I$4005,7,FALSE)</f>
        <v>#N/A</v>
      </c>
      <c r="H296" s="68" t="e">
        <f t="shared" si="36"/>
        <v>#N/A</v>
      </c>
      <c r="I296" t="e">
        <f t="shared" si="37"/>
        <v>#N/A</v>
      </c>
      <c r="J296">
        <f>ROW()</f>
        <v>296</v>
      </c>
      <c r="K296" t="e">
        <f>INDEX(#REF!,'помощник2(строки)'!D296,26)</f>
        <v>#REF!</v>
      </c>
      <c r="L296" t="e">
        <f>IF(K296="да",IF(A296=A295,L295,COUNTIF(M$2:M295,"&gt;0")+1),0)</f>
        <v>#REF!</v>
      </c>
      <c r="M296" t="e">
        <f>IF(VLOOKUP(E296,'помощник для списков'!C$2:I$4005,7,FALSE)=0,0,IF(L296=0,0,IF(E296=E295,0,1)))</f>
        <v>#N/A</v>
      </c>
      <c r="N296" t="e">
        <f t="shared" si="38"/>
        <v>#N/A</v>
      </c>
      <c r="O296" t="e">
        <f t="shared" si="39"/>
        <v>#N/A</v>
      </c>
      <c r="P296" t="e">
        <f>IF(INDEX(#REF!,'помощник2(строки)'!D296,27)="согласие",1,IF(INDEX(#REF!,'помощник2(строки)'!D296,27)="принято решение ОМС",1,0))</f>
        <v>#REF!</v>
      </c>
      <c r="Q296" t="e">
        <f t="shared" si="40"/>
        <v>#REF!</v>
      </c>
      <c r="R296" t="e">
        <f>IF(P296=1,IF(A296=A295,R295,COUNTIF(Q$2:Q295,"&gt;0")+1),0)</f>
        <v>#REF!</v>
      </c>
      <c r="S296" t="e">
        <f t="shared" si="41"/>
        <v>#N/A</v>
      </c>
    </row>
    <row r="297" spans="1:19">
      <c r="A297" t="e">
        <f>IF(COUNTIF(A$2:A296,A296)=B296,A296+1,A296)</f>
        <v>#N/A</v>
      </c>
      <c r="B297" t="e">
        <f>VLOOKUP(A297,'помощник для списков'!A$2:L$4005,11,FALSE)</f>
        <v>#N/A</v>
      </c>
      <c r="C297" t="e">
        <f>IF(A297=A296,D296,VLOOKUP(E297,#REF!,25,FALSE))</f>
        <v>#N/A</v>
      </c>
      <c r="D297" s="54" t="e">
        <f>IF(VLOOKUP(E297,'помощник для списков'!C$2:E$4005,3,FALSE)=0,'помощник2(строки)'!C297,IF(INDEX(#REF!,C297+1,12)=0,IF(INDEX(#REF!,C297+2,12)=0,IF(INDEX(#REF!,C297+3,12)=0,IF(INDEX(#REF!,C297+4,12)=0,IF(INDEX(#REF!,C297+5,12)=0,IF(INDEX(#REF!,C297+6,12)=0,IF(INDEX(#REF!,C297+7,12)=0,IF(INDEX(#REF!,C297+8,12)=0,IF(INDEX(#REF!,C297+9,12)=0,IF(INDEX(#REF!,C297+10,12)=0,IF(INDEX(#REF!,C297+11,12)=0,INDEX(#REF!,C297+12,12),INDEX(#REF!,C297+11,12)),INDEX(#REF!,C297+10,12)),INDEX(#REF!,C297+9,12)),INDEX(#REF!,C297+8,12)),INDEX(#REF!,C297+7,12)),INDEX(#REF!,C297+6,12)),INDEX(#REF!,C297+5,12)),INDEX(#REF!,C297+4,12)),INDEX(#REF!,C297+3,12)),INDEX(#REF!,C297+2,12)),INDEX(#REF!,C297+1,12)))</f>
        <v>#N/A</v>
      </c>
      <c r="E297" t="e">
        <f>VLOOKUP(A297,'помощник для списков'!A$2:C$4005,3,FALSE)</f>
        <v>#N/A</v>
      </c>
      <c r="F297" t="e">
        <f>VLOOKUP(CONCATENATE("Лимит на доме",E297),#REF!,22,FALSE)</f>
        <v>#N/A</v>
      </c>
      <c r="G297" t="e">
        <f>VLOOKUP(E297,'помощник для списков'!C$2:I$4005,7,FALSE)</f>
        <v>#N/A</v>
      </c>
      <c r="H297" s="68" t="e">
        <f t="shared" si="36"/>
        <v>#N/A</v>
      </c>
      <c r="I297" t="e">
        <f t="shared" si="37"/>
        <v>#N/A</v>
      </c>
      <c r="J297">
        <f>ROW()</f>
        <v>297</v>
      </c>
      <c r="K297" t="e">
        <f>INDEX(#REF!,'помощник2(строки)'!D297,26)</f>
        <v>#REF!</v>
      </c>
      <c r="L297" t="e">
        <f>IF(K297="да",IF(A297=A296,L296,COUNTIF(M$2:M296,"&gt;0")+1),0)</f>
        <v>#REF!</v>
      </c>
      <c r="M297" t="e">
        <f>IF(VLOOKUP(E297,'помощник для списков'!C$2:I$4005,7,FALSE)=0,0,IF(L297=0,0,IF(E297=E296,0,1)))</f>
        <v>#N/A</v>
      </c>
      <c r="N297" t="e">
        <f t="shared" si="38"/>
        <v>#N/A</v>
      </c>
      <c r="O297" t="e">
        <f t="shared" si="39"/>
        <v>#N/A</v>
      </c>
      <c r="P297" t="e">
        <f>IF(INDEX(#REF!,'помощник2(строки)'!D297,27)="согласие",1,IF(INDEX(#REF!,'помощник2(строки)'!D297,27)="принято решение ОМС",1,0))</f>
        <v>#REF!</v>
      </c>
      <c r="Q297" t="e">
        <f t="shared" si="40"/>
        <v>#REF!</v>
      </c>
      <c r="R297" t="e">
        <f>IF(P297=1,IF(A297=A296,R296,COUNTIF(Q$2:Q296,"&gt;0")+1),0)</f>
        <v>#REF!</v>
      </c>
      <c r="S297" t="e">
        <f t="shared" si="41"/>
        <v>#N/A</v>
      </c>
    </row>
    <row r="298" spans="1:19">
      <c r="A298" t="e">
        <f>IF(COUNTIF(A$2:A297,A297)=B297,A297+1,A297)</f>
        <v>#N/A</v>
      </c>
      <c r="B298" t="e">
        <f>VLOOKUP(A298,'помощник для списков'!A$2:L$4005,11,FALSE)</f>
        <v>#N/A</v>
      </c>
      <c r="C298" t="e">
        <f>IF(A298=A297,D297,VLOOKUP(E298,#REF!,25,FALSE))</f>
        <v>#N/A</v>
      </c>
      <c r="D298" s="54" t="e">
        <f>IF(VLOOKUP(E298,'помощник для списков'!C$2:E$4005,3,FALSE)=0,'помощник2(строки)'!C298,IF(INDEX(#REF!,C298+1,12)=0,IF(INDEX(#REF!,C298+2,12)=0,IF(INDEX(#REF!,C298+3,12)=0,IF(INDEX(#REF!,C298+4,12)=0,IF(INDEX(#REF!,C298+5,12)=0,IF(INDEX(#REF!,C298+6,12)=0,IF(INDEX(#REF!,C298+7,12)=0,IF(INDEX(#REF!,C298+8,12)=0,IF(INDEX(#REF!,C298+9,12)=0,IF(INDEX(#REF!,C298+10,12)=0,IF(INDEX(#REF!,C298+11,12)=0,INDEX(#REF!,C298+12,12),INDEX(#REF!,C298+11,12)),INDEX(#REF!,C298+10,12)),INDEX(#REF!,C298+9,12)),INDEX(#REF!,C298+8,12)),INDEX(#REF!,C298+7,12)),INDEX(#REF!,C298+6,12)),INDEX(#REF!,C298+5,12)),INDEX(#REF!,C298+4,12)),INDEX(#REF!,C298+3,12)),INDEX(#REF!,C298+2,12)),INDEX(#REF!,C298+1,12)))</f>
        <v>#N/A</v>
      </c>
      <c r="E298" t="e">
        <f>VLOOKUP(A298,'помощник для списков'!A$2:C$4005,3,FALSE)</f>
        <v>#N/A</v>
      </c>
      <c r="F298" t="e">
        <f>VLOOKUP(CONCATENATE("Лимит на доме",E298),#REF!,22,FALSE)</f>
        <v>#N/A</v>
      </c>
      <c r="G298" t="e">
        <f>VLOOKUP(E298,'помощник для списков'!C$2:I$4005,7,FALSE)</f>
        <v>#N/A</v>
      </c>
      <c r="H298" s="68" t="e">
        <f t="shared" si="36"/>
        <v>#N/A</v>
      </c>
      <c r="I298" t="e">
        <f t="shared" si="37"/>
        <v>#N/A</v>
      </c>
      <c r="J298">
        <f>ROW()</f>
        <v>298</v>
      </c>
      <c r="K298" t="e">
        <f>INDEX(#REF!,'помощник2(строки)'!D298,26)</f>
        <v>#REF!</v>
      </c>
      <c r="L298" t="e">
        <f>IF(K298="да",IF(A298=A297,L297,COUNTIF(M$2:M297,"&gt;0")+1),0)</f>
        <v>#REF!</v>
      </c>
      <c r="M298" t="e">
        <f>IF(VLOOKUP(E298,'помощник для списков'!C$2:I$4005,7,FALSE)=0,0,IF(L298=0,0,IF(E298=E297,0,1)))</f>
        <v>#N/A</v>
      </c>
      <c r="N298" t="e">
        <f t="shared" si="38"/>
        <v>#N/A</v>
      </c>
      <c r="O298" t="e">
        <f t="shared" si="39"/>
        <v>#N/A</v>
      </c>
      <c r="P298" t="e">
        <f>IF(INDEX(#REF!,'помощник2(строки)'!D298,27)="согласие",1,IF(INDEX(#REF!,'помощник2(строки)'!D298,27)="принято решение ОМС",1,0))</f>
        <v>#REF!</v>
      </c>
      <c r="Q298" t="e">
        <f t="shared" si="40"/>
        <v>#REF!</v>
      </c>
      <c r="R298" t="e">
        <f>IF(P298=1,IF(A298=A297,R297,COUNTIF(Q$2:Q297,"&gt;0")+1),0)</f>
        <v>#REF!</v>
      </c>
      <c r="S298" t="e">
        <f t="shared" si="41"/>
        <v>#N/A</v>
      </c>
    </row>
    <row r="299" spans="1:19">
      <c r="A299" t="e">
        <f>IF(COUNTIF(A$2:A298,A298)=B298,A298+1,A298)</f>
        <v>#N/A</v>
      </c>
      <c r="B299" t="e">
        <f>VLOOKUP(A299,'помощник для списков'!A$2:L$4005,11,FALSE)</f>
        <v>#N/A</v>
      </c>
      <c r="C299" t="e">
        <f>IF(A299=A298,D298,VLOOKUP(E299,#REF!,25,FALSE))</f>
        <v>#N/A</v>
      </c>
      <c r="D299" s="54" t="e">
        <f>IF(VLOOKUP(E299,'помощник для списков'!C$2:E$4005,3,FALSE)=0,'помощник2(строки)'!C299,IF(INDEX(#REF!,C299+1,12)=0,IF(INDEX(#REF!,C299+2,12)=0,IF(INDEX(#REF!,C299+3,12)=0,IF(INDEX(#REF!,C299+4,12)=0,IF(INDEX(#REF!,C299+5,12)=0,IF(INDEX(#REF!,C299+6,12)=0,IF(INDEX(#REF!,C299+7,12)=0,IF(INDEX(#REF!,C299+8,12)=0,IF(INDEX(#REF!,C299+9,12)=0,IF(INDEX(#REF!,C299+10,12)=0,IF(INDEX(#REF!,C299+11,12)=0,INDEX(#REF!,C299+12,12),INDEX(#REF!,C299+11,12)),INDEX(#REF!,C299+10,12)),INDEX(#REF!,C299+9,12)),INDEX(#REF!,C299+8,12)),INDEX(#REF!,C299+7,12)),INDEX(#REF!,C299+6,12)),INDEX(#REF!,C299+5,12)),INDEX(#REF!,C299+4,12)),INDEX(#REF!,C299+3,12)),INDEX(#REF!,C299+2,12)),INDEX(#REF!,C299+1,12)))</f>
        <v>#N/A</v>
      </c>
      <c r="E299" t="e">
        <f>VLOOKUP(A299,'помощник для списков'!A$2:C$4005,3,FALSE)</f>
        <v>#N/A</v>
      </c>
      <c r="F299" t="e">
        <f>VLOOKUP(CONCATENATE("Лимит на доме",E299),#REF!,22,FALSE)</f>
        <v>#N/A</v>
      </c>
      <c r="G299" t="e">
        <f>VLOOKUP(E299,'помощник для списков'!C$2:I$4005,7,FALSE)</f>
        <v>#N/A</v>
      </c>
      <c r="H299" s="68" t="e">
        <f t="shared" si="36"/>
        <v>#N/A</v>
      </c>
      <c r="I299" t="e">
        <f t="shared" si="37"/>
        <v>#N/A</v>
      </c>
      <c r="J299">
        <f>ROW()</f>
        <v>299</v>
      </c>
      <c r="K299" t="e">
        <f>INDEX(#REF!,'помощник2(строки)'!D299,26)</f>
        <v>#REF!</v>
      </c>
      <c r="L299" t="e">
        <f>IF(K299="да",IF(A299=A298,L298,COUNTIF(M$2:M298,"&gt;0")+1),0)</f>
        <v>#REF!</v>
      </c>
      <c r="M299" t="e">
        <f>IF(VLOOKUP(E299,'помощник для списков'!C$2:I$4005,7,FALSE)=0,0,IF(L299=0,0,IF(E299=E298,0,1)))</f>
        <v>#N/A</v>
      </c>
      <c r="N299" t="e">
        <f t="shared" si="38"/>
        <v>#N/A</v>
      </c>
      <c r="O299" t="e">
        <f t="shared" si="39"/>
        <v>#N/A</v>
      </c>
      <c r="P299" t="e">
        <f>IF(INDEX(#REF!,'помощник2(строки)'!D299,27)="согласие",1,IF(INDEX(#REF!,'помощник2(строки)'!D299,27)="принято решение ОМС",1,0))</f>
        <v>#REF!</v>
      </c>
      <c r="Q299" t="e">
        <f t="shared" si="40"/>
        <v>#REF!</v>
      </c>
      <c r="R299" t="e">
        <f>IF(P299=1,IF(A299=A298,R298,COUNTIF(Q$2:Q298,"&gt;0")+1),0)</f>
        <v>#REF!</v>
      </c>
      <c r="S299" t="e">
        <f t="shared" si="41"/>
        <v>#N/A</v>
      </c>
    </row>
    <row r="300" spans="1:19">
      <c r="A300" t="e">
        <f>IF(COUNTIF(A$2:A299,A299)=B299,A299+1,A299)</f>
        <v>#N/A</v>
      </c>
      <c r="B300" t="e">
        <f>VLOOKUP(A300,'помощник для списков'!A$2:L$4005,11,FALSE)</f>
        <v>#N/A</v>
      </c>
      <c r="C300" t="e">
        <f>IF(A300=A299,D299,VLOOKUP(E300,#REF!,25,FALSE))</f>
        <v>#N/A</v>
      </c>
      <c r="D300" s="54" t="e">
        <f>IF(VLOOKUP(E300,'помощник для списков'!C$2:E$4005,3,FALSE)=0,'помощник2(строки)'!C300,IF(INDEX(#REF!,C300+1,12)=0,IF(INDEX(#REF!,C300+2,12)=0,IF(INDEX(#REF!,C300+3,12)=0,IF(INDEX(#REF!,C300+4,12)=0,IF(INDEX(#REF!,C300+5,12)=0,IF(INDEX(#REF!,C300+6,12)=0,IF(INDEX(#REF!,C300+7,12)=0,IF(INDEX(#REF!,C300+8,12)=0,IF(INDEX(#REF!,C300+9,12)=0,IF(INDEX(#REF!,C300+10,12)=0,IF(INDEX(#REF!,C300+11,12)=0,INDEX(#REF!,C300+12,12),INDEX(#REF!,C300+11,12)),INDEX(#REF!,C300+10,12)),INDEX(#REF!,C300+9,12)),INDEX(#REF!,C300+8,12)),INDEX(#REF!,C300+7,12)),INDEX(#REF!,C300+6,12)),INDEX(#REF!,C300+5,12)),INDEX(#REF!,C300+4,12)),INDEX(#REF!,C300+3,12)),INDEX(#REF!,C300+2,12)),INDEX(#REF!,C300+1,12)))</f>
        <v>#N/A</v>
      </c>
      <c r="E300" t="e">
        <f>VLOOKUP(A300,'помощник для списков'!A$2:C$4005,3,FALSE)</f>
        <v>#N/A</v>
      </c>
      <c r="F300" t="e">
        <f>VLOOKUP(CONCATENATE("Лимит на доме",E300),#REF!,22,FALSE)</f>
        <v>#N/A</v>
      </c>
      <c r="G300" t="e">
        <f>VLOOKUP(E300,'помощник для списков'!C$2:I$4005,7,FALSE)</f>
        <v>#N/A</v>
      </c>
      <c r="H300" s="68" t="e">
        <f t="shared" si="36"/>
        <v>#N/A</v>
      </c>
      <c r="I300" t="e">
        <f t="shared" si="37"/>
        <v>#N/A</v>
      </c>
      <c r="J300">
        <f>ROW()</f>
        <v>300</v>
      </c>
      <c r="K300" t="e">
        <f>INDEX(#REF!,'помощник2(строки)'!D300,26)</f>
        <v>#REF!</v>
      </c>
      <c r="L300" t="e">
        <f>IF(K300="да",IF(A300=A299,L299,COUNTIF(M$2:M299,"&gt;0")+1),0)</f>
        <v>#REF!</v>
      </c>
      <c r="M300" t="e">
        <f>IF(VLOOKUP(E300,'помощник для списков'!C$2:I$4005,7,FALSE)=0,0,IF(L300=0,0,IF(E300=E299,0,1)))</f>
        <v>#N/A</v>
      </c>
      <c r="N300" t="e">
        <f t="shared" si="38"/>
        <v>#N/A</v>
      </c>
      <c r="O300" t="e">
        <f t="shared" si="39"/>
        <v>#N/A</v>
      </c>
      <c r="P300" t="e">
        <f>IF(INDEX(#REF!,'помощник2(строки)'!D300,27)="согласие",1,IF(INDEX(#REF!,'помощник2(строки)'!D300,27)="принято решение ОМС",1,0))</f>
        <v>#REF!</v>
      </c>
      <c r="Q300" t="e">
        <f t="shared" si="40"/>
        <v>#REF!</v>
      </c>
      <c r="R300" t="e">
        <f>IF(P300=1,IF(A300=A299,R299,COUNTIF(Q$2:Q299,"&gt;0")+1),0)</f>
        <v>#REF!</v>
      </c>
      <c r="S300" t="e">
        <f t="shared" si="41"/>
        <v>#N/A</v>
      </c>
    </row>
    <row r="301" spans="1:19">
      <c r="A301" t="e">
        <f>IF(COUNTIF(A$2:A300,A300)=B300,A300+1,A300)</f>
        <v>#N/A</v>
      </c>
      <c r="B301" t="e">
        <f>VLOOKUP(A301,'помощник для списков'!A$2:L$4005,11,FALSE)</f>
        <v>#N/A</v>
      </c>
      <c r="C301" t="e">
        <f>IF(A301=A300,D300,VLOOKUP(E301,#REF!,25,FALSE))</f>
        <v>#N/A</v>
      </c>
      <c r="D301" s="54" t="e">
        <f>IF(VLOOKUP(E301,'помощник для списков'!C$2:E$4005,3,FALSE)=0,'помощник2(строки)'!C301,IF(INDEX(#REF!,C301+1,12)=0,IF(INDEX(#REF!,C301+2,12)=0,IF(INDEX(#REF!,C301+3,12)=0,IF(INDEX(#REF!,C301+4,12)=0,IF(INDEX(#REF!,C301+5,12)=0,IF(INDEX(#REF!,C301+6,12)=0,IF(INDEX(#REF!,C301+7,12)=0,IF(INDEX(#REF!,C301+8,12)=0,IF(INDEX(#REF!,C301+9,12)=0,IF(INDEX(#REF!,C301+10,12)=0,IF(INDEX(#REF!,C301+11,12)=0,INDEX(#REF!,C301+12,12),INDEX(#REF!,C301+11,12)),INDEX(#REF!,C301+10,12)),INDEX(#REF!,C301+9,12)),INDEX(#REF!,C301+8,12)),INDEX(#REF!,C301+7,12)),INDEX(#REF!,C301+6,12)),INDEX(#REF!,C301+5,12)),INDEX(#REF!,C301+4,12)),INDEX(#REF!,C301+3,12)),INDEX(#REF!,C301+2,12)),INDEX(#REF!,C301+1,12)))</f>
        <v>#N/A</v>
      </c>
      <c r="E301" t="e">
        <f>VLOOKUP(A301,'помощник для списков'!A$2:C$4005,3,FALSE)</f>
        <v>#N/A</v>
      </c>
      <c r="F301" t="e">
        <f>VLOOKUP(CONCATENATE("Лимит на доме",E301),#REF!,22,FALSE)</f>
        <v>#N/A</v>
      </c>
      <c r="G301" t="e">
        <f>VLOOKUP(E301,'помощник для списков'!C$2:I$4005,7,FALSE)</f>
        <v>#N/A</v>
      </c>
      <c r="H301" s="68" t="e">
        <f t="shared" si="36"/>
        <v>#N/A</v>
      </c>
      <c r="I301" t="e">
        <f t="shared" si="37"/>
        <v>#N/A</v>
      </c>
      <c r="J301">
        <f>ROW()</f>
        <v>301</v>
      </c>
      <c r="K301" t="e">
        <f>INDEX(#REF!,'помощник2(строки)'!D301,26)</f>
        <v>#REF!</v>
      </c>
      <c r="L301" t="e">
        <f>IF(K301="да",IF(A301=A300,L300,COUNTIF(M$2:M300,"&gt;0")+1),0)</f>
        <v>#REF!</v>
      </c>
      <c r="M301" t="e">
        <f>IF(VLOOKUP(E301,'помощник для списков'!C$2:I$4005,7,FALSE)=0,0,IF(L301=0,0,IF(E301=E300,0,1)))</f>
        <v>#N/A</v>
      </c>
      <c r="N301" t="e">
        <f t="shared" si="38"/>
        <v>#N/A</v>
      </c>
      <c r="O301" t="e">
        <f t="shared" si="39"/>
        <v>#N/A</v>
      </c>
      <c r="P301" t="e">
        <f>IF(INDEX(#REF!,'помощник2(строки)'!D301,27)="согласие",1,IF(INDEX(#REF!,'помощник2(строки)'!D301,27)="принято решение ОМС",1,0))</f>
        <v>#REF!</v>
      </c>
      <c r="Q301" t="e">
        <f t="shared" si="40"/>
        <v>#REF!</v>
      </c>
      <c r="R301" t="e">
        <f>IF(P301=1,IF(A301=A300,R300,COUNTIF(Q$2:Q300,"&gt;0")+1),0)</f>
        <v>#REF!</v>
      </c>
      <c r="S301" t="e">
        <f t="shared" si="41"/>
        <v>#N/A</v>
      </c>
    </row>
    <row r="302" spans="1:19">
      <c r="A302" t="e">
        <f>IF(COUNTIF(A$2:A301,A301)=B301,A301+1,A301)</f>
        <v>#N/A</v>
      </c>
      <c r="B302" t="e">
        <f>VLOOKUP(A302,'помощник для списков'!A$2:L$4005,11,FALSE)</f>
        <v>#N/A</v>
      </c>
      <c r="C302" t="e">
        <f>IF(A302=A301,D301,VLOOKUP(E302,#REF!,25,FALSE))</f>
        <v>#N/A</v>
      </c>
      <c r="D302" s="54" t="e">
        <f>IF(VLOOKUP(E302,'помощник для списков'!C$2:E$4005,3,FALSE)=0,'помощник2(строки)'!C302,IF(INDEX(#REF!,C302+1,12)=0,IF(INDEX(#REF!,C302+2,12)=0,IF(INDEX(#REF!,C302+3,12)=0,IF(INDEX(#REF!,C302+4,12)=0,IF(INDEX(#REF!,C302+5,12)=0,IF(INDEX(#REF!,C302+6,12)=0,IF(INDEX(#REF!,C302+7,12)=0,IF(INDEX(#REF!,C302+8,12)=0,IF(INDEX(#REF!,C302+9,12)=0,IF(INDEX(#REF!,C302+10,12)=0,IF(INDEX(#REF!,C302+11,12)=0,INDEX(#REF!,C302+12,12),INDEX(#REF!,C302+11,12)),INDEX(#REF!,C302+10,12)),INDEX(#REF!,C302+9,12)),INDEX(#REF!,C302+8,12)),INDEX(#REF!,C302+7,12)),INDEX(#REF!,C302+6,12)),INDEX(#REF!,C302+5,12)),INDEX(#REF!,C302+4,12)),INDEX(#REF!,C302+3,12)),INDEX(#REF!,C302+2,12)),INDEX(#REF!,C302+1,12)))</f>
        <v>#N/A</v>
      </c>
      <c r="E302" t="e">
        <f>VLOOKUP(A302,'помощник для списков'!A$2:C$4005,3,FALSE)</f>
        <v>#N/A</v>
      </c>
      <c r="F302" t="e">
        <f>VLOOKUP(CONCATENATE("Лимит на доме",E302),#REF!,22,FALSE)</f>
        <v>#N/A</v>
      </c>
      <c r="G302" t="e">
        <f>VLOOKUP(E302,'помощник для списков'!C$2:I$4005,7,FALSE)</f>
        <v>#N/A</v>
      </c>
      <c r="H302" s="68" t="e">
        <f t="shared" si="36"/>
        <v>#N/A</v>
      </c>
      <c r="I302" t="e">
        <f t="shared" si="37"/>
        <v>#N/A</v>
      </c>
      <c r="J302">
        <f>ROW()</f>
        <v>302</v>
      </c>
      <c r="K302" t="e">
        <f>INDEX(#REF!,'помощник2(строки)'!D302,26)</f>
        <v>#REF!</v>
      </c>
      <c r="L302" t="e">
        <f>IF(K302="да",IF(A302=A301,L301,COUNTIF(M$2:M301,"&gt;0")+1),0)</f>
        <v>#REF!</v>
      </c>
      <c r="M302" t="e">
        <f>IF(VLOOKUP(E302,'помощник для списков'!C$2:I$4005,7,FALSE)=0,0,IF(L302=0,0,IF(E302=E301,0,1)))</f>
        <v>#N/A</v>
      </c>
      <c r="N302" t="e">
        <f t="shared" si="38"/>
        <v>#N/A</v>
      </c>
      <c r="O302" t="e">
        <f t="shared" si="39"/>
        <v>#N/A</v>
      </c>
      <c r="P302" t="e">
        <f>IF(INDEX(#REF!,'помощник2(строки)'!D302,27)="согласие",1,IF(INDEX(#REF!,'помощник2(строки)'!D302,27)="принято решение ОМС",1,0))</f>
        <v>#REF!</v>
      </c>
      <c r="Q302" t="e">
        <f t="shared" si="40"/>
        <v>#REF!</v>
      </c>
      <c r="R302" t="e">
        <f>IF(P302=1,IF(A302=A301,R301,COUNTIF(Q$2:Q301,"&gt;0")+1),0)</f>
        <v>#REF!</v>
      </c>
      <c r="S302" t="e">
        <f t="shared" si="41"/>
        <v>#N/A</v>
      </c>
    </row>
    <row r="303" spans="1:19">
      <c r="A303" t="e">
        <f>IF(COUNTIF(A$2:A302,A302)=B302,A302+1,A302)</f>
        <v>#N/A</v>
      </c>
      <c r="B303" t="e">
        <f>VLOOKUP(A303,'помощник для списков'!A$2:L$4005,11,FALSE)</f>
        <v>#N/A</v>
      </c>
      <c r="C303" t="e">
        <f>IF(A303=A302,D302,VLOOKUP(E303,#REF!,25,FALSE))</f>
        <v>#N/A</v>
      </c>
      <c r="D303" s="54" t="e">
        <f>IF(VLOOKUP(E303,'помощник для списков'!C$2:E$4005,3,FALSE)=0,'помощник2(строки)'!C303,IF(INDEX(#REF!,C303+1,12)=0,IF(INDEX(#REF!,C303+2,12)=0,IF(INDEX(#REF!,C303+3,12)=0,IF(INDEX(#REF!,C303+4,12)=0,IF(INDEX(#REF!,C303+5,12)=0,IF(INDEX(#REF!,C303+6,12)=0,IF(INDEX(#REF!,C303+7,12)=0,IF(INDEX(#REF!,C303+8,12)=0,IF(INDEX(#REF!,C303+9,12)=0,IF(INDEX(#REF!,C303+10,12)=0,IF(INDEX(#REF!,C303+11,12)=0,INDEX(#REF!,C303+12,12),INDEX(#REF!,C303+11,12)),INDEX(#REF!,C303+10,12)),INDEX(#REF!,C303+9,12)),INDEX(#REF!,C303+8,12)),INDEX(#REF!,C303+7,12)),INDEX(#REF!,C303+6,12)),INDEX(#REF!,C303+5,12)),INDEX(#REF!,C303+4,12)),INDEX(#REF!,C303+3,12)),INDEX(#REF!,C303+2,12)),INDEX(#REF!,C303+1,12)))</f>
        <v>#N/A</v>
      </c>
      <c r="E303" t="e">
        <f>VLOOKUP(A303,'помощник для списков'!A$2:C$4005,3,FALSE)</f>
        <v>#N/A</v>
      </c>
      <c r="F303" t="e">
        <f>VLOOKUP(CONCATENATE("Лимит на доме",E303),#REF!,22,FALSE)</f>
        <v>#N/A</v>
      </c>
      <c r="G303" t="e">
        <f>VLOOKUP(E303,'помощник для списков'!C$2:I$4005,7,FALSE)</f>
        <v>#N/A</v>
      </c>
      <c r="H303" s="68" t="e">
        <f t="shared" si="36"/>
        <v>#N/A</v>
      </c>
      <c r="I303" t="e">
        <f t="shared" si="37"/>
        <v>#N/A</v>
      </c>
      <c r="J303">
        <f>ROW()</f>
        <v>303</v>
      </c>
      <c r="K303" t="e">
        <f>INDEX(#REF!,'помощник2(строки)'!D303,26)</f>
        <v>#REF!</v>
      </c>
      <c r="L303" t="e">
        <f>IF(K303="да",IF(A303=A302,L302,COUNTIF(M$2:M302,"&gt;0")+1),0)</f>
        <v>#REF!</v>
      </c>
      <c r="M303" t="e">
        <f>IF(VLOOKUP(E303,'помощник для списков'!C$2:I$4005,7,FALSE)=0,0,IF(L303=0,0,IF(E303=E302,0,1)))</f>
        <v>#N/A</v>
      </c>
      <c r="N303" t="e">
        <f t="shared" si="38"/>
        <v>#N/A</v>
      </c>
      <c r="O303" t="e">
        <f t="shared" si="39"/>
        <v>#N/A</v>
      </c>
      <c r="P303" t="e">
        <f>IF(INDEX(#REF!,'помощник2(строки)'!D303,27)="согласие",1,IF(INDEX(#REF!,'помощник2(строки)'!D303,27)="принято решение ОМС",1,0))</f>
        <v>#REF!</v>
      </c>
      <c r="Q303" t="e">
        <f t="shared" si="40"/>
        <v>#REF!</v>
      </c>
      <c r="R303" t="e">
        <f>IF(P303=1,IF(A303=A302,R302,COUNTIF(Q$2:Q302,"&gt;0")+1),0)</f>
        <v>#REF!</v>
      </c>
      <c r="S303" t="e">
        <f t="shared" si="41"/>
        <v>#N/A</v>
      </c>
    </row>
    <row r="304" spans="1:19">
      <c r="A304" t="e">
        <f>IF(COUNTIF(A$2:A303,A303)=B303,A303+1,A303)</f>
        <v>#N/A</v>
      </c>
      <c r="B304" t="e">
        <f>VLOOKUP(A304,'помощник для списков'!A$2:L$4005,11,FALSE)</f>
        <v>#N/A</v>
      </c>
      <c r="C304" t="e">
        <f>IF(A304=A303,D303,VLOOKUP(E304,#REF!,25,FALSE))</f>
        <v>#N/A</v>
      </c>
      <c r="D304" s="54" t="e">
        <f>IF(VLOOKUP(E304,'помощник для списков'!C$2:E$4005,3,FALSE)=0,'помощник2(строки)'!C304,IF(INDEX(#REF!,C304+1,12)=0,IF(INDEX(#REF!,C304+2,12)=0,IF(INDEX(#REF!,C304+3,12)=0,IF(INDEX(#REF!,C304+4,12)=0,IF(INDEX(#REF!,C304+5,12)=0,IF(INDEX(#REF!,C304+6,12)=0,IF(INDEX(#REF!,C304+7,12)=0,IF(INDEX(#REF!,C304+8,12)=0,IF(INDEX(#REF!,C304+9,12)=0,IF(INDEX(#REF!,C304+10,12)=0,IF(INDEX(#REF!,C304+11,12)=0,INDEX(#REF!,C304+12,12),INDEX(#REF!,C304+11,12)),INDEX(#REF!,C304+10,12)),INDEX(#REF!,C304+9,12)),INDEX(#REF!,C304+8,12)),INDEX(#REF!,C304+7,12)),INDEX(#REF!,C304+6,12)),INDEX(#REF!,C304+5,12)),INDEX(#REF!,C304+4,12)),INDEX(#REF!,C304+3,12)),INDEX(#REF!,C304+2,12)),INDEX(#REF!,C304+1,12)))</f>
        <v>#N/A</v>
      </c>
      <c r="E304" t="e">
        <f>VLOOKUP(A304,'помощник для списков'!A$2:C$4005,3,FALSE)</f>
        <v>#N/A</v>
      </c>
      <c r="F304" t="e">
        <f>VLOOKUP(CONCATENATE("Лимит на доме",E304),#REF!,22,FALSE)</f>
        <v>#N/A</v>
      </c>
      <c r="G304" t="e">
        <f>VLOOKUP(E304,'помощник для списков'!C$2:I$4005,7,FALSE)</f>
        <v>#N/A</v>
      </c>
      <c r="H304" s="68" t="e">
        <f t="shared" si="36"/>
        <v>#N/A</v>
      </c>
      <c r="I304" t="e">
        <f t="shared" si="37"/>
        <v>#N/A</v>
      </c>
      <c r="J304">
        <f>ROW()</f>
        <v>304</v>
      </c>
      <c r="K304" t="e">
        <f>INDEX(#REF!,'помощник2(строки)'!D304,26)</f>
        <v>#REF!</v>
      </c>
      <c r="L304" t="e">
        <f>IF(K304="да",IF(A304=A303,L303,COUNTIF(M$2:M303,"&gt;0")+1),0)</f>
        <v>#REF!</v>
      </c>
      <c r="M304" t="e">
        <f>IF(VLOOKUP(E304,'помощник для списков'!C$2:I$4005,7,FALSE)=0,0,IF(L304=0,0,IF(E304=E303,0,1)))</f>
        <v>#N/A</v>
      </c>
      <c r="N304" t="e">
        <f t="shared" si="38"/>
        <v>#N/A</v>
      </c>
      <c r="O304" t="e">
        <f t="shared" si="39"/>
        <v>#N/A</v>
      </c>
      <c r="P304" t="e">
        <f>IF(INDEX(#REF!,'помощник2(строки)'!D304,27)="согласие",1,IF(INDEX(#REF!,'помощник2(строки)'!D304,27)="принято решение ОМС",1,0))</f>
        <v>#REF!</v>
      </c>
      <c r="Q304" t="e">
        <f t="shared" si="40"/>
        <v>#REF!</v>
      </c>
      <c r="R304" t="e">
        <f>IF(P304=1,IF(A304=A303,R303,COUNTIF(Q$2:Q303,"&gt;0")+1),0)</f>
        <v>#REF!</v>
      </c>
      <c r="S304" t="e">
        <f t="shared" si="41"/>
        <v>#N/A</v>
      </c>
    </row>
    <row r="305" spans="1:19">
      <c r="A305" t="e">
        <f>IF(COUNTIF(A$2:A304,A304)=B304,A304+1,A304)</f>
        <v>#N/A</v>
      </c>
      <c r="B305" t="e">
        <f>VLOOKUP(A305,'помощник для списков'!A$2:L$4005,11,FALSE)</f>
        <v>#N/A</v>
      </c>
      <c r="C305" t="e">
        <f>IF(A305=A304,D304,VLOOKUP(E305,#REF!,25,FALSE))</f>
        <v>#N/A</v>
      </c>
      <c r="D305" s="54" t="e">
        <f>IF(VLOOKUP(E305,'помощник для списков'!C$2:E$4005,3,FALSE)=0,'помощник2(строки)'!C305,IF(INDEX(#REF!,C305+1,12)=0,IF(INDEX(#REF!,C305+2,12)=0,IF(INDEX(#REF!,C305+3,12)=0,IF(INDEX(#REF!,C305+4,12)=0,IF(INDEX(#REF!,C305+5,12)=0,IF(INDEX(#REF!,C305+6,12)=0,IF(INDEX(#REF!,C305+7,12)=0,IF(INDEX(#REF!,C305+8,12)=0,IF(INDEX(#REF!,C305+9,12)=0,IF(INDEX(#REF!,C305+10,12)=0,IF(INDEX(#REF!,C305+11,12)=0,INDEX(#REF!,C305+12,12),INDEX(#REF!,C305+11,12)),INDEX(#REF!,C305+10,12)),INDEX(#REF!,C305+9,12)),INDEX(#REF!,C305+8,12)),INDEX(#REF!,C305+7,12)),INDEX(#REF!,C305+6,12)),INDEX(#REF!,C305+5,12)),INDEX(#REF!,C305+4,12)),INDEX(#REF!,C305+3,12)),INDEX(#REF!,C305+2,12)),INDEX(#REF!,C305+1,12)))</f>
        <v>#N/A</v>
      </c>
      <c r="E305" t="e">
        <f>VLOOKUP(A305,'помощник для списков'!A$2:C$4005,3,FALSE)</f>
        <v>#N/A</v>
      </c>
      <c r="F305" t="e">
        <f>VLOOKUP(CONCATENATE("Лимит на доме",E305),#REF!,22,FALSE)</f>
        <v>#N/A</v>
      </c>
      <c r="G305" t="e">
        <f>VLOOKUP(E305,'помощник для списков'!C$2:I$4005,7,FALSE)</f>
        <v>#N/A</v>
      </c>
      <c r="H305" s="68" t="e">
        <f t="shared" si="36"/>
        <v>#N/A</v>
      </c>
      <c r="I305" t="e">
        <f t="shared" si="37"/>
        <v>#N/A</v>
      </c>
      <c r="J305">
        <f>ROW()</f>
        <v>305</v>
      </c>
      <c r="K305" t="e">
        <f>INDEX(#REF!,'помощник2(строки)'!D305,26)</f>
        <v>#REF!</v>
      </c>
      <c r="L305" t="e">
        <f>IF(K305="да",IF(A305=A304,L304,COUNTIF(M$2:M304,"&gt;0")+1),0)</f>
        <v>#REF!</v>
      </c>
      <c r="M305" t="e">
        <f>IF(VLOOKUP(E305,'помощник для списков'!C$2:I$4005,7,FALSE)=0,0,IF(L305=0,0,IF(E305=E304,0,1)))</f>
        <v>#N/A</v>
      </c>
      <c r="N305" t="e">
        <f t="shared" si="38"/>
        <v>#N/A</v>
      </c>
      <c r="O305" t="e">
        <f t="shared" si="39"/>
        <v>#N/A</v>
      </c>
      <c r="P305" t="e">
        <f>IF(INDEX(#REF!,'помощник2(строки)'!D305,27)="согласие",1,IF(INDEX(#REF!,'помощник2(строки)'!D305,27)="принято решение ОМС",1,0))</f>
        <v>#REF!</v>
      </c>
      <c r="Q305" t="e">
        <f t="shared" si="40"/>
        <v>#REF!</v>
      </c>
      <c r="R305" t="e">
        <f>IF(P305=1,IF(A305=A304,R304,COUNTIF(Q$2:Q304,"&gt;0")+1),0)</f>
        <v>#REF!</v>
      </c>
      <c r="S305" t="e">
        <f t="shared" si="41"/>
        <v>#N/A</v>
      </c>
    </row>
    <row r="306" spans="1:19">
      <c r="A306" t="e">
        <f>IF(COUNTIF(A$2:A305,A305)=B305,A305+1,A305)</f>
        <v>#N/A</v>
      </c>
      <c r="B306" t="e">
        <f>VLOOKUP(A306,'помощник для списков'!A$2:L$4005,11,FALSE)</f>
        <v>#N/A</v>
      </c>
      <c r="C306" t="e">
        <f>IF(A306=A305,D305,VLOOKUP(E306,#REF!,25,FALSE))</f>
        <v>#N/A</v>
      </c>
      <c r="D306" s="54" t="e">
        <f>IF(VLOOKUP(E306,'помощник для списков'!C$2:E$4005,3,FALSE)=0,'помощник2(строки)'!C306,IF(INDEX(#REF!,C306+1,12)=0,IF(INDEX(#REF!,C306+2,12)=0,IF(INDEX(#REF!,C306+3,12)=0,IF(INDEX(#REF!,C306+4,12)=0,IF(INDEX(#REF!,C306+5,12)=0,IF(INDEX(#REF!,C306+6,12)=0,IF(INDEX(#REF!,C306+7,12)=0,IF(INDEX(#REF!,C306+8,12)=0,IF(INDEX(#REF!,C306+9,12)=0,IF(INDEX(#REF!,C306+10,12)=0,IF(INDEX(#REF!,C306+11,12)=0,INDEX(#REF!,C306+12,12),INDEX(#REF!,C306+11,12)),INDEX(#REF!,C306+10,12)),INDEX(#REF!,C306+9,12)),INDEX(#REF!,C306+8,12)),INDEX(#REF!,C306+7,12)),INDEX(#REF!,C306+6,12)),INDEX(#REF!,C306+5,12)),INDEX(#REF!,C306+4,12)),INDEX(#REF!,C306+3,12)),INDEX(#REF!,C306+2,12)),INDEX(#REF!,C306+1,12)))</f>
        <v>#N/A</v>
      </c>
      <c r="E306" t="e">
        <f>VLOOKUP(A306,'помощник для списков'!A$2:C$4005,3,FALSE)</f>
        <v>#N/A</v>
      </c>
      <c r="F306" t="e">
        <f>VLOOKUP(CONCATENATE("Лимит на доме",E306),#REF!,22,FALSE)</f>
        <v>#N/A</v>
      </c>
      <c r="G306" t="e">
        <f>VLOOKUP(E306,'помощник для списков'!C$2:I$4005,7,FALSE)</f>
        <v>#N/A</v>
      </c>
      <c r="H306" s="68" t="e">
        <f t="shared" si="36"/>
        <v>#N/A</v>
      </c>
      <c r="I306" t="e">
        <f t="shared" si="37"/>
        <v>#N/A</v>
      </c>
      <c r="J306">
        <f>ROW()</f>
        <v>306</v>
      </c>
      <c r="K306" t="e">
        <f>INDEX(#REF!,'помощник2(строки)'!D306,26)</f>
        <v>#REF!</v>
      </c>
      <c r="L306" t="e">
        <f>IF(K306="да",IF(A306=A305,L305,COUNTIF(M$2:M305,"&gt;0")+1),0)</f>
        <v>#REF!</v>
      </c>
      <c r="M306" t="e">
        <f>IF(VLOOKUP(E306,'помощник для списков'!C$2:I$4005,7,FALSE)=0,0,IF(L306=0,0,IF(E306=E305,0,1)))</f>
        <v>#N/A</v>
      </c>
      <c r="N306" t="e">
        <f t="shared" si="38"/>
        <v>#N/A</v>
      </c>
      <c r="O306" t="e">
        <f t="shared" si="39"/>
        <v>#N/A</v>
      </c>
      <c r="P306" t="e">
        <f>IF(INDEX(#REF!,'помощник2(строки)'!D306,27)="согласие",1,IF(INDEX(#REF!,'помощник2(строки)'!D306,27)="принято решение ОМС",1,0))</f>
        <v>#REF!</v>
      </c>
      <c r="Q306" t="e">
        <f t="shared" si="40"/>
        <v>#REF!</v>
      </c>
      <c r="R306" t="e">
        <f>IF(P306=1,IF(A306=A305,R305,COUNTIF(Q$2:Q305,"&gt;0")+1),0)</f>
        <v>#REF!</v>
      </c>
      <c r="S306" t="e">
        <f t="shared" si="41"/>
        <v>#N/A</v>
      </c>
    </row>
    <row r="307" spans="1:19">
      <c r="A307" t="e">
        <f>IF(COUNTIF(A$2:A306,A306)=B306,A306+1,A306)</f>
        <v>#N/A</v>
      </c>
      <c r="B307" t="e">
        <f>VLOOKUP(A307,'помощник для списков'!A$2:L$4005,11,FALSE)</f>
        <v>#N/A</v>
      </c>
      <c r="C307" t="e">
        <f>IF(A307=A306,D306,VLOOKUP(E307,#REF!,25,FALSE))</f>
        <v>#N/A</v>
      </c>
      <c r="D307" s="54" t="e">
        <f>IF(VLOOKUP(E307,'помощник для списков'!C$2:E$4005,3,FALSE)=0,'помощник2(строки)'!C307,IF(INDEX(#REF!,C307+1,12)=0,IF(INDEX(#REF!,C307+2,12)=0,IF(INDEX(#REF!,C307+3,12)=0,IF(INDEX(#REF!,C307+4,12)=0,IF(INDEX(#REF!,C307+5,12)=0,IF(INDEX(#REF!,C307+6,12)=0,IF(INDEX(#REF!,C307+7,12)=0,IF(INDEX(#REF!,C307+8,12)=0,IF(INDEX(#REF!,C307+9,12)=0,IF(INDEX(#REF!,C307+10,12)=0,IF(INDEX(#REF!,C307+11,12)=0,INDEX(#REF!,C307+12,12),INDEX(#REF!,C307+11,12)),INDEX(#REF!,C307+10,12)),INDEX(#REF!,C307+9,12)),INDEX(#REF!,C307+8,12)),INDEX(#REF!,C307+7,12)),INDEX(#REF!,C307+6,12)),INDEX(#REF!,C307+5,12)),INDEX(#REF!,C307+4,12)),INDEX(#REF!,C307+3,12)),INDEX(#REF!,C307+2,12)),INDEX(#REF!,C307+1,12)))</f>
        <v>#N/A</v>
      </c>
      <c r="E307" t="e">
        <f>VLOOKUP(A307,'помощник для списков'!A$2:C$4005,3,FALSE)</f>
        <v>#N/A</v>
      </c>
      <c r="F307" t="e">
        <f>VLOOKUP(CONCATENATE("Лимит на доме",E307),#REF!,22,FALSE)</f>
        <v>#N/A</v>
      </c>
      <c r="G307" t="e">
        <f>VLOOKUP(E307,'помощник для списков'!C$2:I$4005,7,FALSE)</f>
        <v>#N/A</v>
      </c>
      <c r="H307" s="68" t="e">
        <f t="shared" si="36"/>
        <v>#N/A</v>
      </c>
      <c r="I307" t="e">
        <f t="shared" si="37"/>
        <v>#N/A</v>
      </c>
      <c r="J307">
        <f>ROW()</f>
        <v>307</v>
      </c>
      <c r="K307" t="e">
        <f>INDEX(#REF!,'помощник2(строки)'!D307,26)</f>
        <v>#REF!</v>
      </c>
      <c r="L307" t="e">
        <f>IF(K307="да",IF(A307=A306,L306,COUNTIF(M$2:M306,"&gt;0")+1),0)</f>
        <v>#REF!</v>
      </c>
      <c r="M307" t="e">
        <f>IF(VLOOKUP(E307,'помощник для списков'!C$2:I$4005,7,FALSE)=0,0,IF(L307=0,0,IF(E307=E306,0,1)))</f>
        <v>#N/A</v>
      </c>
      <c r="N307" t="e">
        <f t="shared" si="38"/>
        <v>#N/A</v>
      </c>
      <c r="O307" t="e">
        <f t="shared" si="39"/>
        <v>#N/A</v>
      </c>
      <c r="P307" t="e">
        <f>IF(INDEX(#REF!,'помощник2(строки)'!D307,27)="согласие",1,IF(INDEX(#REF!,'помощник2(строки)'!D307,27)="принято решение ОМС",1,0))</f>
        <v>#REF!</v>
      </c>
      <c r="Q307" t="e">
        <f t="shared" si="40"/>
        <v>#REF!</v>
      </c>
      <c r="R307" t="e">
        <f>IF(P307=1,IF(A307=A306,R306,COUNTIF(Q$2:Q306,"&gt;0")+1),0)</f>
        <v>#REF!</v>
      </c>
      <c r="S307" t="e">
        <f t="shared" si="41"/>
        <v>#N/A</v>
      </c>
    </row>
    <row r="308" spans="1:19">
      <c r="A308" t="e">
        <f>IF(COUNTIF(A$2:A307,A307)=B307,A307+1,A307)</f>
        <v>#N/A</v>
      </c>
      <c r="B308" t="e">
        <f>VLOOKUP(A308,'помощник для списков'!A$2:L$4005,11,FALSE)</f>
        <v>#N/A</v>
      </c>
      <c r="C308" t="e">
        <f>IF(A308=A307,D307,VLOOKUP(E308,#REF!,25,FALSE))</f>
        <v>#N/A</v>
      </c>
      <c r="D308" s="54" t="e">
        <f>IF(VLOOKUP(E308,'помощник для списков'!C$2:E$4005,3,FALSE)=0,'помощник2(строки)'!C308,IF(INDEX(#REF!,C308+1,12)=0,IF(INDEX(#REF!,C308+2,12)=0,IF(INDEX(#REF!,C308+3,12)=0,IF(INDEX(#REF!,C308+4,12)=0,IF(INDEX(#REF!,C308+5,12)=0,IF(INDEX(#REF!,C308+6,12)=0,IF(INDEX(#REF!,C308+7,12)=0,IF(INDEX(#REF!,C308+8,12)=0,IF(INDEX(#REF!,C308+9,12)=0,IF(INDEX(#REF!,C308+10,12)=0,IF(INDEX(#REF!,C308+11,12)=0,INDEX(#REF!,C308+12,12),INDEX(#REF!,C308+11,12)),INDEX(#REF!,C308+10,12)),INDEX(#REF!,C308+9,12)),INDEX(#REF!,C308+8,12)),INDEX(#REF!,C308+7,12)),INDEX(#REF!,C308+6,12)),INDEX(#REF!,C308+5,12)),INDEX(#REF!,C308+4,12)),INDEX(#REF!,C308+3,12)),INDEX(#REF!,C308+2,12)),INDEX(#REF!,C308+1,12)))</f>
        <v>#N/A</v>
      </c>
      <c r="E308" t="e">
        <f>VLOOKUP(A308,'помощник для списков'!A$2:C$4005,3,FALSE)</f>
        <v>#N/A</v>
      </c>
      <c r="F308" t="e">
        <f>VLOOKUP(CONCATENATE("Лимит на доме",E308),#REF!,22,FALSE)</f>
        <v>#N/A</v>
      </c>
      <c r="G308" t="e">
        <f>VLOOKUP(E308,'помощник для списков'!C$2:I$4005,7,FALSE)</f>
        <v>#N/A</v>
      </c>
      <c r="H308" s="68" t="e">
        <f t="shared" si="36"/>
        <v>#N/A</v>
      </c>
      <c r="I308" t="e">
        <f t="shared" si="37"/>
        <v>#N/A</v>
      </c>
      <c r="J308">
        <f>ROW()</f>
        <v>308</v>
      </c>
      <c r="K308" t="e">
        <f>INDEX(#REF!,'помощник2(строки)'!D308,26)</f>
        <v>#REF!</v>
      </c>
      <c r="L308" t="e">
        <f>IF(K308="да",IF(A308=A307,L307,COUNTIF(M$2:M307,"&gt;0")+1),0)</f>
        <v>#REF!</v>
      </c>
      <c r="M308" t="e">
        <f>IF(VLOOKUP(E308,'помощник для списков'!C$2:I$4005,7,FALSE)=0,0,IF(L308=0,0,IF(E308=E307,0,1)))</f>
        <v>#N/A</v>
      </c>
      <c r="N308" t="e">
        <f t="shared" si="38"/>
        <v>#N/A</v>
      </c>
      <c r="O308" t="e">
        <f t="shared" si="39"/>
        <v>#N/A</v>
      </c>
      <c r="P308" t="e">
        <f>IF(INDEX(#REF!,'помощник2(строки)'!D308,27)="согласие",1,IF(INDEX(#REF!,'помощник2(строки)'!D308,27)="принято решение ОМС",1,0))</f>
        <v>#REF!</v>
      </c>
      <c r="Q308" t="e">
        <f t="shared" si="40"/>
        <v>#REF!</v>
      </c>
      <c r="R308" t="e">
        <f>IF(P308=1,IF(A308=A307,R307,COUNTIF(Q$2:Q307,"&gt;0")+1),0)</f>
        <v>#REF!</v>
      </c>
      <c r="S308" t="e">
        <f t="shared" si="41"/>
        <v>#N/A</v>
      </c>
    </row>
    <row r="309" spans="1:19">
      <c r="A309" t="e">
        <f>IF(COUNTIF(A$2:A308,A308)=B308,A308+1,A308)</f>
        <v>#N/A</v>
      </c>
      <c r="B309" t="e">
        <f>VLOOKUP(A309,'помощник для списков'!A$2:L$4005,11,FALSE)</f>
        <v>#N/A</v>
      </c>
      <c r="C309" t="e">
        <f>IF(A309=A308,D308,VLOOKUP(E309,#REF!,25,FALSE))</f>
        <v>#N/A</v>
      </c>
      <c r="D309" s="54" t="e">
        <f>IF(VLOOKUP(E309,'помощник для списков'!C$2:E$4005,3,FALSE)=0,'помощник2(строки)'!C309,IF(INDEX(#REF!,C309+1,12)=0,IF(INDEX(#REF!,C309+2,12)=0,IF(INDEX(#REF!,C309+3,12)=0,IF(INDEX(#REF!,C309+4,12)=0,IF(INDEX(#REF!,C309+5,12)=0,IF(INDEX(#REF!,C309+6,12)=0,IF(INDEX(#REF!,C309+7,12)=0,IF(INDEX(#REF!,C309+8,12)=0,IF(INDEX(#REF!,C309+9,12)=0,IF(INDEX(#REF!,C309+10,12)=0,IF(INDEX(#REF!,C309+11,12)=0,INDEX(#REF!,C309+12,12),INDEX(#REF!,C309+11,12)),INDEX(#REF!,C309+10,12)),INDEX(#REF!,C309+9,12)),INDEX(#REF!,C309+8,12)),INDEX(#REF!,C309+7,12)),INDEX(#REF!,C309+6,12)),INDEX(#REF!,C309+5,12)),INDEX(#REF!,C309+4,12)),INDEX(#REF!,C309+3,12)),INDEX(#REF!,C309+2,12)),INDEX(#REF!,C309+1,12)))</f>
        <v>#N/A</v>
      </c>
      <c r="E309" t="e">
        <f>VLOOKUP(A309,'помощник для списков'!A$2:C$4005,3,FALSE)</f>
        <v>#N/A</v>
      </c>
      <c r="F309" t="e">
        <f>VLOOKUP(CONCATENATE("Лимит на доме",E309),#REF!,22,FALSE)</f>
        <v>#N/A</v>
      </c>
      <c r="G309" t="e">
        <f>VLOOKUP(E309,'помощник для списков'!C$2:I$4005,7,FALSE)</f>
        <v>#N/A</v>
      </c>
      <c r="H309" s="68" t="e">
        <f t="shared" si="36"/>
        <v>#N/A</v>
      </c>
      <c r="I309" t="e">
        <f t="shared" si="37"/>
        <v>#N/A</v>
      </c>
      <c r="J309">
        <f>ROW()</f>
        <v>309</v>
      </c>
      <c r="K309" t="e">
        <f>INDEX(#REF!,'помощник2(строки)'!D309,26)</f>
        <v>#REF!</v>
      </c>
      <c r="L309" t="e">
        <f>IF(K309="да",IF(A309=A308,L308,COUNTIF(M$2:M308,"&gt;0")+1),0)</f>
        <v>#REF!</v>
      </c>
      <c r="M309" t="e">
        <f>IF(VLOOKUP(E309,'помощник для списков'!C$2:I$4005,7,FALSE)=0,0,IF(L309=0,0,IF(E309=E308,0,1)))</f>
        <v>#N/A</v>
      </c>
      <c r="N309" t="e">
        <f t="shared" si="38"/>
        <v>#N/A</v>
      </c>
      <c r="O309" t="e">
        <f t="shared" si="39"/>
        <v>#N/A</v>
      </c>
      <c r="P309" t="e">
        <f>IF(INDEX(#REF!,'помощник2(строки)'!D309,27)="согласие",1,IF(INDEX(#REF!,'помощник2(строки)'!D309,27)="принято решение ОМС",1,0))</f>
        <v>#REF!</v>
      </c>
      <c r="Q309" t="e">
        <f t="shared" si="40"/>
        <v>#REF!</v>
      </c>
      <c r="R309" t="e">
        <f>IF(P309=1,IF(A309=A308,R308,COUNTIF(Q$2:Q308,"&gt;0")+1),0)</f>
        <v>#REF!</v>
      </c>
      <c r="S309" t="e">
        <f t="shared" si="41"/>
        <v>#N/A</v>
      </c>
    </row>
    <row r="310" spans="1:19">
      <c r="A310" t="e">
        <f>IF(COUNTIF(A$2:A309,A309)=B309,A309+1,A309)</f>
        <v>#N/A</v>
      </c>
      <c r="B310" t="e">
        <f>VLOOKUP(A310,'помощник для списков'!A$2:L$4005,11,FALSE)</f>
        <v>#N/A</v>
      </c>
      <c r="C310" t="e">
        <f>IF(A310=A309,D309,VLOOKUP(E310,#REF!,25,FALSE))</f>
        <v>#N/A</v>
      </c>
      <c r="D310" s="54" t="e">
        <f>IF(VLOOKUP(E310,'помощник для списков'!C$2:E$4005,3,FALSE)=0,'помощник2(строки)'!C310,IF(INDEX(#REF!,C310+1,12)=0,IF(INDEX(#REF!,C310+2,12)=0,IF(INDEX(#REF!,C310+3,12)=0,IF(INDEX(#REF!,C310+4,12)=0,IF(INDEX(#REF!,C310+5,12)=0,IF(INDEX(#REF!,C310+6,12)=0,IF(INDEX(#REF!,C310+7,12)=0,IF(INDEX(#REF!,C310+8,12)=0,IF(INDEX(#REF!,C310+9,12)=0,IF(INDEX(#REF!,C310+10,12)=0,IF(INDEX(#REF!,C310+11,12)=0,INDEX(#REF!,C310+12,12),INDEX(#REF!,C310+11,12)),INDEX(#REF!,C310+10,12)),INDEX(#REF!,C310+9,12)),INDEX(#REF!,C310+8,12)),INDEX(#REF!,C310+7,12)),INDEX(#REF!,C310+6,12)),INDEX(#REF!,C310+5,12)),INDEX(#REF!,C310+4,12)),INDEX(#REF!,C310+3,12)),INDEX(#REF!,C310+2,12)),INDEX(#REF!,C310+1,12)))</f>
        <v>#N/A</v>
      </c>
      <c r="E310" t="e">
        <f>VLOOKUP(A310,'помощник для списков'!A$2:C$4005,3,FALSE)</f>
        <v>#N/A</v>
      </c>
      <c r="F310" t="e">
        <f>VLOOKUP(CONCATENATE("Лимит на доме",E310),#REF!,22,FALSE)</f>
        <v>#N/A</v>
      </c>
      <c r="G310" t="e">
        <f>VLOOKUP(E310,'помощник для списков'!C$2:I$4005,7,FALSE)</f>
        <v>#N/A</v>
      </c>
      <c r="H310" s="68" t="e">
        <f t="shared" si="36"/>
        <v>#N/A</v>
      </c>
      <c r="I310" t="e">
        <f t="shared" si="37"/>
        <v>#N/A</v>
      </c>
      <c r="J310">
        <f>ROW()</f>
        <v>310</v>
      </c>
      <c r="K310" t="e">
        <f>INDEX(#REF!,'помощник2(строки)'!D310,26)</f>
        <v>#REF!</v>
      </c>
      <c r="L310" t="e">
        <f>IF(K310="да",IF(A310=A309,L309,COUNTIF(M$2:M309,"&gt;0")+1),0)</f>
        <v>#REF!</v>
      </c>
      <c r="M310" t="e">
        <f>IF(VLOOKUP(E310,'помощник для списков'!C$2:I$4005,7,FALSE)=0,0,IF(L310=0,0,IF(E310=E309,0,1)))</f>
        <v>#N/A</v>
      </c>
      <c r="N310" t="e">
        <f t="shared" si="38"/>
        <v>#N/A</v>
      </c>
      <c r="O310" t="e">
        <f t="shared" si="39"/>
        <v>#N/A</v>
      </c>
      <c r="P310" t="e">
        <f>IF(INDEX(#REF!,'помощник2(строки)'!D310,27)="согласие",1,IF(INDEX(#REF!,'помощник2(строки)'!D310,27)="принято решение ОМС",1,0))</f>
        <v>#REF!</v>
      </c>
      <c r="Q310" t="e">
        <f t="shared" si="40"/>
        <v>#REF!</v>
      </c>
      <c r="R310" t="e">
        <f>IF(P310=1,IF(A310=A309,R309,COUNTIF(Q$2:Q309,"&gt;0")+1),0)</f>
        <v>#REF!</v>
      </c>
      <c r="S310" t="e">
        <f t="shared" si="41"/>
        <v>#N/A</v>
      </c>
    </row>
    <row r="311" spans="1:19">
      <c r="A311" t="e">
        <f>IF(COUNTIF(A$2:A310,A310)=B310,A310+1,A310)</f>
        <v>#N/A</v>
      </c>
      <c r="B311" t="e">
        <f>VLOOKUP(A311,'помощник для списков'!A$2:L$4005,11,FALSE)</f>
        <v>#N/A</v>
      </c>
      <c r="C311" t="e">
        <f>IF(A311=A310,D310,VLOOKUP(E311,#REF!,25,FALSE))</f>
        <v>#N/A</v>
      </c>
      <c r="D311" s="54" t="e">
        <f>IF(VLOOKUP(E311,'помощник для списков'!C$2:E$4005,3,FALSE)=0,'помощник2(строки)'!C311,IF(INDEX(#REF!,C311+1,12)=0,IF(INDEX(#REF!,C311+2,12)=0,IF(INDEX(#REF!,C311+3,12)=0,IF(INDEX(#REF!,C311+4,12)=0,IF(INDEX(#REF!,C311+5,12)=0,IF(INDEX(#REF!,C311+6,12)=0,IF(INDEX(#REF!,C311+7,12)=0,IF(INDEX(#REF!,C311+8,12)=0,IF(INDEX(#REF!,C311+9,12)=0,IF(INDEX(#REF!,C311+10,12)=0,IF(INDEX(#REF!,C311+11,12)=0,INDEX(#REF!,C311+12,12),INDEX(#REF!,C311+11,12)),INDEX(#REF!,C311+10,12)),INDEX(#REF!,C311+9,12)),INDEX(#REF!,C311+8,12)),INDEX(#REF!,C311+7,12)),INDEX(#REF!,C311+6,12)),INDEX(#REF!,C311+5,12)),INDEX(#REF!,C311+4,12)),INDEX(#REF!,C311+3,12)),INDEX(#REF!,C311+2,12)),INDEX(#REF!,C311+1,12)))</f>
        <v>#N/A</v>
      </c>
      <c r="E311" t="e">
        <f>VLOOKUP(A311,'помощник для списков'!A$2:C$4005,3,FALSE)</f>
        <v>#N/A</v>
      </c>
      <c r="F311" t="e">
        <f>VLOOKUP(CONCATENATE("Лимит на доме",E311),#REF!,22,FALSE)</f>
        <v>#N/A</v>
      </c>
      <c r="G311" t="e">
        <f>VLOOKUP(E311,'помощник для списков'!C$2:I$4005,7,FALSE)</f>
        <v>#N/A</v>
      </c>
      <c r="H311" s="68" t="e">
        <f t="shared" si="36"/>
        <v>#N/A</v>
      </c>
      <c r="I311" t="e">
        <f t="shared" si="37"/>
        <v>#N/A</v>
      </c>
      <c r="J311">
        <f>ROW()</f>
        <v>311</v>
      </c>
      <c r="K311" t="e">
        <f>INDEX(#REF!,'помощник2(строки)'!D311,26)</f>
        <v>#REF!</v>
      </c>
      <c r="L311" t="e">
        <f>IF(K311="да",IF(A311=A310,L310,COUNTIF(M$2:M310,"&gt;0")+1),0)</f>
        <v>#REF!</v>
      </c>
      <c r="M311" t="e">
        <f>IF(VLOOKUP(E311,'помощник для списков'!C$2:I$4005,7,FALSE)=0,0,IF(L311=0,0,IF(E311=E310,0,1)))</f>
        <v>#N/A</v>
      </c>
      <c r="N311" t="e">
        <f t="shared" si="38"/>
        <v>#N/A</v>
      </c>
      <c r="O311" t="e">
        <f t="shared" si="39"/>
        <v>#N/A</v>
      </c>
      <c r="P311" t="e">
        <f>IF(INDEX(#REF!,'помощник2(строки)'!D311,27)="согласие",1,IF(INDEX(#REF!,'помощник2(строки)'!D311,27)="принято решение ОМС",1,0))</f>
        <v>#REF!</v>
      </c>
      <c r="Q311" t="e">
        <f t="shared" si="40"/>
        <v>#REF!</v>
      </c>
      <c r="R311" t="e">
        <f>IF(P311=1,IF(A311=A310,R310,COUNTIF(Q$2:Q310,"&gt;0")+1),0)</f>
        <v>#REF!</v>
      </c>
      <c r="S311" t="e">
        <f t="shared" si="41"/>
        <v>#N/A</v>
      </c>
    </row>
    <row r="312" spans="1:19">
      <c r="A312" t="e">
        <f>IF(COUNTIF(A$2:A311,A311)=B311,A311+1,A311)</f>
        <v>#N/A</v>
      </c>
      <c r="B312" t="e">
        <f>VLOOKUP(A312,'помощник для списков'!A$2:L$4005,11,FALSE)</f>
        <v>#N/A</v>
      </c>
      <c r="C312" t="e">
        <f>IF(A312=A311,D311,VLOOKUP(E312,#REF!,25,FALSE))</f>
        <v>#N/A</v>
      </c>
      <c r="D312" s="54" t="e">
        <f>IF(VLOOKUP(E312,'помощник для списков'!C$2:E$4005,3,FALSE)=0,'помощник2(строки)'!C312,IF(INDEX(#REF!,C312+1,12)=0,IF(INDEX(#REF!,C312+2,12)=0,IF(INDEX(#REF!,C312+3,12)=0,IF(INDEX(#REF!,C312+4,12)=0,IF(INDEX(#REF!,C312+5,12)=0,IF(INDEX(#REF!,C312+6,12)=0,IF(INDEX(#REF!,C312+7,12)=0,IF(INDEX(#REF!,C312+8,12)=0,IF(INDEX(#REF!,C312+9,12)=0,IF(INDEX(#REF!,C312+10,12)=0,IF(INDEX(#REF!,C312+11,12)=0,INDEX(#REF!,C312+12,12),INDEX(#REF!,C312+11,12)),INDEX(#REF!,C312+10,12)),INDEX(#REF!,C312+9,12)),INDEX(#REF!,C312+8,12)),INDEX(#REF!,C312+7,12)),INDEX(#REF!,C312+6,12)),INDEX(#REF!,C312+5,12)),INDEX(#REF!,C312+4,12)),INDEX(#REF!,C312+3,12)),INDEX(#REF!,C312+2,12)),INDEX(#REF!,C312+1,12)))</f>
        <v>#N/A</v>
      </c>
      <c r="E312" t="e">
        <f>VLOOKUP(A312,'помощник для списков'!A$2:C$4005,3,FALSE)</f>
        <v>#N/A</v>
      </c>
      <c r="F312" t="e">
        <f>VLOOKUP(CONCATENATE("Лимит на доме",E312),#REF!,22,FALSE)</f>
        <v>#N/A</v>
      </c>
      <c r="G312" t="e">
        <f>VLOOKUP(E312,'помощник для списков'!C$2:I$4005,7,FALSE)</f>
        <v>#N/A</v>
      </c>
      <c r="H312" s="68" t="e">
        <f t="shared" si="36"/>
        <v>#N/A</v>
      </c>
      <c r="I312" t="e">
        <f t="shared" si="37"/>
        <v>#N/A</v>
      </c>
      <c r="J312">
        <f>ROW()</f>
        <v>312</v>
      </c>
      <c r="K312" t="e">
        <f>INDEX(#REF!,'помощник2(строки)'!D312,26)</f>
        <v>#REF!</v>
      </c>
      <c r="L312" t="e">
        <f>IF(K312="да",IF(A312=A311,L311,COUNTIF(M$2:M311,"&gt;0")+1),0)</f>
        <v>#REF!</v>
      </c>
      <c r="M312" t="e">
        <f>IF(VLOOKUP(E312,'помощник для списков'!C$2:I$4005,7,FALSE)=0,0,IF(L312=0,0,IF(E312=E311,0,1)))</f>
        <v>#N/A</v>
      </c>
      <c r="N312" t="e">
        <f t="shared" si="38"/>
        <v>#N/A</v>
      </c>
      <c r="O312" t="e">
        <f t="shared" si="39"/>
        <v>#N/A</v>
      </c>
      <c r="P312" t="e">
        <f>IF(INDEX(#REF!,'помощник2(строки)'!D312,27)="согласие",1,IF(INDEX(#REF!,'помощник2(строки)'!D312,27)="принято решение ОМС",1,0))</f>
        <v>#REF!</v>
      </c>
      <c r="Q312" t="e">
        <f t="shared" si="40"/>
        <v>#REF!</v>
      </c>
      <c r="R312" t="e">
        <f>IF(P312=1,IF(A312=A311,R311,COUNTIF(Q$2:Q311,"&gt;0")+1),0)</f>
        <v>#REF!</v>
      </c>
      <c r="S312" t="e">
        <f t="shared" si="41"/>
        <v>#N/A</v>
      </c>
    </row>
    <row r="313" spans="1:19">
      <c r="A313" t="e">
        <f>IF(COUNTIF(A$2:A312,A312)=B312,A312+1,A312)</f>
        <v>#N/A</v>
      </c>
      <c r="B313" t="e">
        <f>VLOOKUP(A313,'помощник для списков'!A$2:L$4005,11,FALSE)</f>
        <v>#N/A</v>
      </c>
      <c r="C313" t="e">
        <f>IF(A313=A312,D312,VLOOKUP(E313,#REF!,25,FALSE))</f>
        <v>#N/A</v>
      </c>
      <c r="D313" s="54" t="e">
        <f>IF(VLOOKUP(E313,'помощник для списков'!C$2:E$4005,3,FALSE)=0,'помощник2(строки)'!C313,IF(INDEX(#REF!,C313+1,12)=0,IF(INDEX(#REF!,C313+2,12)=0,IF(INDEX(#REF!,C313+3,12)=0,IF(INDEX(#REF!,C313+4,12)=0,IF(INDEX(#REF!,C313+5,12)=0,IF(INDEX(#REF!,C313+6,12)=0,IF(INDEX(#REF!,C313+7,12)=0,IF(INDEX(#REF!,C313+8,12)=0,IF(INDEX(#REF!,C313+9,12)=0,IF(INDEX(#REF!,C313+10,12)=0,IF(INDEX(#REF!,C313+11,12)=0,INDEX(#REF!,C313+12,12),INDEX(#REF!,C313+11,12)),INDEX(#REF!,C313+10,12)),INDEX(#REF!,C313+9,12)),INDEX(#REF!,C313+8,12)),INDEX(#REF!,C313+7,12)),INDEX(#REF!,C313+6,12)),INDEX(#REF!,C313+5,12)),INDEX(#REF!,C313+4,12)),INDEX(#REF!,C313+3,12)),INDEX(#REF!,C313+2,12)),INDEX(#REF!,C313+1,12)))</f>
        <v>#N/A</v>
      </c>
      <c r="E313" t="e">
        <f>VLOOKUP(A313,'помощник для списков'!A$2:C$4005,3,FALSE)</f>
        <v>#N/A</v>
      </c>
      <c r="F313" t="e">
        <f>VLOOKUP(CONCATENATE("Лимит на доме",E313),#REF!,22,FALSE)</f>
        <v>#N/A</v>
      </c>
      <c r="G313" t="e">
        <f>VLOOKUP(E313,'помощник для списков'!C$2:I$4005,7,FALSE)</f>
        <v>#N/A</v>
      </c>
      <c r="H313" s="68" t="e">
        <f t="shared" si="36"/>
        <v>#N/A</v>
      </c>
      <c r="I313" t="e">
        <f t="shared" si="37"/>
        <v>#N/A</v>
      </c>
      <c r="J313">
        <f>ROW()</f>
        <v>313</v>
      </c>
      <c r="K313" t="e">
        <f>INDEX(#REF!,'помощник2(строки)'!D313,26)</f>
        <v>#REF!</v>
      </c>
      <c r="L313" t="e">
        <f>IF(K313="да",IF(A313=A312,L312,COUNTIF(M$2:M312,"&gt;0")+1),0)</f>
        <v>#REF!</v>
      </c>
      <c r="M313" t="e">
        <f>IF(VLOOKUP(E313,'помощник для списков'!C$2:I$4005,7,FALSE)=0,0,IF(L313=0,0,IF(E313=E312,0,1)))</f>
        <v>#N/A</v>
      </c>
      <c r="N313" t="e">
        <f t="shared" si="38"/>
        <v>#N/A</v>
      </c>
      <c r="O313" t="e">
        <f t="shared" si="39"/>
        <v>#N/A</v>
      </c>
      <c r="P313" t="e">
        <f>IF(INDEX(#REF!,'помощник2(строки)'!D313,27)="согласие",1,IF(INDEX(#REF!,'помощник2(строки)'!D313,27)="принято решение ОМС",1,0))</f>
        <v>#REF!</v>
      </c>
      <c r="Q313" t="e">
        <f t="shared" si="40"/>
        <v>#REF!</v>
      </c>
      <c r="R313" t="e">
        <f>IF(P313=1,IF(A313=A312,R312,COUNTIF(Q$2:Q312,"&gt;0")+1),0)</f>
        <v>#REF!</v>
      </c>
      <c r="S313" t="e">
        <f t="shared" si="41"/>
        <v>#N/A</v>
      </c>
    </row>
    <row r="314" spans="1:19">
      <c r="A314" t="e">
        <f>IF(COUNTIF(A$2:A313,A313)=B313,A313+1,A313)</f>
        <v>#N/A</v>
      </c>
      <c r="B314" t="e">
        <f>VLOOKUP(A314,'помощник для списков'!A$2:L$4005,11,FALSE)</f>
        <v>#N/A</v>
      </c>
      <c r="C314" t="e">
        <f>IF(A314=A313,D313,VLOOKUP(E314,#REF!,25,FALSE))</f>
        <v>#N/A</v>
      </c>
      <c r="D314" s="54" t="e">
        <f>IF(VLOOKUP(E314,'помощник для списков'!C$2:E$4005,3,FALSE)=0,'помощник2(строки)'!C314,IF(INDEX(#REF!,C314+1,12)=0,IF(INDEX(#REF!,C314+2,12)=0,IF(INDEX(#REF!,C314+3,12)=0,IF(INDEX(#REF!,C314+4,12)=0,IF(INDEX(#REF!,C314+5,12)=0,IF(INDEX(#REF!,C314+6,12)=0,IF(INDEX(#REF!,C314+7,12)=0,IF(INDEX(#REF!,C314+8,12)=0,IF(INDEX(#REF!,C314+9,12)=0,IF(INDEX(#REF!,C314+10,12)=0,IF(INDEX(#REF!,C314+11,12)=0,INDEX(#REF!,C314+12,12),INDEX(#REF!,C314+11,12)),INDEX(#REF!,C314+10,12)),INDEX(#REF!,C314+9,12)),INDEX(#REF!,C314+8,12)),INDEX(#REF!,C314+7,12)),INDEX(#REF!,C314+6,12)),INDEX(#REF!,C314+5,12)),INDEX(#REF!,C314+4,12)),INDEX(#REF!,C314+3,12)),INDEX(#REF!,C314+2,12)),INDEX(#REF!,C314+1,12)))</f>
        <v>#N/A</v>
      </c>
      <c r="E314" t="e">
        <f>VLOOKUP(A314,'помощник для списков'!A$2:C$4005,3,FALSE)</f>
        <v>#N/A</v>
      </c>
      <c r="F314" t="e">
        <f>VLOOKUP(CONCATENATE("Лимит на доме",E314),#REF!,22,FALSE)</f>
        <v>#N/A</v>
      </c>
      <c r="G314" t="e">
        <f>VLOOKUP(E314,'помощник для списков'!C$2:I$4005,7,FALSE)</f>
        <v>#N/A</v>
      </c>
      <c r="H314" s="68" t="e">
        <f t="shared" si="36"/>
        <v>#N/A</v>
      </c>
      <c r="I314" t="e">
        <f t="shared" si="37"/>
        <v>#N/A</v>
      </c>
      <c r="J314">
        <f>ROW()</f>
        <v>314</v>
      </c>
      <c r="K314" t="e">
        <f>INDEX(#REF!,'помощник2(строки)'!D314,26)</f>
        <v>#REF!</v>
      </c>
      <c r="L314" t="e">
        <f>IF(K314="да",IF(A314=A313,L313,COUNTIF(M$2:M313,"&gt;0")+1),0)</f>
        <v>#REF!</v>
      </c>
      <c r="M314" t="e">
        <f>IF(VLOOKUP(E314,'помощник для списков'!C$2:I$4005,7,FALSE)=0,0,IF(L314=0,0,IF(E314=E313,0,1)))</f>
        <v>#N/A</v>
      </c>
      <c r="N314" t="e">
        <f t="shared" si="38"/>
        <v>#N/A</v>
      </c>
      <c r="O314" t="e">
        <f t="shared" si="39"/>
        <v>#N/A</v>
      </c>
      <c r="P314" t="e">
        <f>IF(INDEX(#REF!,'помощник2(строки)'!D314,27)="согласие",1,IF(INDEX(#REF!,'помощник2(строки)'!D314,27)="принято решение ОМС",1,0))</f>
        <v>#REF!</v>
      </c>
      <c r="Q314" t="e">
        <f t="shared" si="40"/>
        <v>#REF!</v>
      </c>
      <c r="R314" t="e">
        <f>IF(P314=1,IF(A314=A313,R313,COUNTIF(Q$2:Q313,"&gt;0")+1),0)</f>
        <v>#REF!</v>
      </c>
      <c r="S314" t="e">
        <f t="shared" si="41"/>
        <v>#N/A</v>
      </c>
    </row>
    <row r="315" spans="1:19">
      <c r="A315" t="e">
        <f>IF(COUNTIF(A$2:A314,A314)=B314,A314+1,A314)</f>
        <v>#N/A</v>
      </c>
      <c r="B315" t="e">
        <f>VLOOKUP(A315,'помощник для списков'!A$2:L$4005,11,FALSE)</f>
        <v>#N/A</v>
      </c>
      <c r="C315" t="e">
        <f>IF(A315=A314,D314,VLOOKUP(E315,#REF!,25,FALSE))</f>
        <v>#N/A</v>
      </c>
      <c r="D315" s="54" t="e">
        <f>IF(VLOOKUP(E315,'помощник для списков'!C$2:E$4005,3,FALSE)=0,'помощник2(строки)'!C315,IF(INDEX(#REF!,C315+1,12)=0,IF(INDEX(#REF!,C315+2,12)=0,IF(INDEX(#REF!,C315+3,12)=0,IF(INDEX(#REF!,C315+4,12)=0,IF(INDEX(#REF!,C315+5,12)=0,IF(INDEX(#REF!,C315+6,12)=0,IF(INDEX(#REF!,C315+7,12)=0,IF(INDEX(#REF!,C315+8,12)=0,IF(INDEX(#REF!,C315+9,12)=0,IF(INDEX(#REF!,C315+10,12)=0,IF(INDEX(#REF!,C315+11,12)=0,INDEX(#REF!,C315+12,12),INDEX(#REF!,C315+11,12)),INDEX(#REF!,C315+10,12)),INDEX(#REF!,C315+9,12)),INDEX(#REF!,C315+8,12)),INDEX(#REF!,C315+7,12)),INDEX(#REF!,C315+6,12)),INDEX(#REF!,C315+5,12)),INDEX(#REF!,C315+4,12)),INDEX(#REF!,C315+3,12)),INDEX(#REF!,C315+2,12)),INDEX(#REF!,C315+1,12)))</f>
        <v>#N/A</v>
      </c>
      <c r="E315" t="e">
        <f>VLOOKUP(A315,'помощник для списков'!A$2:C$4005,3,FALSE)</f>
        <v>#N/A</v>
      </c>
      <c r="F315" t="e">
        <f>VLOOKUP(CONCATENATE("Лимит на доме",E315),#REF!,22,FALSE)</f>
        <v>#N/A</v>
      </c>
      <c r="G315" t="e">
        <f>VLOOKUP(E315,'помощник для списков'!C$2:I$4005,7,FALSE)</f>
        <v>#N/A</v>
      </c>
      <c r="H315" s="68" t="e">
        <f t="shared" si="36"/>
        <v>#N/A</v>
      </c>
      <c r="I315" t="e">
        <f t="shared" si="37"/>
        <v>#N/A</v>
      </c>
      <c r="J315">
        <f>ROW()</f>
        <v>315</v>
      </c>
      <c r="K315" t="e">
        <f>INDEX(#REF!,'помощник2(строки)'!D315,26)</f>
        <v>#REF!</v>
      </c>
      <c r="L315" t="e">
        <f>IF(K315="да",IF(A315=A314,L314,COUNTIF(M$2:M314,"&gt;0")+1),0)</f>
        <v>#REF!</v>
      </c>
      <c r="M315" t="e">
        <f>IF(VLOOKUP(E315,'помощник для списков'!C$2:I$4005,7,FALSE)=0,0,IF(L315=0,0,IF(E315=E314,0,1)))</f>
        <v>#N/A</v>
      </c>
      <c r="N315" t="e">
        <f t="shared" si="38"/>
        <v>#N/A</v>
      </c>
      <c r="O315" t="e">
        <f t="shared" si="39"/>
        <v>#N/A</v>
      </c>
      <c r="P315" t="e">
        <f>IF(INDEX(#REF!,'помощник2(строки)'!D315,27)="согласие",1,IF(INDEX(#REF!,'помощник2(строки)'!D315,27)="принято решение ОМС",1,0))</f>
        <v>#REF!</v>
      </c>
      <c r="Q315" t="e">
        <f t="shared" si="40"/>
        <v>#REF!</v>
      </c>
      <c r="R315" t="e">
        <f>IF(P315=1,IF(A315=A314,R314,COUNTIF(Q$2:Q314,"&gt;0")+1),0)</f>
        <v>#REF!</v>
      </c>
      <c r="S315" t="e">
        <f t="shared" si="41"/>
        <v>#N/A</v>
      </c>
    </row>
    <row r="316" spans="1:19">
      <c r="A316" t="e">
        <f>IF(COUNTIF(A$2:A315,A315)=B315,A315+1,A315)</f>
        <v>#N/A</v>
      </c>
      <c r="B316" t="e">
        <f>VLOOKUP(A316,'помощник для списков'!A$2:L$4005,11,FALSE)</f>
        <v>#N/A</v>
      </c>
      <c r="C316" t="e">
        <f>IF(A316=A315,D315,VLOOKUP(E316,#REF!,25,FALSE))</f>
        <v>#N/A</v>
      </c>
      <c r="D316" s="54" t="e">
        <f>IF(VLOOKUP(E316,'помощник для списков'!C$2:E$4005,3,FALSE)=0,'помощник2(строки)'!C316,IF(INDEX(#REF!,C316+1,12)=0,IF(INDEX(#REF!,C316+2,12)=0,IF(INDEX(#REF!,C316+3,12)=0,IF(INDEX(#REF!,C316+4,12)=0,IF(INDEX(#REF!,C316+5,12)=0,IF(INDEX(#REF!,C316+6,12)=0,IF(INDEX(#REF!,C316+7,12)=0,IF(INDEX(#REF!,C316+8,12)=0,IF(INDEX(#REF!,C316+9,12)=0,IF(INDEX(#REF!,C316+10,12)=0,IF(INDEX(#REF!,C316+11,12)=0,INDEX(#REF!,C316+12,12),INDEX(#REF!,C316+11,12)),INDEX(#REF!,C316+10,12)),INDEX(#REF!,C316+9,12)),INDEX(#REF!,C316+8,12)),INDEX(#REF!,C316+7,12)),INDEX(#REF!,C316+6,12)),INDEX(#REF!,C316+5,12)),INDEX(#REF!,C316+4,12)),INDEX(#REF!,C316+3,12)),INDEX(#REF!,C316+2,12)),INDEX(#REF!,C316+1,12)))</f>
        <v>#N/A</v>
      </c>
      <c r="E316" t="e">
        <f>VLOOKUP(A316,'помощник для списков'!A$2:C$4005,3,FALSE)</f>
        <v>#N/A</v>
      </c>
      <c r="F316" t="e">
        <f>VLOOKUP(CONCATENATE("Лимит на доме",E316),#REF!,22,FALSE)</f>
        <v>#N/A</v>
      </c>
      <c r="G316" t="e">
        <f>VLOOKUP(E316,'помощник для списков'!C$2:I$4005,7,FALSE)</f>
        <v>#N/A</v>
      </c>
      <c r="H316" s="68" t="e">
        <f t="shared" si="36"/>
        <v>#N/A</v>
      </c>
      <c r="I316" t="e">
        <f t="shared" si="37"/>
        <v>#N/A</v>
      </c>
      <c r="J316">
        <f>ROW()</f>
        <v>316</v>
      </c>
      <c r="K316" t="e">
        <f>INDEX(#REF!,'помощник2(строки)'!D316,26)</f>
        <v>#REF!</v>
      </c>
      <c r="L316" t="e">
        <f>IF(K316="да",IF(A316=A315,L315,COUNTIF(M$2:M315,"&gt;0")+1),0)</f>
        <v>#REF!</v>
      </c>
      <c r="M316" t="e">
        <f>IF(VLOOKUP(E316,'помощник для списков'!C$2:I$4005,7,FALSE)=0,0,IF(L316=0,0,IF(E316=E315,0,1)))</f>
        <v>#N/A</v>
      </c>
      <c r="N316" t="e">
        <f t="shared" si="38"/>
        <v>#N/A</v>
      </c>
      <c r="O316" t="e">
        <f t="shared" si="39"/>
        <v>#N/A</v>
      </c>
      <c r="P316" t="e">
        <f>IF(INDEX(#REF!,'помощник2(строки)'!D316,27)="согласие",1,IF(INDEX(#REF!,'помощник2(строки)'!D316,27)="принято решение ОМС",1,0))</f>
        <v>#REF!</v>
      </c>
      <c r="Q316" t="e">
        <f t="shared" si="40"/>
        <v>#REF!</v>
      </c>
      <c r="R316" t="e">
        <f>IF(P316=1,IF(A316=A315,R315,COUNTIF(Q$2:Q315,"&gt;0")+1),0)</f>
        <v>#REF!</v>
      </c>
      <c r="S316" t="e">
        <f t="shared" si="41"/>
        <v>#N/A</v>
      </c>
    </row>
    <row r="317" spans="1:19">
      <c r="A317" t="e">
        <f>IF(COUNTIF(A$2:A316,A316)=B316,A316+1,A316)</f>
        <v>#N/A</v>
      </c>
      <c r="B317" t="e">
        <f>VLOOKUP(A317,'помощник для списков'!A$2:L$4005,11,FALSE)</f>
        <v>#N/A</v>
      </c>
      <c r="C317" t="e">
        <f>IF(A317=A316,D316,VLOOKUP(E317,#REF!,25,FALSE))</f>
        <v>#N/A</v>
      </c>
      <c r="D317" s="54" t="e">
        <f>IF(VLOOKUP(E317,'помощник для списков'!C$2:E$4005,3,FALSE)=0,'помощник2(строки)'!C317,IF(INDEX(#REF!,C317+1,12)=0,IF(INDEX(#REF!,C317+2,12)=0,IF(INDEX(#REF!,C317+3,12)=0,IF(INDEX(#REF!,C317+4,12)=0,IF(INDEX(#REF!,C317+5,12)=0,IF(INDEX(#REF!,C317+6,12)=0,IF(INDEX(#REF!,C317+7,12)=0,IF(INDEX(#REF!,C317+8,12)=0,IF(INDEX(#REF!,C317+9,12)=0,IF(INDEX(#REF!,C317+10,12)=0,IF(INDEX(#REF!,C317+11,12)=0,INDEX(#REF!,C317+12,12),INDEX(#REF!,C317+11,12)),INDEX(#REF!,C317+10,12)),INDEX(#REF!,C317+9,12)),INDEX(#REF!,C317+8,12)),INDEX(#REF!,C317+7,12)),INDEX(#REF!,C317+6,12)),INDEX(#REF!,C317+5,12)),INDEX(#REF!,C317+4,12)),INDEX(#REF!,C317+3,12)),INDEX(#REF!,C317+2,12)),INDEX(#REF!,C317+1,12)))</f>
        <v>#N/A</v>
      </c>
      <c r="E317" t="e">
        <f>VLOOKUP(A317,'помощник для списков'!A$2:C$4005,3,FALSE)</f>
        <v>#N/A</v>
      </c>
      <c r="F317" t="e">
        <f>VLOOKUP(CONCATENATE("Лимит на доме",E317),#REF!,22,FALSE)</f>
        <v>#N/A</v>
      </c>
      <c r="G317" t="e">
        <f>VLOOKUP(E317,'помощник для списков'!C$2:I$4005,7,FALSE)</f>
        <v>#N/A</v>
      </c>
      <c r="H317" s="68" t="e">
        <f t="shared" si="36"/>
        <v>#N/A</v>
      </c>
      <c r="I317" t="e">
        <f t="shared" si="37"/>
        <v>#N/A</v>
      </c>
      <c r="J317">
        <f>ROW()</f>
        <v>317</v>
      </c>
      <c r="K317" t="e">
        <f>INDEX(#REF!,'помощник2(строки)'!D317,26)</f>
        <v>#REF!</v>
      </c>
      <c r="L317" t="e">
        <f>IF(K317="да",IF(A317=A316,L316,COUNTIF(M$2:M316,"&gt;0")+1),0)</f>
        <v>#REF!</v>
      </c>
      <c r="M317" t="e">
        <f>IF(VLOOKUP(E317,'помощник для списков'!C$2:I$4005,7,FALSE)=0,0,IF(L317=0,0,IF(E317=E316,0,1)))</f>
        <v>#N/A</v>
      </c>
      <c r="N317" t="e">
        <f t="shared" si="38"/>
        <v>#N/A</v>
      </c>
      <c r="O317" t="e">
        <f t="shared" si="39"/>
        <v>#N/A</v>
      </c>
      <c r="P317" t="e">
        <f>IF(INDEX(#REF!,'помощник2(строки)'!D317,27)="согласие",1,IF(INDEX(#REF!,'помощник2(строки)'!D317,27)="принято решение ОМС",1,0))</f>
        <v>#REF!</v>
      </c>
      <c r="Q317" t="e">
        <f t="shared" si="40"/>
        <v>#REF!</v>
      </c>
      <c r="R317" t="e">
        <f>IF(P317=1,IF(A317=A316,R316,COUNTIF(Q$2:Q316,"&gt;0")+1),0)</f>
        <v>#REF!</v>
      </c>
      <c r="S317" t="e">
        <f t="shared" si="41"/>
        <v>#N/A</v>
      </c>
    </row>
    <row r="318" spans="1:19">
      <c r="A318" t="e">
        <f>IF(COUNTIF(A$2:A317,A317)=B317,A317+1,A317)</f>
        <v>#N/A</v>
      </c>
      <c r="B318" t="e">
        <f>VLOOKUP(A318,'помощник для списков'!A$2:L$4005,11,FALSE)</f>
        <v>#N/A</v>
      </c>
      <c r="C318" t="e">
        <f>IF(A318=A317,D317,VLOOKUP(E318,#REF!,25,FALSE))</f>
        <v>#N/A</v>
      </c>
      <c r="D318" s="54" t="e">
        <f>IF(VLOOKUP(E318,'помощник для списков'!C$2:E$4005,3,FALSE)=0,'помощник2(строки)'!C318,IF(INDEX(#REF!,C318+1,12)=0,IF(INDEX(#REF!,C318+2,12)=0,IF(INDEX(#REF!,C318+3,12)=0,IF(INDEX(#REF!,C318+4,12)=0,IF(INDEX(#REF!,C318+5,12)=0,IF(INDEX(#REF!,C318+6,12)=0,IF(INDEX(#REF!,C318+7,12)=0,IF(INDEX(#REF!,C318+8,12)=0,IF(INDEX(#REF!,C318+9,12)=0,IF(INDEX(#REF!,C318+10,12)=0,IF(INDEX(#REF!,C318+11,12)=0,INDEX(#REF!,C318+12,12),INDEX(#REF!,C318+11,12)),INDEX(#REF!,C318+10,12)),INDEX(#REF!,C318+9,12)),INDEX(#REF!,C318+8,12)),INDEX(#REF!,C318+7,12)),INDEX(#REF!,C318+6,12)),INDEX(#REF!,C318+5,12)),INDEX(#REF!,C318+4,12)),INDEX(#REF!,C318+3,12)),INDEX(#REF!,C318+2,12)),INDEX(#REF!,C318+1,12)))</f>
        <v>#N/A</v>
      </c>
      <c r="E318" t="e">
        <f>VLOOKUP(A318,'помощник для списков'!A$2:C$4005,3,FALSE)</f>
        <v>#N/A</v>
      </c>
      <c r="F318" t="e">
        <f>VLOOKUP(CONCATENATE("Лимит на доме",E318),#REF!,22,FALSE)</f>
        <v>#N/A</v>
      </c>
      <c r="G318" t="e">
        <f>VLOOKUP(E318,'помощник для списков'!C$2:I$4005,7,FALSE)</f>
        <v>#N/A</v>
      </c>
      <c r="H318" s="68" t="e">
        <f t="shared" si="36"/>
        <v>#N/A</v>
      </c>
      <c r="I318" t="e">
        <f t="shared" si="37"/>
        <v>#N/A</v>
      </c>
      <c r="J318">
        <f>ROW()</f>
        <v>318</v>
      </c>
      <c r="K318" t="e">
        <f>INDEX(#REF!,'помощник2(строки)'!D318,26)</f>
        <v>#REF!</v>
      </c>
      <c r="L318" t="e">
        <f>IF(K318="да",IF(A318=A317,L317,COUNTIF(M$2:M317,"&gt;0")+1),0)</f>
        <v>#REF!</v>
      </c>
      <c r="M318" t="e">
        <f>IF(VLOOKUP(E318,'помощник для списков'!C$2:I$4005,7,FALSE)=0,0,IF(L318=0,0,IF(E318=E317,0,1)))</f>
        <v>#N/A</v>
      </c>
      <c r="N318" t="e">
        <f t="shared" si="38"/>
        <v>#N/A</v>
      </c>
      <c r="O318" t="e">
        <f t="shared" si="39"/>
        <v>#N/A</v>
      </c>
      <c r="P318" t="e">
        <f>IF(INDEX(#REF!,'помощник2(строки)'!D318,27)="согласие",1,IF(INDEX(#REF!,'помощник2(строки)'!D318,27)="принято решение ОМС",1,0))</f>
        <v>#REF!</v>
      </c>
      <c r="Q318" t="e">
        <f t="shared" si="40"/>
        <v>#REF!</v>
      </c>
      <c r="R318" t="e">
        <f>IF(P318=1,IF(A318=A317,R317,COUNTIF(Q$2:Q317,"&gt;0")+1),0)</f>
        <v>#REF!</v>
      </c>
      <c r="S318" t="e">
        <f t="shared" si="41"/>
        <v>#N/A</v>
      </c>
    </row>
    <row r="319" spans="1:19">
      <c r="A319" t="e">
        <f>IF(COUNTIF(A$2:A318,A318)=B318,A318+1,A318)</f>
        <v>#N/A</v>
      </c>
      <c r="B319" t="e">
        <f>VLOOKUP(A319,'помощник для списков'!A$2:L$4005,11,FALSE)</f>
        <v>#N/A</v>
      </c>
      <c r="C319" t="e">
        <f>IF(A319=A318,D318,VLOOKUP(E319,#REF!,25,FALSE))</f>
        <v>#N/A</v>
      </c>
      <c r="D319" s="54" t="e">
        <f>IF(VLOOKUP(E319,'помощник для списков'!C$2:E$4005,3,FALSE)=0,'помощник2(строки)'!C319,IF(INDEX(#REF!,C319+1,12)=0,IF(INDEX(#REF!,C319+2,12)=0,IF(INDEX(#REF!,C319+3,12)=0,IF(INDEX(#REF!,C319+4,12)=0,IF(INDEX(#REF!,C319+5,12)=0,IF(INDEX(#REF!,C319+6,12)=0,IF(INDEX(#REF!,C319+7,12)=0,IF(INDEX(#REF!,C319+8,12)=0,IF(INDEX(#REF!,C319+9,12)=0,IF(INDEX(#REF!,C319+10,12)=0,IF(INDEX(#REF!,C319+11,12)=0,INDEX(#REF!,C319+12,12),INDEX(#REF!,C319+11,12)),INDEX(#REF!,C319+10,12)),INDEX(#REF!,C319+9,12)),INDEX(#REF!,C319+8,12)),INDEX(#REF!,C319+7,12)),INDEX(#REF!,C319+6,12)),INDEX(#REF!,C319+5,12)),INDEX(#REF!,C319+4,12)),INDEX(#REF!,C319+3,12)),INDEX(#REF!,C319+2,12)),INDEX(#REF!,C319+1,12)))</f>
        <v>#N/A</v>
      </c>
      <c r="E319" t="e">
        <f>VLOOKUP(A319,'помощник для списков'!A$2:C$4005,3,FALSE)</f>
        <v>#N/A</v>
      </c>
      <c r="F319" t="e">
        <f>VLOOKUP(CONCATENATE("Лимит на доме",E319),#REF!,22,FALSE)</f>
        <v>#N/A</v>
      </c>
      <c r="G319" t="e">
        <f>VLOOKUP(E319,'помощник для списков'!C$2:I$4005,7,FALSE)</f>
        <v>#N/A</v>
      </c>
      <c r="H319" s="68" t="e">
        <f t="shared" si="36"/>
        <v>#N/A</v>
      </c>
      <c r="I319" t="e">
        <f t="shared" si="37"/>
        <v>#N/A</v>
      </c>
      <c r="J319">
        <f>ROW()</f>
        <v>319</v>
      </c>
      <c r="K319" t="e">
        <f>INDEX(#REF!,'помощник2(строки)'!D319,26)</f>
        <v>#REF!</v>
      </c>
      <c r="L319" t="e">
        <f>IF(K319="да",IF(A319=A318,L318,COUNTIF(M$2:M318,"&gt;0")+1),0)</f>
        <v>#REF!</v>
      </c>
      <c r="M319" t="e">
        <f>IF(VLOOKUP(E319,'помощник для списков'!C$2:I$4005,7,FALSE)=0,0,IF(L319=0,0,IF(E319=E318,0,1)))</f>
        <v>#N/A</v>
      </c>
      <c r="N319" t="e">
        <f t="shared" si="38"/>
        <v>#N/A</v>
      </c>
      <c r="O319" t="e">
        <f t="shared" si="39"/>
        <v>#N/A</v>
      </c>
      <c r="P319" t="e">
        <f>IF(INDEX(#REF!,'помощник2(строки)'!D319,27)="согласие",1,IF(INDEX(#REF!,'помощник2(строки)'!D319,27)="принято решение ОМС",1,0))</f>
        <v>#REF!</v>
      </c>
      <c r="Q319" t="e">
        <f t="shared" si="40"/>
        <v>#REF!</v>
      </c>
      <c r="R319" t="e">
        <f>IF(P319=1,IF(A319=A318,R318,COUNTIF(Q$2:Q318,"&gt;0")+1),0)</f>
        <v>#REF!</v>
      </c>
      <c r="S319" t="e">
        <f t="shared" si="41"/>
        <v>#N/A</v>
      </c>
    </row>
    <row r="320" spans="1:19">
      <c r="A320" t="e">
        <f>IF(COUNTIF(A$2:A319,A319)=B319,A319+1,A319)</f>
        <v>#N/A</v>
      </c>
      <c r="B320" t="e">
        <f>VLOOKUP(A320,'помощник для списков'!A$2:L$4005,11,FALSE)</f>
        <v>#N/A</v>
      </c>
      <c r="C320" t="e">
        <f>IF(A320=A319,D319,VLOOKUP(E320,#REF!,25,FALSE))</f>
        <v>#N/A</v>
      </c>
      <c r="D320" s="54" t="e">
        <f>IF(VLOOKUP(E320,'помощник для списков'!C$2:E$4005,3,FALSE)=0,'помощник2(строки)'!C320,IF(INDEX(#REF!,C320+1,12)=0,IF(INDEX(#REF!,C320+2,12)=0,IF(INDEX(#REF!,C320+3,12)=0,IF(INDEX(#REF!,C320+4,12)=0,IF(INDEX(#REF!,C320+5,12)=0,IF(INDEX(#REF!,C320+6,12)=0,IF(INDEX(#REF!,C320+7,12)=0,IF(INDEX(#REF!,C320+8,12)=0,IF(INDEX(#REF!,C320+9,12)=0,IF(INDEX(#REF!,C320+10,12)=0,IF(INDEX(#REF!,C320+11,12)=0,INDEX(#REF!,C320+12,12),INDEX(#REF!,C320+11,12)),INDEX(#REF!,C320+10,12)),INDEX(#REF!,C320+9,12)),INDEX(#REF!,C320+8,12)),INDEX(#REF!,C320+7,12)),INDEX(#REF!,C320+6,12)),INDEX(#REF!,C320+5,12)),INDEX(#REF!,C320+4,12)),INDEX(#REF!,C320+3,12)),INDEX(#REF!,C320+2,12)),INDEX(#REF!,C320+1,12)))</f>
        <v>#N/A</v>
      </c>
      <c r="E320" t="e">
        <f>VLOOKUP(A320,'помощник для списков'!A$2:C$4005,3,FALSE)</f>
        <v>#N/A</v>
      </c>
      <c r="F320" t="e">
        <f>VLOOKUP(CONCATENATE("Лимит на доме",E320),#REF!,22,FALSE)</f>
        <v>#N/A</v>
      </c>
      <c r="G320" t="e">
        <f>VLOOKUP(E320,'помощник для списков'!C$2:I$4005,7,FALSE)</f>
        <v>#N/A</v>
      </c>
      <c r="H320" s="68" t="e">
        <f t="shared" si="36"/>
        <v>#N/A</v>
      </c>
      <c r="I320" t="e">
        <f t="shared" si="37"/>
        <v>#N/A</v>
      </c>
      <c r="J320">
        <f>ROW()</f>
        <v>320</v>
      </c>
      <c r="K320" t="e">
        <f>INDEX(#REF!,'помощник2(строки)'!D320,26)</f>
        <v>#REF!</v>
      </c>
      <c r="L320" t="e">
        <f>IF(K320="да",IF(A320=A319,L319,COUNTIF(M$2:M319,"&gt;0")+1),0)</f>
        <v>#REF!</v>
      </c>
      <c r="M320" t="e">
        <f>IF(VLOOKUP(E320,'помощник для списков'!C$2:I$4005,7,FALSE)=0,0,IF(L320=0,0,IF(E320=E319,0,1)))</f>
        <v>#N/A</v>
      </c>
      <c r="N320" t="e">
        <f t="shared" si="38"/>
        <v>#N/A</v>
      </c>
      <c r="O320" t="e">
        <f t="shared" si="39"/>
        <v>#N/A</v>
      </c>
      <c r="P320" t="e">
        <f>IF(INDEX(#REF!,'помощник2(строки)'!D320,27)="согласие",1,IF(INDEX(#REF!,'помощник2(строки)'!D320,27)="принято решение ОМС",1,0))</f>
        <v>#REF!</v>
      </c>
      <c r="Q320" t="e">
        <f t="shared" si="40"/>
        <v>#REF!</v>
      </c>
      <c r="R320" t="e">
        <f>IF(P320=1,IF(A320=A319,R319,COUNTIF(Q$2:Q319,"&gt;0")+1),0)</f>
        <v>#REF!</v>
      </c>
      <c r="S320" t="e">
        <f t="shared" si="41"/>
        <v>#N/A</v>
      </c>
    </row>
    <row r="321" spans="1:19">
      <c r="A321" t="e">
        <f>IF(COUNTIF(A$2:A320,A320)=B320,A320+1,A320)</f>
        <v>#N/A</v>
      </c>
      <c r="B321" t="e">
        <f>VLOOKUP(A321,'помощник для списков'!A$2:L$4005,11,FALSE)</f>
        <v>#N/A</v>
      </c>
      <c r="C321" t="e">
        <f>IF(A321=A320,D320,VLOOKUP(E321,#REF!,25,FALSE))</f>
        <v>#N/A</v>
      </c>
      <c r="D321" s="54" t="e">
        <f>IF(VLOOKUP(E321,'помощник для списков'!C$2:E$4005,3,FALSE)=0,'помощник2(строки)'!C321,IF(INDEX(#REF!,C321+1,12)=0,IF(INDEX(#REF!,C321+2,12)=0,IF(INDEX(#REF!,C321+3,12)=0,IF(INDEX(#REF!,C321+4,12)=0,IF(INDEX(#REF!,C321+5,12)=0,IF(INDEX(#REF!,C321+6,12)=0,IF(INDEX(#REF!,C321+7,12)=0,IF(INDEX(#REF!,C321+8,12)=0,IF(INDEX(#REF!,C321+9,12)=0,IF(INDEX(#REF!,C321+10,12)=0,IF(INDEX(#REF!,C321+11,12)=0,INDEX(#REF!,C321+12,12),INDEX(#REF!,C321+11,12)),INDEX(#REF!,C321+10,12)),INDEX(#REF!,C321+9,12)),INDEX(#REF!,C321+8,12)),INDEX(#REF!,C321+7,12)),INDEX(#REF!,C321+6,12)),INDEX(#REF!,C321+5,12)),INDEX(#REF!,C321+4,12)),INDEX(#REF!,C321+3,12)),INDEX(#REF!,C321+2,12)),INDEX(#REF!,C321+1,12)))</f>
        <v>#N/A</v>
      </c>
      <c r="E321" t="e">
        <f>VLOOKUP(A321,'помощник для списков'!A$2:C$4005,3,FALSE)</f>
        <v>#N/A</v>
      </c>
      <c r="F321" t="e">
        <f>VLOOKUP(CONCATENATE("Лимит на доме",E321),#REF!,22,FALSE)</f>
        <v>#N/A</v>
      </c>
      <c r="G321" t="e">
        <f>VLOOKUP(E321,'помощник для списков'!C$2:I$4005,7,FALSE)</f>
        <v>#N/A</v>
      </c>
      <c r="H321" s="68" t="e">
        <f t="shared" si="36"/>
        <v>#N/A</v>
      </c>
      <c r="I321" t="e">
        <f t="shared" si="37"/>
        <v>#N/A</v>
      </c>
      <c r="J321">
        <f>ROW()</f>
        <v>321</v>
      </c>
      <c r="K321" t="e">
        <f>INDEX(#REF!,'помощник2(строки)'!D321,26)</f>
        <v>#REF!</v>
      </c>
      <c r="L321" t="e">
        <f>IF(K321="да",IF(A321=A320,L320,COUNTIF(M$2:M320,"&gt;0")+1),0)</f>
        <v>#REF!</v>
      </c>
      <c r="M321" t="e">
        <f>IF(VLOOKUP(E321,'помощник для списков'!C$2:I$4005,7,FALSE)=0,0,IF(L321=0,0,IF(E321=E320,0,1)))</f>
        <v>#N/A</v>
      </c>
      <c r="N321" t="e">
        <f t="shared" si="38"/>
        <v>#N/A</v>
      </c>
      <c r="O321" t="e">
        <f t="shared" si="39"/>
        <v>#N/A</v>
      </c>
      <c r="P321" t="e">
        <f>IF(INDEX(#REF!,'помощник2(строки)'!D321,27)="согласие",1,IF(INDEX(#REF!,'помощник2(строки)'!D321,27)="принято решение ОМС",1,0))</f>
        <v>#REF!</v>
      </c>
      <c r="Q321" t="e">
        <f t="shared" si="40"/>
        <v>#REF!</v>
      </c>
      <c r="R321" t="e">
        <f>IF(P321=1,IF(A321=A320,R320,COUNTIF(Q$2:Q320,"&gt;0")+1),0)</f>
        <v>#REF!</v>
      </c>
      <c r="S321" t="e">
        <f t="shared" si="41"/>
        <v>#N/A</v>
      </c>
    </row>
    <row r="322" spans="1:19">
      <c r="A322" t="e">
        <f>IF(COUNTIF(A$2:A321,A321)=B321,A321+1,A321)</f>
        <v>#N/A</v>
      </c>
      <c r="B322" t="e">
        <f>VLOOKUP(A322,'помощник для списков'!A$2:L$4005,11,FALSE)</f>
        <v>#N/A</v>
      </c>
      <c r="C322" t="e">
        <f>IF(A322=A321,D321,VLOOKUP(E322,#REF!,25,FALSE))</f>
        <v>#N/A</v>
      </c>
      <c r="D322" s="54" t="e">
        <f>IF(VLOOKUP(E322,'помощник для списков'!C$2:E$4005,3,FALSE)=0,'помощник2(строки)'!C322,IF(INDEX(#REF!,C322+1,12)=0,IF(INDEX(#REF!,C322+2,12)=0,IF(INDEX(#REF!,C322+3,12)=0,IF(INDEX(#REF!,C322+4,12)=0,IF(INDEX(#REF!,C322+5,12)=0,IF(INDEX(#REF!,C322+6,12)=0,IF(INDEX(#REF!,C322+7,12)=0,IF(INDEX(#REF!,C322+8,12)=0,IF(INDEX(#REF!,C322+9,12)=0,IF(INDEX(#REF!,C322+10,12)=0,IF(INDEX(#REF!,C322+11,12)=0,INDEX(#REF!,C322+12,12),INDEX(#REF!,C322+11,12)),INDEX(#REF!,C322+10,12)),INDEX(#REF!,C322+9,12)),INDEX(#REF!,C322+8,12)),INDEX(#REF!,C322+7,12)),INDEX(#REF!,C322+6,12)),INDEX(#REF!,C322+5,12)),INDEX(#REF!,C322+4,12)),INDEX(#REF!,C322+3,12)),INDEX(#REF!,C322+2,12)),INDEX(#REF!,C322+1,12)))</f>
        <v>#N/A</v>
      </c>
      <c r="E322" t="e">
        <f>VLOOKUP(A322,'помощник для списков'!A$2:C$4005,3,FALSE)</f>
        <v>#N/A</v>
      </c>
      <c r="F322" t="e">
        <f>VLOOKUP(CONCATENATE("Лимит на доме",E322),#REF!,22,FALSE)</f>
        <v>#N/A</v>
      </c>
      <c r="G322" t="e">
        <f>VLOOKUP(E322,'помощник для списков'!C$2:I$4005,7,FALSE)</f>
        <v>#N/A</v>
      </c>
      <c r="H322" s="68" t="e">
        <f t="shared" si="36"/>
        <v>#N/A</v>
      </c>
      <c r="I322" t="e">
        <f t="shared" si="37"/>
        <v>#N/A</v>
      </c>
      <c r="J322">
        <f>ROW()</f>
        <v>322</v>
      </c>
      <c r="K322" t="e">
        <f>INDEX(#REF!,'помощник2(строки)'!D322,26)</f>
        <v>#REF!</v>
      </c>
      <c r="L322" t="e">
        <f>IF(K322="да",IF(A322=A321,L321,COUNTIF(M$2:M321,"&gt;0")+1),0)</f>
        <v>#REF!</v>
      </c>
      <c r="M322" t="e">
        <f>IF(VLOOKUP(E322,'помощник для списков'!C$2:I$4005,7,FALSE)=0,0,IF(L322=0,0,IF(E322=E321,0,1)))</f>
        <v>#N/A</v>
      </c>
      <c r="N322" t="e">
        <f t="shared" si="38"/>
        <v>#N/A</v>
      </c>
      <c r="O322" t="e">
        <f t="shared" si="39"/>
        <v>#N/A</v>
      </c>
      <c r="P322" t="e">
        <f>IF(INDEX(#REF!,'помощник2(строки)'!D322,27)="согласие",1,IF(INDEX(#REF!,'помощник2(строки)'!D322,27)="принято решение ОМС",1,0))</f>
        <v>#REF!</v>
      </c>
      <c r="Q322" t="e">
        <f t="shared" si="40"/>
        <v>#REF!</v>
      </c>
      <c r="R322" t="e">
        <f>IF(P322=1,IF(A322=A321,R321,COUNTIF(Q$2:Q321,"&gt;0")+1),0)</f>
        <v>#REF!</v>
      </c>
      <c r="S322" t="e">
        <f t="shared" si="41"/>
        <v>#N/A</v>
      </c>
    </row>
    <row r="323" spans="1:19">
      <c r="A323" t="e">
        <f>IF(COUNTIF(A$2:A322,A322)=B322,A322+1,A322)</f>
        <v>#N/A</v>
      </c>
      <c r="B323" t="e">
        <f>VLOOKUP(A323,'помощник для списков'!A$2:L$4005,11,FALSE)</f>
        <v>#N/A</v>
      </c>
      <c r="C323" t="e">
        <f>IF(A323=A322,D322,VLOOKUP(E323,#REF!,25,FALSE))</f>
        <v>#N/A</v>
      </c>
      <c r="D323" s="54" t="e">
        <f>IF(VLOOKUP(E323,'помощник для списков'!C$2:E$4005,3,FALSE)=0,'помощник2(строки)'!C323,IF(INDEX(#REF!,C323+1,12)=0,IF(INDEX(#REF!,C323+2,12)=0,IF(INDEX(#REF!,C323+3,12)=0,IF(INDEX(#REF!,C323+4,12)=0,IF(INDEX(#REF!,C323+5,12)=0,IF(INDEX(#REF!,C323+6,12)=0,IF(INDEX(#REF!,C323+7,12)=0,IF(INDEX(#REF!,C323+8,12)=0,IF(INDEX(#REF!,C323+9,12)=0,IF(INDEX(#REF!,C323+10,12)=0,IF(INDEX(#REF!,C323+11,12)=0,INDEX(#REF!,C323+12,12),INDEX(#REF!,C323+11,12)),INDEX(#REF!,C323+10,12)),INDEX(#REF!,C323+9,12)),INDEX(#REF!,C323+8,12)),INDEX(#REF!,C323+7,12)),INDEX(#REF!,C323+6,12)),INDEX(#REF!,C323+5,12)),INDEX(#REF!,C323+4,12)),INDEX(#REF!,C323+3,12)),INDEX(#REF!,C323+2,12)),INDEX(#REF!,C323+1,12)))</f>
        <v>#N/A</v>
      </c>
      <c r="E323" t="e">
        <f>VLOOKUP(A323,'помощник для списков'!A$2:C$4005,3,FALSE)</f>
        <v>#N/A</v>
      </c>
      <c r="F323" t="e">
        <f>VLOOKUP(CONCATENATE("Лимит на доме",E323),#REF!,22,FALSE)</f>
        <v>#N/A</v>
      </c>
      <c r="G323" t="e">
        <f>VLOOKUP(E323,'помощник для списков'!C$2:I$4005,7,FALSE)</f>
        <v>#N/A</v>
      </c>
      <c r="H323" s="68" t="e">
        <f t="shared" si="36"/>
        <v>#N/A</v>
      </c>
      <c r="I323" t="e">
        <f t="shared" si="37"/>
        <v>#N/A</v>
      </c>
      <c r="J323">
        <f>ROW()</f>
        <v>323</v>
      </c>
      <c r="K323" t="e">
        <f>INDEX(#REF!,'помощник2(строки)'!D323,26)</f>
        <v>#REF!</v>
      </c>
      <c r="L323" t="e">
        <f>IF(K323="да",IF(A323=A322,L322,COUNTIF(M$2:M322,"&gt;0")+1),0)</f>
        <v>#REF!</v>
      </c>
      <c r="M323" t="e">
        <f>IF(VLOOKUP(E323,'помощник для списков'!C$2:I$4005,7,FALSE)=0,0,IF(L323=0,0,IF(E323=E322,0,1)))</f>
        <v>#N/A</v>
      </c>
      <c r="N323" t="e">
        <f t="shared" si="38"/>
        <v>#N/A</v>
      </c>
      <c r="O323" t="e">
        <f t="shared" si="39"/>
        <v>#N/A</v>
      </c>
      <c r="P323" t="e">
        <f>IF(INDEX(#REF!,'помощник2(строки)'!D323,27)="согласие",1,IF(INDEX(#REF!,'помощник2(строки)'!D323,27)="принято решение ОМС",1,0))</f>
        <v>#REF!</v>
      </c>
      <c r="Q323" t="e">
        <f t="shared" si="40"/>
        <v>#REF!</v>
      </c>
      <c r="R323" t="e">
        <f>IF(P323=1,IF(A323=A322,R322,COUNTIF(Q$2:Q322,"&gt;0")+1),0)</f>
        <v>#REF!</v>
      </c>
      <c r="S323" t="e">
        <f t="shared" si="41"/>
        <v>#N/A</v>
      </c>
    </row>
    <row r="324" spans="1:19">
      <c r="A324" t="e">
        <f>IF(COUNTIF(A$2:A323,A323)=B323,A323+1,A323)</f>
        <v>#N/A</v>
      </c>
      <c r="B324" t="e">
        <f>VLOOKUP(A324,'помощник для списков'!A$2:L$4005,11,FALSE)</f>
        <v>#N/A</v>
      </c>
      <c r="C324" t="e">
        <f>IF(A324=A323,D323,VLOOKUP(E324,#REF!,25,FALSE))</f>
        <v>#N/A</v>
      </c>
      <c r="D324" s="54" t="e">
        <f>IF(VLOOKUP(E324,'помощник для списков'!C$2:E$4005,3,FALSE)=0,'помощник2(строки)'!C324,IF(INDEX(#REF!,C324+1,12)=0,IF(INDEX(#REF!,C324+2,12)=0,IF(INDEX(#REF!,C324+3,12)=0,IF(INDEX(#REF!,C324+4,12)=0,IF(INDEX(#REF!,C324+5,12)=0,IF(INDEX(#REF!,C324+6,12)=0,IF(INDEX(#REF!,C324+7,12)=0,IF(INDEX(#REF!,C324+8,12)=0,IF(INDEX(#REF!,C324+9,12)=0,IF(INDEX(#REF!,C324+10,12)=0,IF(INDEX(#REF!,C324+11,12)=0,INDEX(#REF!,C324+12,12),INDEX(#REF!,C324+11,12)),INDEX(#REF!,C324+10,12)),INDEX(#REF!,C324+9,12)),INDEX(#REF!,C324+8,12)),INDEX(#REF!,C324+7,12)),INDEX(#REF!,C324+6,12)),INDEX(#REF!,C324+5,12)),INDEX(#REF!,C324+4,12)),INDEX(#REF!,C324+3,12)),INDEX(#REF!,C324+2,12)),INDEX(#REF!,C324+1,12)))</f>
        <v>#N/A</v>
      </c>
      <c r="E324" t="e">
        <f>VLOOKUP(A324,'помощник для списков'!A$2:C$4005,3,FALSE)</f>
        <v>#N/A</v>
      </c>
      <c r="F324" t="e">
        <f>VLOOKUP(CONCATENATE("Лимит на доме",E324),#REF!,22,FALSE)</f>
        <v>#N/A</v>
      </c>
      <c r="G324" t="e">
        <f>VLOOKUP(E324,'помощник для списков'!C$2:I$4005,7,FALSE)</f>
        <v>#N/A</v>
      </c>
      <c r="H324" s="68" t="e">
        <f t="shared" si="36"/>
        <v>#N/A</v>
      </c>
      <c r="I324" t="e">
        <f t="shared" si="37"/>
        <v>#N/A</v>
      </c>
      <c r="J324">
        <f>ROW()</f>
        <v>324</v>
      </c>
      <c r="K324" t="e">
        <f>INDEX(#REF!,'помощник2(строки)'!D324,26)</f>
        <v>#REF!</v>
      </c>
      <c r="L324" t="e">
        <f>IF(K324="да",IF(A324=A323,L323,COUNTIF(M$2:M323,"&gt;0")+1),0)</f>
        <v>#REF!</v>
      </c>
      <c r="M324" t="e">
        <f>IF(VLOOKUP(E324,'помощник для списков'!C$2:I$4005,7,FALSE)=0,0,IF(L324=0,0,IF(E324=E323,0,1)))</f>
        <v>#N/A</v>
      </c>
      <c r="N324" t="e">
        <f t="shared" si="38"/>
        <v>#N/A</v>
      </c>
      <c r="O324" t="e">
        <f t="shared" si="39"/>
        <v>#N/A</v>
      </c>
      <c r="P324" t="e">
        <f>IF(INDEX(#REF!,'помощник2(строки)'!D324,27)="согласие",1,IF(INDEX(#REF!,'помощник2(строки)'!D324,27)="принято решение ОМС",1,0))</f>
        <v>#REF!</v>
      </c>
      <c r="Q324" t="e">
        <f t="shared" si="40"/>
        <v>#REF!</v>
      </c>
      <c r="R324" t="e">
        <f>IF(P324=1,IF(A324=A323,R323,COUNTIF(Q$2:Q323,"&gt;0")+1),0)</f>
        <v>#REF!</v>
      </c>
      <c r="S324" t="e">
        <f t="shared" si="41"/>
        <v>#N/A</v>
      </c>
    </row>
    <row r="325" spans="1:19">
      <c r="A325" t="e">
        <f>IF(COUNTIF(A$2:A324,A324)=B324,A324+1,A324)</f>
        <v>#N/A</v>
      </c>
      <c r="B325" t="e">
        <f>VLOOKUP(A325,'помощник для списков'!A$2:L$4005,11,FALSE)</f>
        <v>#N/A</v>
      </c>
      <c r="C325" t="e">
        <f>IF(A325=A324,D324,VLOOKUP(E325,#REF!,25,FALSE))</f>
        <v>#N/A</v>
      </c>
      <c r="D325" s="54" t="e">
        <f>IF(VLOOKUP(E325,'помощник для списков'!C$2:E$4005,3,FALSE)=0,'помощник2(строки)'!C325,IF(INDEX(#REF!,C325+1,12)=0,IF(INDEX(#REF!,C325+2,12)=0,IF(INDEX(#REF!,C325+3,12)=0,IF(INDEX(#REF!,C325+4,12)=0,IF(INDEX(#REF!,C325+5,12)=0,IF(INDEX(#REF!,C325+6,12)=0,IF(INDEX(#REF!,C325+7,12)=0,IF(INDEX(#REF!,C325+8,12)=0,IF(INDEX(#REF!,C325+9,12)=0,IF(INDEX(#REF!,C325+10,12)=0,IF(INDEX(#REF!,C325+11,12)=0,INDEX(#REF!,C325+12,12),INDEX(#REF!,C325+11,12)),INDEX(#REF!,C325+10,12)),INDEX(#REF!,C325+9,12)),INDEX(#REF!,C325+8,12)),INDEX(#REF!,C325+7,12)),INDEX(#REF!,C325+6,12)),INDEX(#REF!,C325+5,12)),INDEX(#REF!,C325+4,12)),INDEX(#REF!,C325+3,12)),INDEX(#REF!,C325+2,12)),INDEX(#REF!,C325+1,12)))</f>
        <v>#N/A</v>
      </c>
      <c r="E325" t="e">
        <f>VLOOKUP(A325,'помощник для списков'!A$2:C$4005,3,FALSE)</f>
        <v>#N/A</v>
      </c>
      <c r="F325" t="e">
        <f>VLOOKUP(CONCATENATE("Лимит на доме",E325),#REF!,22,FALSE)</f>
        <v>#N/A</v>
      </c>
      <c r="G325" t="e">
        <f>VLOOKUP(E325,'помощник для списков'!C$2:I$4005,7,FALSE)</f>
        <v>#N/A</v>
      </c>
      <c r="H325" s="68" t="e">
        <f t="shared" si="36"/>
        <v>#N/A</v>
      </c>
      <c r="I325" t="e">
        <f t="shared" si="37"/>
        <v>#N/A</v>
      </c>
      <c r="J325">
        <f>ROW()</f>
        <v>325</v>
      </c>
      <c r="K325" t="e">
        <f>INDEX(#REF!,'помощник2(строки)'!D325,26)</f>
        <v>#REF!</v>
      </c>
      <c r="L325" t="e">
        <f>IF(K325="да",IF(A325=A324,L324,COUNTIF(M$2:M324,"&gt;0")+1),0)</f>
        <v>#REF!</v>
      </c>
      <c r="M325" t="e">
        <f>IF(VLOOKUP(E325,'помощник для списков'!C$2:I$4005,7,FALSE)=0,0,IF(L325=0,0,IF(E325=E324,0,1)))</f>
        <v>#N/A</v>
      </c>
      <c r="N325" t="e">
        <f t="shared" si="38"/>
        <v>#N/A</v>
      </c>
      <c r="O325" t="e">
        <f t="shared" si="39"/>
        <v>#N/A</v>
      </c>
      <c r="P325" t="e">
        <f>IF(INDEX(#REF!,'помощник2(строки)'!D325,27)="согласие",1,IF(INDEX(#REF!,'помощник2(строки)'!D325,27)="принято решение ОМС",1,0))</f>
        <v>#REF!</v>
      </c>
      <c r="Q325" t="e">
        <f t="shared" si="40"/>
        <v>#REF!</v>
      </c>
      <c r="R325" t="e">
        <f>IF(P325=1,IF(A325=A324,R324,COUNTIF(Q$2:Q324,"&gt;0")+1),0)</f>
        <v>#REF!</v>
      </c>
      <c r="S325" t="e">
        <f t="shared" si="41"/>
        <v>#N/A</v>
      </c>
    </row>
    <row r="326" spans="1:19">
      <c r="A326" t="e">
        <f>IF(COUNTIF(A$2:A325,A325)=B325,A325+1,A325)</f>
        <v>#N/A</v>
      </c>
      <c r="B326" t="e">
        <f>VLOOKUP(A326,'помощник для списков'!A$2:L$4005,11,FALSE)</f>
        <v>#N/A</v>
      </c>
      <c r="C326" t="e">
        <f>IF(A326=A325,D325,VLOOKUP(E326,#REF!,25,FALSE))</f>
        <v>#N/A</v>
      </c>
      <c r="D326" s="54" t="e">
        <f>IF(VLOOKUP(E326,'помощник для списков'!C$2:E$4005,3,FALSE)=0,'помощник2(строки)'!C326,IF(INDEX(#REF!,C326+1,12)=0,IF(INDEX(#REF!,C326+2,12)=0,IF(INDEX(#REF!,C326+3,12)=0,IF(INDEX(#REF!,C326+4,12)=0,IF(INDEX(#REF!,C326+5,12)=0,IF(INDEX(#REF!,C326+6,12)=0,IF(INDEX(#REF!,C326+7,12)=0,IF(INDEX(#REF!,C326+8,12)=0,IF(INDEX(#REF!,C326+9,12)=0,IF(INDEX(#REF!,C326+10,12)=0,IF(INDEX(#REF!,C326+11,12)=0,INDEX(#REF!,C326+12,12),INDEX(#REF!,C326+11,12)),INDEX(#REF!,C326+10,12)),INDEX(#REF!,C326+9,12)),INDEX(#REF!,C326+8,12)),INDEX(#REF!,C326+7,12)),INDEX(#REF!,C326+6,12)),INDEX(#REF!,C326+5,12)),INDEX(#REF!,C326+4,12)),INDEX(#REF!,C326+3,12)),INDEX(#REF!,C326+2,12)),INDEX(#REF!,C326+1,12)))</f>
        <v>#N/A</v>
      </c>
      <c r="E326" t="e">
        <f>VLOOKUP(A326,'помощник для списков'!A$2:C$4005,3,FALSE)</f>
        <v>#N/A</v>
      </c>
      <c r="F326" t="e">
        <f>VLOOKUP(CONCATENATE("Лимит на доме",E326),#REF!,22,FALSE)</f>
        <v>#N/A</v>
      </c>
      <c r="G326" t="e">
        <f>VLOOKUP(E326,'помощник для списков'!C$2:I$4005,7,FALSE)</f>
        <v>#N/A</v>
      </c>
      <c r="H326" s="68" t="e">
        <f t="shared" si="36"/>
        <v>#N/A</v>
      </c>
      <c r="I326" t="e">
        <f t="shared" si="37"/>
        <v>#N/A</v>
      </c>
      <c r="J326">
        <f>ROW()</f>
        <v>326</v>
      </c>
      <c r="K326" t="e">
        <f>INDEX(#REF!,'помощник2(строки)'!D326,26)</f>
        <v>#REF!</v>
      </c>
      <c r="L326" t="e">
        <f>IF(K326="да",IF(A326=A325,L325,COUNTIF(M$2:M325,"&gt;0")+1),0)</f>
        <v>#REF!</v>
      </c>
      <c r="M326" t="e">
        <f>IF(VLOOKUP(E326,'помощник для списков'!C$2:I$4005,7,FALSE)=0,0,IF(L326=0,0,IF(E326=E325,0,1)))</f>
        <v>#N/A</v>
      </c>
      <c r="N326" t="e">
        <f t="shared" si="38"/>
        <v>#N/A</v>
      </c>
      <c r="O326" t="e">
        <f t="shared" si="39"/>
        <v>#N/A</v>
      </c>
      <c r="P326" t="e">
        <f>IF(INDEX(#REF!,'помощник2(строки)'!D326,27)="согласие",1,IF(INDEX(#REF!,'помощник2(строки)'!D326,27)="принято решение ОМС",1,0))</f>
        <v>#REF!</v>
      </c>
      <c r="Q326" t="e">
        <f t="shared" si="40"/>
        <v>#REF!</v>
      </c>
      <c r="R326" t="e">
        <f>IF(P326=1,IF(A326=A325,R325,COUNTIF(Q$2:Q325,"&gt;0")+1),0)</f>
        <v>#REF!</v>
      </c>
      <c r="S326" t="e">
        <f t="shared" si="41"/>
        <v>#N/A</v>
      </c>
    </row>
    <row r="327" spans="1:19">
      <c r="A327" t="e">
        <f>IF(COUNTIF(A$2:A326,A326)=B326,A326+1,A326)</f>
        <v>#N/A</v>
      </c>
      <c r="B327" t="e">
        <f>VLOOKUP(A327,'помощник для списков'!A$2:L$4005,11,FALSE)</f>
        <v>#N/A</v>
      </c>
      <c r="C327" t="e">
        <f>IF(A327=A326,D326,VLOOKUP(E327,#REF!,25,FALSE))</f>
        <v>#N/A</v>
      </c>
      <c r="D327" s="54" t="e">
        <f>IF(VLOOKUP(E327,'помощник для списков'!C$2:E$4005,3,FALSE)=0,'помощник2(строки)'!C327,IF(INDEX(#REF!,C327+1,12)=0,IF(INDEX(#REF!,C327+2,12)=0,IF(INDEX(#REF!,C327+3,12)=0,IF(INDEX(#REF!,C327+4,12)=0,IF(INDEX(#REF!,C327+5,12)=0,IF(INDEX(#REF!,C327+6,12)=0,IF(INDEX(#REF!,C327+7,12)=0,IF(INDEX(#REF!,C327+8,12)=0,IF(INDEX(#REF!,C327+9,12)=0,IF(INDEX(#REF!,C327+10,12)=0,IF(INDEX(#REF!,C327+11,12)=0,INDEX(#REF!,C327+12,12),INDEX(#REF!,C327+11,12)),INDEX(#REF!,C327+10,12)),INDEX(#REF!,C327+9,12)),INDEX(#REF!,C327+8,12)),INDEX(#REF!,C327+7,12)),INDEX(#REF!,C327+6,12)),INDEX(#REF!,C327+5,12)),INDEX(#REF!,C327+4,12)),INDEX(#REF!,C327+3,12)),INDEX(#REF!,C327+2,12)),INDEX(#REF!,C327+1,12)))</f>
        <v>#N/A</v>
      </c>
      <c r="E327" t="e">
        <f>VLOOKUP(A327,'помощник для списков'!A$2:C$4005,3,FALSE)</f>
        <v>#N/A</v>
      </c>
      <c r="F327" t="e">
        <f>VLOOKUP(CONCATENATE("Лимит на доме",E327),#REF!,22,FALSE)</f>
        <v>#N/A</v>
      </c>
      <c r="G327" t="e">
        <f>VLOOKUP(E327,'помощник для списков'!C$2:I$4005,7,FALSE)</f>
        <v>#N/A</v>
      </c>
      <c r="H327" s="68" t="e">
        <f t="shared" si="36"/>
        <v>#N/A</v>
      </c>
      <c r="I327" t="e">
        <f t="shared" si="37"/>
        <v>#N/A</v>
      </c>
      <c r="J327">
        <f>ROW()</f>
        <v>327</v>
      </c>
      <c r="K327" t="e">
        <f>INDEX(#REF!,'помощник2(строки)'!D327,26)</f>
        <v>#REF!</v>
      </c>
      <c r="L327" t="e">
        <f>IF(K327="да",IF(A327=A326,L326,COUNTIF(M$2:M326,"&gt;0")+1),0)</f>
        <v>#REF!</v>
      </c>
      <c r="M327" t="e">
        <f>IF(VLOOKUP(E327,'помощник для списков'!C$2:I$4005,7,FALSE)=0,0,IF(L327=0,0,IF(E327=E326,0,1)))</f>
        <v>#N/A</v>
      </c>
      <c r="N327" t="e">
        <f t="shared" si="38"/>
        <v>#N/A</v>
      </c>
      <c r="O327" t="e">
        <f t="shared" si="39"/>
        <v>#N/A</v>
      </c>
      <c r="P327" t="e">
        <f>IF(INDEX(#REF!,'помощник2(строки)'!D327,27)="согласие",1,IF(INDEX(#REF!,'помощник2(строки)'!D327,27)="принято решение ОМС",1,0))</f>
        <v>#REF!</v>
      </c>
      <c r="Q327" t="e">
        <f t="shared" si="40"/>
        <v>#REF!</v>
      </c>
      <c r="R327" t="e">
        <f>IF(P327=1,IF(A327=A326,R326,COUNTIF(Q$2:Q326,"&gt;0")+1),0)</f>
        <v>#REF!</v>
      </c>
      <c r="S327" t="e">
        <f t="shared" si="41"/>
        <v>#N/A</v>
      </c>
    </row>
    <row r="328" spans="1:19">
      <c r="A328" t="e">
        <f>IF(COUNTIF(A$2:A327,A327)=B327,A327+1,A327)</f>
        <v>#N/A</v>
      </c>
      <c r="B328" t="e">
        <f>VLOOKUP(A328,'помощник для списков'!A$2:L$4005,11,FALSE)</f>
        <v>#N/A</v>
      </c>
      <c r="C328" t="e">
        <f>IF(A328=A327,D327,VLOOKUP(E328,#REF!,25,FALSE))</f>
        <v>#N/A</v>
      </c>
      <c r="D328" s="54" t="e">
        <f>IF(VLOOKUP(E328,'помощник для списков'!C$2:E$4005,3,FALSE)=0,'помощник2(строки)'!C328,IF(INDEX(#REF!,C328+1,12)=0,IF(INDEX(#REF!,C328+2,12)=0,IF(INDEX(#REF!,C328+3,12)=0,IF(INDEX(#REF!,C328+4,12)=0,IF(INDEX(#REF!,C328+5,12)=0,IF(INDEX(#REF!,C328+6,12)=0,IF(INDEX(#REF!,C328+7,12)=0,IF(INDEX(#REF!,C328+8,12)=0,IF(INDEX(#REF!,C328+9,12)=0,IF(INDEX(#REF!,C328+10,12)=0,IF(INDEX(#REF!,C328+11,12)=0,INDEX(#REF!,C328+12,12),INDEX(#REF!,C328+11,12)),INDEX(#REF!,C328+10,12)),INDEX(#REF!,C328+9,12)),INDEX(#REF!,C328+8,12)),INDEX(#REF!,C328+7,12)),INDEX(#REF!,C328+6,12)),INDEX(#REF!,C328+5,12)),INDEX(#REF!,C328+4,12)),INDEX(#REF!,C328+3,12)),INDEX(#REF!,C328+2,12)),INDEX(#REF!,C328+1,12)))</f>
        <v>#N/A</v>
      </c>
      <c r="E328" t="e">
        <f>VLOOKUP(A328,'помощник для списков'!A$2:C$4005,3,FALSE)</f>
        <v>#N/A</v>
      </c>
      <c r="F328" t="e">
        <f>VLOOKUP(CONCATENATE("Лимит на доме",E328),#REF!,22,FALSE)</f>
        <v>#N/A</v>
      </c>
      <c r="G328" t="e">
        <f>VLOOKUP(E328,'помощник для списков'!C$2:I$4005,7,FALSE)</f>
        <v>#N/A</v>
      </c>
      <c r="H328" s="68" t="e">
        <f t="shared" si="36"/>
        <v>#N/A</v>
      </c>
      <c r="I328" t="e">
        <f t="shared" si="37"/>
        <v>#N/A</v>
      </c>
      <c r="J328">
        <f>ROW()</f>
        <v>328</v>
      </c>
      <c r="K328" t="e">
        <f>INDEX(#REF!,'помощник2(строки)'!D328,26)</f>
        <v>#REF!</v>
      </c>
      <c r="L328" t="e">
        <f>IF(K328="да",IF(A328=A327,L327,COUNTIF(M$2:M327,"&gt;0")+1),0)</f>
        <v>#REF!</v>
      </c>
      <c r="M328" t="e">
        <f>IF(VLOOKUP(E328,'помощник для списков'!C$2:I$4005,7,FALSE)=0,0,IF(L328=0,0,IF(E328=E327,0,1)))</f>
        <v>#N/A</v>
      </c>
      <c r="N328" t="e">
        <f t="shared" si="38"/>
        <v>#N/A</v>
      </c>
      <c r="O328" t="e">
        <f t="shared" si="39"/>
        <v>#N/A</v>
      </c>
      <c r="P328" t="e">
        <f>IF(INDEX(#REF!,'помощник2(строки)'!D328,27)="согласие",1,IF(INDEX(#REF!,'помощник2(строки)'!D328,27)="принято решение ОМС",1,0))</f>
        <v>#REF!</v>
      </c>
      <c r="Q328" t="e">
        <f t="shared" si="40"/>
        <v>#REF!</v>
      </c>
      <c r="R328" t="e">
        <f>IF(P328=1,IF(A328=A327,R327,COUNTIF(Q$2:Q327,"&gt;0")+1),0)</f>
        <v>#REF!</v>
      </c>
      <c r="S328" t="e">
        <f t="shared" si="41"/>
        <v>#N/A</v>
      </c>
    </row>
    <row r="329" spans="1:19">
      <c r="A329" t="e">
        <f>IF(COUNTIF(A$2:A328,A328)=B328,A328+1,A328)</f>
        <v>#N/A</v>
      </c>
      <c r="B329" t="e">
        <f>VLOOKUP(A329,'помощник для списков'!A$2:L$4005,11,FALSE)</f>
        <v>#N/A</v>
      </c>
      <c r="C329" t="e">
        <f>IF(A329=A328,D328,VLOOKUP(E329,#REF!,25,FALSE))</f>
        <v>#N/A</v>
      </c>
      <c r="D329" s="54" t="e">
        <f>IF(VLOOKUP(E329,'помощник для списков'!C$2:E$4005,3,FALSE)=0,'помощник2(строки)'!C329,IF(INDEX(#REF!,C329+1,12)=0,IF(INDEX(#REF!,C329+2,12)=0,IF(INDEX(#REF!,C329+3,12)=0,IF(INDEX(#REF!,C329+4,12)=0,IF(INDEX(#REF!,C329+5,12)=0,IF(INDEX(#REF!,C329+6,12)=0,IF(INDEX(#REF!,C329+7,12)=0,IF(INDEX(#REF!,C329+8,12)=0,IF(INDEX(#REF!,C329+9,12)=0,IF(INDEX(#REF!,C329+10,12)=0,IF(INDEX(#REF!,C329+11,12)=0,INDEX(#REF!,C329+12,12),INDEX(#REF!,C329+11,12)),INDEX(#REF!,C329+10,12)),INDEX(#REF!,C329+9,12)),INDEX(#REF!,C329+8,12)),INDEX(#REF!,C329+7,12)),INDEX(#REF!,C329+6,12)),INDEX(#REF!,C329+5,12)),INDEX(#REF!,C329+4,12)),INDEX(#REF!,C329+3,12)),INDEX(#REF!,C329+2,12)),INDEX(#REF!,C329+1,12)))</f>
        <v>#N/A</v>
      </c>
      <c r="E329" t="e">
        <f>VLOOKUP(A329,'помощник для списков'!A$2:C$4005,3,FALSE)</f>
        <v>#N/A</v>
      </c>
      <c r="F329" t="e">
        <f>VLOOKUP(CONCATENATE("Лимит на доме",E329),#REF!,22,FALSE)</f>
        <v>#N/A</v>
      </c>
      <c r="G329" t="e">
        <f>VLOOKUP(E329,'помощник для списков'!C$2:I$4005,7,FALSE)</f>
        <v>#N/A</v>
      </c>
      <c r="H329" s="68" t="e">
        <f t="shared" si="36"/>
        <v>#N/A</v>
      </c>
      <c r="I329" t="e">
        <f t="shared" si="37"/>
        <v>#N/A</v>
      </c>
      <c r="J329">
        <f>ROW()</f>
        <v>329</v>
      </c>
      <c r="K329" t="e">
        <f>INDEX(#REF!,'помощник2(строки)'!D329,26)</f>
        <v>#REF!</v>
      </c>
      <c r="L329" t="e">
        <f>IF(K329="да",IF(A329=A328,L328,COUNTIF(M$2:M328,"&gt;0")+1),0)</f>
        <v>#REF!</v>
      </c>
      <c r="M329" t="e">
        <f>IF(VLOOKUP(E329,'помощник для списков'!C$2:I$4005,7,FALSE)=0,0,IF(L329=0,0,IF(E329=E328,0,1)))</f>
        <v>#N/A</v>
      </c>
      <c r="N329" t="e">
        <f t="shared" si="38"/>
        <v>#N/A</v>
      </c>
      <c r="O329" t="e">
        <f t="shared" si="39"/>
        <v>#N/A</v>
      </c>
      <c r="P329" t="e">
        <f>IF(INDEX(#REF!,'помощник2(строки)'!D329,27)="согласие",1,IF(INDEX(#REF!,'помощник2(строки)'!D329,27)="принято решение ОМС",1,0))</f>
        <v>#REF!</v>
      </c>
      <c r="Q329" t="e">
        <f t="shared" si="40"/>
        <v>#REF!</v>
      </c>
      <c r="R329" t="e">
        <f>IF(P329=1,IF(A329=A328,R328,COUNTIF(Q$2:Q328,"&gt;0")+1),0)</f>
        <v>#REF!</v>
      </c>
      <c r="S329" t="e">
        <f t="shared" si="41"/>
        <v>#N/A</v>
      </c>
    </row>
    <row r="330" spans="1:19">
      <c r="A330" t="e">
        <f>IF(COUNTIF(A$2:A329,A329)=B329,A329+1,A329)</f>
        <v>#N/A</v>
      </c>
      <c r="B330" t="e">
        <f>VLOOKUP(A330,'помощник для списков'!A$2:L$4005,11,FALSE)</f>
        <v>#N/A</v>
      </c>
      <c r="C330" t="e">
        <f>IF(A330=A329,D329,VLOOKUP(E330,#REF!,25,FALSE))</f>
        <v>#N/A</v>
      </c>
      <c r="D330" s="54" t="e">
        <f>IF(VLOOKUP(E330,'помощник для списков'!C$2:E$4005,3,FALSE)=0,'помощник2(строки)'!C330,IF(INDEX(#REF!,C330+1,12)=0,IF(INDEX(#REF!,C330+2,12)=0,IF(INDEX(#REF!,C330+3,12)=0,IF(INDEX(#REF!,C330+4,12)=0,IF(INDEX(#REF!,C330+5,12)=0,IF(INDEX(#REF!,C330+6,12)=0,IF(INDEX(#REF!,C330+7,12)=0,IF(INDEX(#REF!,C330+8,12)=0,IF(INDEX(#REF!,C330+9,12)=0,IF(INDEX(#REF!,C330+10,12)=0,IF(INDEX(#REF!,C330+11,12)=0,INDEX(#REF!,C330+12,12),INDEX(#REF!,C330+11,12)),INDEX(#REF!,C330+10,12)),INDEX(#REF!,C330+9,12)),INDEX(#REF!,C330+8,12)),INDEX(#REF!,C330+7,12)),INDEX(#REF!,C330+6,12)),INDEX(#REF!,C330+5,12)),INDEX(#REF!,C330+4,12)),INDEX(#REF!,C330+3,12)),INDEX(#REF!,C330+2,12)),INDEX(#REF!,C330+1,12)))</f>
        <v>#N/A</v>
      </c>
      <c r="E330" t="e">
        <f>VLOOKUP(A330,'помощник для списков'!A$2:C$4005,3,FALSE)</f>
        <v>#N/A</v>
      </c>
      <c r="F330" t="e">
        <f>VLOOKUP(CONCATENATE("Лимит на доме",E330),#REF!,22,FALSE)</f>
        <v>#N/A</v>
      </c>
      <c r="G330" t="e">
        <f>VLOOKUP(E330,'помощник для списков'!C$2:I$4005,7,FALSE)</f>
        <v>#N/A</v>
      </c>
      <c r="H330" s="68" t="e">
        <f t="shared" si="36"/>
        <v>#N/A</v>
      </c>
      <c r="I330" t="e">
        <f t="shared" si="37"/>
        <v>#N/A</v>
      </c>
      <c r="J330">
        <f>ROW()</f>
        <v>330</v>
      </c>
      <c r="K330" t="e">
        <f>INDEX(#REF!,'помощник2(строки)'!D330,26)</f>
        <v>#REF!</v>
      </c>
      <c r="L330" t="e">
        <f>IF(K330="да",IF(A330=A329,L329,COUNTIF(M$2:M329,"&gt;0")+1),0)</f>
        <v>#REF!</v>
      </c>
      <c r="M330" t="e">
        <f>IF(VLOOKUP(E330,'помощник для списков'!C$2:I$4005,7,FALSE)=0,0,IF(L330=0,0,IF(E330=E329,0,1)))</f>
        <v>#N/A</v>
      </c>
      <c r="N330" t="e">
        <f t="shared" si="38"/>
        <v>#N/A</v>
      </c>
      <c r="O330" t="e">
        <f t="shared" si="39"/>
        <v>#N/A</v>
      </c>
      <c r="P330" t="e">
        <f>IF(INDEX(#REF!,'помощник2(строки)'!D330,27)="согласие",1,IF(INDEX(#REF!,'помощник2(строки)'!D330,27)="принято решение ОМС",1,0))</f>
        <v>#REF!</v>
      </c>
      <c r="Q330" t="e">
        <f t="shared" si="40"/>
        <v>#REF!</v>
      </c>
      <c r="R330" t="e">
        <f>IF(P330=1,IF(A330=A329,R329,COUNTIF(Q$2:Q329,"&gt;0")+1),0)</f>
        <v>#REF!</v>
      </c>
      <c r="S330" t="e">
        <f t="shared" si="41"/>
        <v>#N/A</v>
      </c>
    </row>
    <row r="331" spans="1:19">
      <c r="A331" t="e">
        <f>IF(COUNTIF(A$2:A330,A330)=B330,A330+1,A330)</f>
        <v>#N/A</v>
      </c>
      <c r="B331" t="e">
        <f>VLOOKUP(A331,'помощник для списков'!A$2:L$4005,11,FALSE)</f>
        <v>#N/A</v>
      </c>
      <c r="C331" t="e">
        <f>IF(A331=A330,D330,VLOOKUP(E331,#REF!,25,FALSE))</f>
        <v>#N/A</v>
      </c>
      <c r="D331" s="54" t="e">
        <f>IF(VLOOKUP(E331,'помощник для списков'!C$2:E$4005,3,FALSE)=0,'помощник2(строки)'!C331,IF(INDEX(#REF!,C331+1,12)=0,IF(INDEX(#REF!,C331+2,12)=0,IF(INDEX(#REF!,C331+3,12)=0,IF(INDEX(#REF!,C331+4,12)=0,IF(INDEX(#REF!,C331+5,12)=0,IF(INDEX(#REF!,C331+6,12)=0,IF(INDEX(#REF!,C331+7,12)=0,IF(INDEX(#REF!,C331+8,12)=0,IF(INDEX(#REF!,C331+9,12)=0,IF(INDEX(#REF!,C331+10,12)=0,IF(INDEX(#REF!,C331+11,12)=0,INDEX(#REF!,C331+12,12),INDEX(#REF!,C331+11,12)),INDEX(#REF!,C331+10,12)),INDEX(#REF!,C331+9,12)),INDEX(#REF!,C331+8,12)),INDEX(#REF!,C331+7,12)),INDEX(#REF!,C331+6,12)),INDEX(#REF!,C331+5,12)),INDEX(#REF!,C331+4,12)),INDEX(#REF!,C331+3,12)),INDEX(#REF!,C331+2,12)),INDEX(#REF!,C331+1,12)))</f>
        <v>#N/A</v>
      </c>
      <c r="E331" t="e">
        <f>VLOOKUP(A331,'помощник для списков'!A$2:C$4005,3,FALSE)</f>
        <v>#N/A</v>
      </c>
      <c r="F331" t="e">
        <f>VLOOKUP(CONCATENATE("Лимит на доме",E331),#REF!,22,FALSE)</f>
        <v>#N/A</v>
      </c>
      <c r="G331" t="e">
        <f>VLOOKUP(E331,'помощник для списков'!C$2:I$4005,7,FALSE)</f>
        <v>#N/A</v>
      </c>
      <c r="H331" s="68" t="e">
        <f t="shared" si="36"/>
        <v>#N/A</v>
      </c>
      <c r="I331" t="e">
        <f t="shared" si="37"/>
        <v>#N/A</v>
      </c>
      <c r="J331">
        <f>ROW()</f>
        <v>331</v>
      </c>
      <c r="K331" t="e">
        <f>INDEX(#REF!,'помощник2(строки)'!D331,26)</f>
        <v>#REF!</v>
      </c>
      <c r="L331" t="e">
        <f>IF(K331="да",IF(A331=A330,L330,COUNTIF(M$2:M330,"&gt;0")+1),0)</f>
        <v>#REF!</v>
      </c>
      <c r="M331" t="e">
        <f>IF(VLOOKUP(E331,'помощник для списков'!C$2:I$4005,7,FALSE)=0,0,IF(L331=0,0,IF(E331=E330,0,1)))</f>
        <v>#N/A</v>
      </c>
      <c r="N331" t="e">
        <f t="shared" si="38"/>
        <v>#N/A</v>
      </c>
      <c r="O331" t="e">
        <f t="shared" si="39"/>
        <v>#N/A</v>
      </c>
      <c r="P331" t="e">
        <f>IF(INDEX(#REF!,'помощник2(строки)'!D331,27)="согласие",1,IF(INDEX(#REF!,'помощник2(строки)'!D331,27)="принято решение ОМС",1,0))</f>
        <v>#REF!</v>
      </c>
      <c r="Q331" t="e">
        <f t="shared" si="40"/>
        <v>#REF!</v>
      </c>
      <c r="R331" t="e">
        <f>IF(P331=1,IF(A331=A330,R330,COUNTIF(Q$2:Q330,"&gt;0")+1),0)</f>
        <v>#REF!</v>
      </c>
      <c r="S331" t="e">
        <f t="shared" si="41"/>
        <v>#N/A</v>
      </c>
    </row>
    <row r="332" spans="1:19">
      <c r="A332" t="e">
        <f>IF(COUNTIF(A$2:A331,A331)=B331,A331+1,A331)</f>
        <v>#N/A</v>
      </c>
      <c r="B332" t="e">
        <f>VLOOKUP(A332,'помощник для списков'!A$2:L$4005,11,FALSE)</f>
        <v>#N/A</v>
      </c>
      <c r="C332" t="e">
        <f>IF(A332=A331,D331,VLOOKUP(E332,#REF!,25,FALSE))</f>
        <v>#N/A</v>
      </c>
      <c r="D332" s="54" t="e">
        <f>IF(VLOOKUP(E332,'помощник для списков'!C$2:E$4005,3,FALSE)=0,'помощник2(строки)'!C332,IF(INDEX(#REF!,C332+1,12)=0,IF(INDEX(#REF!,C332+2,12)=0,IF(INDEX(#REF!,C332+3,12)=0,IF(INDEX(#REF!,C332+4,12)=0,IF(INDEX(#REF!,C332+5,12)=0,IF(INDEX(#REF!,C332+6,12)=0,IF(INDEX(#REF!,C332+7,12)=0,IF(INDEX(#REF!,C332+8,12)=0,IF(INDEX(#REF!,C332+9,12)=0,IF(INDEX(#REF!,C332+10,12)=0,IF(INDEX(#REF!,C332+11,12)=0,INDEX(#REF!,C332+12,12),INDEX(#REF!,C332+11,12)),INDEX(#REF!,C332+10,12)),INDEX(#REF!,C332+9,12)),INDEX(#REF!,C332+8,12)),INDEX(#REF!,C332+7,12)),INDEX(#REF!,C332+6,12)),INDEX(#REF!,C332+5,12)),INDEX(#REF!,C332+4,12)),INDEX(#REF!,C332+3,12)),INDEX(#REF!,C332+2,12)),INDEX(#REF!,C332+1,12)))</f>
        <v>#N/A</v>
      </c>
      <c r="E332" t="e">
        <f>VLOOKUP(A332,'помощник для списков'!A$2:C$4005,3,FALSE)</f>
        <v>#N/A</v>
      </c>
      <c r="F332" t="e">
        <f>VLOOKUP(CONCATENATE("Лимит на доме",E332),#REF!,22,FALSE)</f>
        <v>#N/A</v>
      </c>
      <c r="G332" t="e">
        <f>VLOOKUP(E332,'помощник для списков'!C$2:I$4005,7,FALSE)</f>
        <v>#N/A</v>
      </c>
      <c r="H332" s="68" t="e">
        <f t="shared" si="36"/>
        <v>#N/A</v>
      </c>
      <c r="I332" t="e">
        <f t="shared" si="37"/>
        <v>#N/A</v>
      </c>
      <c r="J332">
        <f>ROW()</f>
        <v>332</v>
      </c>
      <c r="K332" t="e">
        <f>INDEX(#REF!,'помощник2(строки)'!D332,26)</f>
        <v>#REF!</v>
      </c>
      <c r="L332" t="e">
        <f>IF(K332="да",IF(A332=A331,L331,COUNTIF(M$2:M331,"&gt;0")+1),0)</f>
        <v>#REF!</v>
      </c>
      <c r="M332" t="e">
        <f>IF(VLOOKUP(E332,'помощник для списков'!C$2:I$4005,7,FALSE)=0,0,IF(L332=0,0,IF(E332=E331,0,1)))</f>
        <v>#N/A</v>
      </c>
      <c r="N332" t="e">
        <f t="shared" si="38"/>
        <v>#N/A</v>
      </c>
      <c r="O332" t="e">
        <f t="shared" si="39"/>
        <v>#N/A</v>
      </c>
      <c r="P332" t="e">
        <f>IF(INDEX(#REF!,'помощник2(строки)'!D332,27)="согласие",1,IF(INDEX(#REF!,'помощник2(строки)'!D332,27)="принято решение ОМС",1,0))</f>
        <v>#REF!</v>
      </c>
      <c r="Q332" t="e">
        <f t="shared" si="40"/>
        <v>#REF!</v>
      </c>
      <c r="R332" t="e">
        <f>IF(P332=1,IF(A332=A331,R331,COUNTIF(Q$2:Q331,"&gt;0")+1),0)</f>
        <v>#REF!</v>
      </c>
      <c r="S332" t="e">
        <f t="shared" si="41"/>
        <v>#N/A</v>
      </c>
    </row>
    <row r="333" spans="1:19">
      <c r="A333" t="e">
        <f>IF(COUNTIF(A$2:A332,A332)=B332,A332+1,A332)</f>
        <v>#N/A</v>
      </c>
      <c r="B333" t="e">
        <f>VLOOKUP(A333,'помощник для списков'!A$2:L$4005,11,FALSE)</f>
        <v>#N/A</v>
      </c>
      <c r="C333" t="e">
        <f>IF(A333=A332,D332,VLOOKUP(E333,#REF!,25,FALSE))</f>
        <v>#N/A</v>
      </c>
      <c r="D333" s="54" t="e">
        <f>IF(VLOOKUP(E333,'помощник для списков'!C$2:E$4005,3,FALSE)=0,'помощник2(строки)'!C333,IF(INDEX(#REF!,C333+1,12)=0,IF(INDEX(#REF!,C333+2,12)=0,IF(INDEX(#REF!,C333+3,12)=0,IF(INDEX(#REF!,C333+4,12)=0,IF(INDEX(#REF!,C333+5,12)=0,IF(INDEX(#REF!,C333+6,12)=0,IF(INDEX(#REF!,C333+7,12)=0,IF(INDEX(#REF!,C333+8,12)=0,IF(INDEX(#REF!,C333+9,12)=0,IF(INDEX(#REF!,C333+10,12)=0,IF(INDEX(#REF!,C333+11,12)=0,INDEX(#REF!,C333+12,12),INDEX(#REF!,C333+11,12)),INDEX(#REF!,C333+10,12)),INDEX(#REF!,C333+9,12)),INDEX(#REF!,C333+8,12)),INDEX(#REF!,C333+7,12)),INDEX(#REF!,C333+6,12)),INDEX(#REF!,C333+5,12)),INDEX(#REF!,C333+4,12)),INDEX(#REF!,C333+3,12)),INDEX(#REF!,C333+2,12)),INDEX(#REF!,C333+1,12)))</f>
        <v>#N/A</v>
      </c>
      <c r="E333" t="e">
        <f>VLOOKUP(A333,'помощник для списков'!A$2:C$4005,3,FALSE)</f>
        <v>#N/A</v>
      </c>
      <c r="F333" t="e">
        <f>VLOOKUP(CONCATENATE("Лимит на доме",E333),#REF!,22,FALSE)</f>
        <v>#N/A</v>
      </c>
      <c r="G333" t="e">
        <f>VLOOKUP(E333,'помощник для списков'!C$2:I$4005,7,FALSE)</f>
        <v>#N/A</v>
      </c>
      <c r="H333" s="68" t="e">
        <f t="shared" si="36"/>
        <v>#N/A</v>
      </c>
      <c r="I333" t="e">
        <f t="shared" si="37"/>
        <v>#N/A</v>
      </c>
      <c r="J333">
        <f>ROW()</f>
        <v>333</v>
      </c>
      <c r="K333" t="e">
        <f>INDEX(#REF!,'помощник2(строки)'!D333,26)</f>
        <v>#REF!</v>
      </c>
      <c r="L333" t="e">
        <f>IF(K333="да",IF(A333=A332,L332,COUNTIF(M$2:M332,"&gt;0")+1),0)</f>
        <v>#REF!</v>
      </c>
      <c r="M333" t="e">
        <f>IF(VLOOKUP(E333,'помощник для списков'!C$2:I$4005,7,FALSE)=0,0,IF(L333=0,0,IF(E333=E332,0,1)))</f>
        <v>#N/A</v>
      </c>
      <c r="N333" t="e">
        <f t="shared" si="38"/>
        <v>#N/A</v>
      </c>
      <c r="O333" t="e">
        <f t="shared" si="39"/>
        <v>#N/A</v>
      </c>
      <c r="P333" t="e">
        <f>IF(INDEX(#REF!,'помощник2(строки)'!D333,27)="согласие",1,IF(INDEX(#REF!,'помощник2(строки)'!D333,27)="принято решение ОМС",1,0))</f>
        <v>#REF!</v>
      </c>
      <c r="Q333" t="e">
        <f t="shared" si="40"/>
        <v>#REF!</v>
      </c>
      <c r="R333" t="e">
        <f>IF(P333=1,IF(A333=A332,R332,COUNTIF(Q$2:Q332,"&gt;0")+1),0)</f>
        <v>#REF!</v>
      </c>
      <c r="S333" t="e">
        <f t="shared" si="41"/>
        <v>#N/A</v>
      </c>
    </row>
    <row r="334" spans="1:19">
      <c r="A334" t="e">
        <f>IF(COUNTIF(A$2:A333,A333)=B333,A333+1,A333)</f>
        <v>#N/A</v>
      </c>
      <c r="B334" t="e">
        <f>VLOOKUP(A334,'помощник для списков'!A$2:L$4005,11,FALSE)</f>
        <v>#N/A</v>
      </c>
      <c r="C334" t="e">
        <f>IF(A334=A333,D333,VLOOKUP(E334,#REF!,25,FALSE))</f>
        <v>#N/A</v>
      </c>
      <c r="D334" s="54" t="e">
        <f>IF(VLOOKUP(E334,'помощник для списков'!C$2:E$4005,3,FALSE)=0,'помощник2(строки)'!C334,IF(INDEX(#REF!,C334+1,12)=0,IF(INDEX(#REF!,C334+2,12)=0,IF(INDEX(#REF!,C334+3,12)=0,IF(INDEX(#REF!,C334+4,12)=0,IF(INDEX(#REF!,C334+5,12)=0,IF(INDEX(#REF!,C334+6,12)=0,IF(INDEX(#REF!,C334+7,12)=0,IF(INDEX(#REF!,C334+8,12)=0,IF(INDEX(#REF!,C334+9,12)=0,IF(INDEX(#REF!,C334+10,12)=0,IF(INDEX(#REF!,C334+11,12)=0,INDEX(#REF!,C334+12,12),INDEX(#REF!,C334+11,12)),INDEX(#REF!,C334+10,12)),INDEX(#REF!,C334+9,12)),INDEX(#REF!,C334+8,12)),INDEX(#REF!,C334+7,12)),INDEX(#REF!,C334+6,12)),INDEX(#REF!,C334+5,12)),INDEX(#REF!,C334+4,12)),INDEX(#REF!,C334+3,12)),INDEX(#REF!,C334+2,12)),INDEX(#REF!,C334+1,12)))</f>
        <v>#N/A</v>
      </c>
      <c r="E334" t="e">
        <f>VLOOKUP(A334,'помощник для списков'!A$2:C$4005,3,FALSE)</f>
        <v>#N/A</v>
      </c>
      <c r="F334" t="e">
        <f>VLOOKUP(CONCATENATE("Лимит на доме",E334),#REF!,22,FALSE)</f>
        <v>#N/A</v>
      </c>
      <c r="G334" t="e">
        <f>VLOOKUP(E334,'помощник для списков'!C$2:I$4005,7,FALSE)</f>
        <v>#N/A</v>
      </c>
      <c r="H334" s="68" t="e">
        <f t="shared" si="36"/>
        <v>#N/A</v>
      </c>
      <c r="I334" t="e">
        <f t="shared" si="37"/>
        <v>#N/A</v>
      </c>
      <c r="J334">
        <f>ROW()</f>
        <v>334</v>
      </c>
      <c r="K334" t="e">
        <f>INDEX(#REF!,'помощник2(строки)'!D334,26)</f>
        <v>#REF!</v>
      </c>
      <c r="L334" t="e">
        <f>IF(K334="да",IF(A334=A333,L333,COUNTIF(M$2:M333,"&gt;0")+1),0)</f>
        <v>#REF!</v>
      </c>
      <c r="M334" t="e">
        <f>IF(VLOOKUP(E334,'помощник для списков'!C$2:I$4005,7,FALSE)=0,0,IF(L334=0,0,IF(E334=E333,0,1)))</f>
        <v>#N/A</v>
      </c>
      <c r="N334" t="e">
        <f t="shared" si="38"/>
        <v>#N/A</v>
      </c>
      <c r="O334" t="e">
        <f t="shared" si="39"/>
        <v>#N/A</v>
      </c>
      <c r="P334" t="e">
        <f>IF(INDEX(#REF!,'помощник2(строки)'!D334,27)="согласие",1,IF(INDEX(#REF!,'помощник2(строки)'!D334,27)="принято решение ОМС",1,0))</f>
        <v>#REF!</v>
      </c>
      <c r="Q334" t="e">
        <f t="shared" si="40"/>
        <v>#REF!</v>
      </c>
      <c r="R334" t="e">
        <f>IF(P334=1,IF(A334=A333,R333,COUNTIF(Q$2:Q333,"&gt;0")+1),0)</f>
        <v>#REF!</v>
      </c>
      <c r="S334" t="e">
        <f t="shared" si="41"/>
        <v>#N/A</v>
      </c>
    </row>
    <row r="335" spans="1:19">
      <c r="A335" t="e">
        <f>IF(COUNTIF(A$2:A334,A334)=B334,A334+1,A334)</f>
        <v>#N/A</v>
      </c>
      <c r="B335" t="e">
        <f>VLOOKUP(A335,'помощник для списков'!A$2:L$4005,11,FALSE)</f>
        <v>#N/A</v>
      </c>
      <c r="C335" t="e">
        <f>IF(A335=A334,D334,VLOOKUP(E335,#REF!,25,FALSE))</f>
        <v>#N/A</v>
      </c>
      <c r="D335" s="54" t="e">
        <f>IF(VLOOKUP(E335,'помощник для списков'!C$2:E$4005,3,FALSE)=0,'помощник2(строки)'!C335,IF(INDEX(#REF!,C335+1,12)=0,IF(INDEX(#REF!,C335+2,12)=0,IF(INDEX(#REF!,C335+3,12)=0,IF(INDEX(#REF!,C335+4,12)=0,IF(INDEX(#REF!,C335+5,12)=0,IF(INDEX(#REF!,C335+6,12)=0,IF(INDEX(#REF!,C335+7,12)=0,IF(INDEX(#REF!,C335+8,12)=0,IF(INDEX(#REF!,C335+9,12)=0,IF(INDEX(#REF!,C335+10,12)=0,IF(INDEX(#REF!,C335+11,12)=0,INDEX(#REF!,C335+12,12),INDEX(#REF!,C335+11,12)),INDEX(#REF!,C335+10,12)),INDEX(#REF!,C335+9,12)),INDEX(#REF!,C335+8,12)),INDEX(#REF!,C335+7,12)),INDEX(#REF!,C335+6,12)),INDEX(#REF!,C335+5,12)),INDEX(#REF!,C335+4,12)),INDEX(#REF!,C335+3,12)),INDEX(#REF!,C335+2,12)),INDEX(#REF!,C335+1,12)))</f>
        <v>#N/A</v>
      </c>
      <c r="E335" t="e">
        <f>VLOOKUP(A335,'помощник для списков'!A$2:C$4005,3,FALSE)</f>
        <v>#N/A</v>
      </c>
      <c r="F335" t="e">
        <f>VLOOKUP(CONCATENATE("Лимит на доме",E335),#REF!,22,FALSE)</f>
        <v>#N/A</v>
      </c>
      <c r="G335" t="e">
        <f>VLOOKUP(E335,'помощник для списков'!C$2:I$4005,7,FALSE)</f>
        <v>#N/A</v>
      </c>
      <c r="H335" s="68" t="e">
        <f t="shared" si="36"/>
        <v>#N/A</v>
      </c>
      <c r="I335" t="e">
        <f t="shared" si="37"/>
        <v>#N/A</v>
      </c>
      <c r="J335">
        <f>ROW()</f>
        <v>335</v>
      </c>
      <c r="K335" t="e">
        <f>INDEX(#REF!,'помощник2(строки)'!D335,26)</f>
        <v>#REF!</v>
      </c>
      <c r="L335" t="e">
        <f>IF(K335="да",IF(A335=A334,L334,COUNTIF(M$2:M334,"&gt;0")+1),0)</f>
        <v>#REF!</v>
      </c>
      <c r="M335" t="e">
        <f>IF(VLOOKUP(E335,'помощник для списков'!C$2:I$4005,7,FALSE)=0,0,IF(L335=0,0,IF(E335=E334,0,1)))</f>
        <v>#N/A</v>
      </c>
      <c r="N335" t="e">
        <f t="shared" si="38"/>
        <v>#N/A</v>
      </c>
      <c r="O335" t="e">
        <f t="shared" si="39"/>
        <v>#N/A</v>
      </c>
      <c r="P335" t="e">
        <f>IF(INDEX(#REF!,'помощник2(строки)'!D335,27)="согласие",1,IF(INDEX(#REF!,'помощник2(строки)'!D335,27)="принято решение ОМС",1,0))</f>
        <v>#REF!</v>
      </c>
      <c r="Q335" t="e">
        <f t="shared" si="40"/>
        <v>#REF!</v>
      </c>
      <c r="R335" t="e">
        <f>IF(P335=1,IF(A335=A334,R334,COUNTIF(Q$2:Q334,"&gt;0")+1),0)</f>
        <v>#REF!</v>
      </c>
      <c r="S335" t="e">
        <f t="shared" si="41"/>
        <v>#N/A</v>
      </c>
    </row>
    <row r="336" spans="1:19">
      <c r="A336" t="e">
        <f>IF(COUNTIF(A$2:A335,A335)=B335,A335+1,A335)</f>
        <v>#N/A</v>
      </c>
      <c r="B336" t="e">
        <f>VLOOKUP(A336,'помощник для списков'!A$2:L$4005,11,FALSE)</f>
        <v>#N/A</v>
      </c>
      <c r="C336" t="e">
        <f>IF(A336=A335,D335,VLOOKUP(E336,#REF!,25,FALSE))</f>
        <v>#N/A</v>
      </c>
      <c r="D336" s="54" t="e">
        <f>IF(VLOOKUP(E336,'помощник для списков'!C$2:E$4005,3,FALSE)=0,'помощник2(строки)'!C336,IF(INDEX(#REF!,C336+1,12)=0,IF(INDEX(#REF!,C336+2,12)=0,IF(INDEX(#REF!,C336+3,12)=0,IF(INDEX(#REF!,C336+4,12)=0,IF(INDEX(#REF!,C336+5,12)=0,IF(INDEX(#REF!,C336+6,12)=0,IF(INDEX(#REF!,C336+7,12)=0,IF(INDEX(#REF!,C336+8,12)=0,IF(INDEX(#REF!,C336+9,12)=0,IF(INDEX(#REF!,C336+10,12)=0,IF(INDEX(#REF!,C336+11,12)=0,INDEX(#REF!,C336+12,12),INDEX(#REF!,C336+11,12)),INDEX(#REF!,C336+10,12)),INDEX(#REF!,C336+9,12)),INDEX(#REF!,C336+8,12)),INDEX(#REF!,C336+7,12)),INDEX(#REF!,C336+6,12)),INDEX(#REF!,C336+5,12)),INDEX(#REF!,C336+4,12)),INDEX(#REF!,C336+3,12)),INDEX(#REF!,C336+2,12)),INDEX(#REF!,C336+1,12)))</f>
        <v>#N/A</v>
      </c>
      <c r="E336" t="e">
        <f>VLOOKUP(A336,'помощник для списков'!A$2:C$4005,3,FALSE)</f>
        <v>#N/A</v>
      </c>
      <c r="F336" t="e">
        <f>VLOOKUP(CONCATENATE("Лимит на доме",E336),#REF!,22,FALSE)</f>
        <v>#N/A</v>
      </c>
      <c r="G336" t="e">
        <f>VLOOKUP(E336,'помощник для списков'!C$2:I$4005,7,FALSE)</f>
        <v>#N/A</v>
      </c>
      <c r="H336" s="68" t="e">
        <f t="shared" si="36"/>
        <v>#N/A</v>
      </c>
      <c r="I336" t="e">
        <f t="shared" si="37"/>
        <v>#N/A</v>
      </c>
      <c r="J336">
        <f>ROW()</f>
        <v>336</v>
      </c>
      <c r="K336" t="e">
        <f>INDEX(#REF!,'помощник2(строки)'!D336,26)</f>
        <v>#REF!</v>
      </c>
      <c r="L336" t="e">
        <f>IF(K336="да",IF(A336=A335,L335,COUNTIF(M$2:M335,"&gt;0")+1),0)</f>
        <v>#REF!</v>
      </c>
      <c r="M336" t="e">
        <f>IF(VLOOKUP(E336,'помощник для списков'!C$2:I$4005,7,FALSE)=0,0,IF(L336=0,0,IF(E336=E335,0,1)))</f>
        <v>#N/A</v>
      </c>
      <c r="N336" t="e">
        <f t="shared" si="38"/>
        <v>#N/A</v>
      </c>
      <c r="O336" t="e">
        <f t="shared" si="39"/>
        <v>#N/A</v>
      </c>
      <c r="P336" t="e">
        <f>IF(INDEX(#REF!,'помощник2(строки)'!D336,27)="согласие",1,IF(INDEX(#REF!,'помощник2(строки)'!D336,27)="принято решение ОМС",1,0))</f>
        <v>#REF!</v>
      </c>
      <c r="Q336" t="e">
        <f t="shared" si="40"/>
        <v>#REF!</v>
      </c>
      <c r="R336" t="e">
        <f>IF(P336=1,IF(A336=A335,R335,COUNTIF(Q$2:Q335,"&gt;0")+1),0)</f>
        <v>#REF!</v>
      </c>
      <c r="S336" t="e">
        <f t="shared" si="41"/>
        <v>#N/A</v>
      </c>
    </row>
    <row r="337" spans="1:19">
      <c r="A337" t="e">
        <f>IF(COUNTIF(A$2:A336,A336)=B336,A336+1,A336)</f>
        <v>#N/A</v>
      </c>
      <c r="B337" t="e">
        <f>VLOOKUP(A337,'помощник для списков'!A$2:L$4005,11,FALSE)</f>
        <v>#N/A</v>
      </c>
      <c r="C337" t="e">
        <f>IF(A337=A336,D336,VLOOKUP(E337,#REF!,25,FALSE))</f>
        <v>#N/A</v>
      </c>
      <c r="D337" s="54" t="e">
        <f>IF(VLOOKUP(E337,'помощник для списков'!C$2:E$4005,3,FALSE)=0,'помощник2(строки)'!C337,IF(INDEX(#REF!,C337+1,12)=0,IF(INDEX(#REF!,C337+2,12)=0,IF(INDEX(#REF!,C337+3,12)=0,IF(INDEX(#REF!,C337+4,12)=0,IF(INDEX(#REF!,C337+5,12)=0,IF(INDEX(#REF!,C337+6,12)=0,IF(INDEX(#REF!,C337+7,12)=0,IF(INDEX(#REF!,C337+8,12)=0,IF(INDEX(#REF!,C337+9,12)=0,IF(INDEX(#REF!,C337+10,12)=0,IF(INDEX(#REF!,C337+11,12)=0,INDEX(#REF!,C337+12,12),INDEX(#REF!,C337+11,12)),INDEX(#REF!,C337+10,12)),INDEX(#REF!,C337+9,12)),INDEX(#REF!,C337+8,12)),INDEX(#REF!,C337+7,12)),INDEX(#REF!,C337+6,12)),INDEX(#REF!,C337+5,12)),INDEX(#REF!,C337+4,12)),INDEX(#REF!,C337+3,12)),INDEX(#REF!,C337+2,12)),INDEX(#REF!,C337+1,12)))</f>
        <v>#N/A</v>
      </c>
      <c r="E337" t="e">
        <f>VLOOKUP(A337,'помощник для списков'!A$2:C$4005,3,FALSE)</f>
        <v>#N/A</v>
      </c>
      <c r="F337" t="e">
        <f>VLOOKUP(CONCATENATE("Лимит на доме",E337),#REF!,22,FALSE)</f>
        <v>#N/A</v>
      </c>
      <c r="G337" t="e">
        <f>VLOOKUP(E337,'помощник для списков'!C$2:I$4005,7,FALSE)</f>
        <v>#N/A</v>
      </c>
      <c r="H337" s="68" t="e">
        <f t="shared" si="36"/>
        <v>#N/A</v>
      </c>
      <c r="I337" t="e">
        <f t="shared" si="37"/>
        <v>#N/A</v>
      </c>
      <c r="J337">
        <f>ROW()</f>
        <v>337</v>
      </c>
      <c r="K337" t="e">
        <f>INDEX(#REF!,'помощник2(строки)'!D337,26)</f>
        <v>#REF!</v>
      </c>
      <c r="L337" t="e">
        <f>IF(K337="да",IF(A337=A336,L336,COUNTIF(M$2:M336,"&gt;0")+1),0)</f>
        <v>#REF!</v>
      </c>
      <c r="M337" t="e">
        <f>IF(VLOOKUP(E337,'помощник для списков'!C$2:I$4005,7,FALSE)=0,0,IF(L337=0,0,IF(E337=E336,0,1)))</f>
        <v>#N/A</v>
      </c>
      <c r="N337" t="e">
        <f t="shared" si="38"/>
        <v>#N/A</v>
      </c>
      <c r="O337" t="e">
        <f t="shared" si="39"/>
        <v>#N/A</v>
      </c>
      <c r="P337" t="e">
        <f>IF(INDEX(#REF!,'помощник2(строки)'!D337,27)="согласие",1,IF(INDEX(#REF!,'помощник2(строки)'!D337,27)="принято решение ОМС",1,0))</f>
        <v>#REF!</v>
      </c>
      <c r="Q337" t="e">
        <f t="shared" si="40"/>
        <v>#REF!</v>
      </c>
      <c r="R337" t="e">
        <f>IF(P337=1,IF(A337=A336,R336,COUNTIF(Q$2:Q336,"&gt;0")+1),0)</f>
        <v>#REF!</v>
      </c>
      <c r="S337" t="e">
        <f t="shared" si="41"/>
        <v>#N/A</v>
      </c>
    </row>
    <row r="338" spans="1:19">
      <c r="A338" t="e">
        <f>IF(COUNTIF(A$2:A337,A337)=B337,A337+1,A337)</f>
        <v>#N/A</v>
      </c>
      <c r="B338" t="e">
        <f>VLOOKUP(A338,'помощник для списков'!A$2:L$4005,11,FALSE)</f>
        <v>#N/A</v>
      </c>
      <c r="C338" t="e">
        <f>IF(A338=A337,D337,VLOOKUP(E338,#REF!,25,FALSE))</f>
        <v>#N/A</v>
      </c>
      <c r="D338" s="54" t="e">
        <f>IF(VLOOKUP(E338,'помощник для списков'!C$2:E$4005,3,FALSE)=0,'помощник2(строки)'!C338,IF(INDEX(#REF!,C338+1,12)=0,IF(INDEX(#REF!,C338+2,12)=0,IF(INDEX(#REF!,C338+3,12)=0,IF(INDEX(#REF!,C338+4,12)=0,IF(INDEX(#REF!,C338+5,12)=0,IF(INDEX(#REF!,C338+6,12)=0,IF(INDEX(#REF!,C338+7,12)=0,IF(INDEX(#REF!,C338+8,12)=0,IF(INDEX(#REF!,C338+9,12)=0,IF(INDEX(#REF!,C338+10,12)=0,IF(INDEX(#REF!,C338+11,12)=0,INDEX(#REF!,C338+12,12),INDEX(#REF!,C338+11,12)),INDEX(#REF!,C338+10,12)),INDEX(#REF!,C338+9,12)),INDEX(#REF!,C338+8,12)),INDEX(#REF!,C338+7,12)),INDEX(#REF!,C338+6,12)),INDEX(#REF!,C338+5,12)),INDEX(#REF!,C338+4,12)),INDEX(#REF!,C338+3,12)),INDEX(#REF!,C338+2,12)),INDEX(#REF!,C338+1,12)))</f>
        <v>#N/A</v>
      </c>
      <c r="E338" t="e">
        <f>VLOOKUP(A338,'помощник для списков'!A$2:C$4005,3,FALSE)</f>
        <v>#N/A</v>
      </c>
      <c r="F338" t="e">
        <f>VLOOKUP(CONCATENATE("Лимит на доме",E338),#REF!,22,FALSE)</f>
        <v>#N/A</v>
      </c>
      <c r="G338" t="e">
        <f>VLOOKUP(E338,'помощник для списков'!C$2:I$4005,7,FALSE)</f>
        <v>#N/A</v>
      </c>
      <c r="H338" s="68" t="e">
        <f t="shared" si="36"/>
        <v>#N/A</v>
      </c>
      <c r="I338" t="e">
        <f t="shared" si="37"/>
        <v>#N/A</v>
      </c>
      <c r="J338">
        <f>ROW()</f>
        <v>338</v>
      </c>
      <c r="K338" t="e">
        <f>INDEX(#REF!,'помощник2(строки)'!D338,26)</f>
        <v>#REF!</v>
      </c>
      <c r="L338" t="e">
        <f>IF(K338="да",IF(A338=A337,L337,COUNTIF(M$2:M337,"&gt;0")+1),0)</f>
        <v>#REF!</v>
      </c>
      <c r="M338" t="e">
        <f>IF(VLOOKUP(E338,'помощник для списков'!C$2:I$4005,7,FALSE)=0,0,IF(L338=0,0,IF(E338=E337,0,1)))</f>
        <v>#N/A</v>
      </c>
      <c r="N338" t="e">
        <f t="shared" si="38"/>
        <v>#N/A</v>
      </c>
      <c r="O338" t="e">
        <f t="shared" si="39"/>
        <v>#N/A</v>
      </c>
      <c r="P338" t="e">
        <f>IF(INDEX(#REF!,'помощник2(строки)'!D338,27)="согласие",1,IF(INDEX(#REF!,'помощник2(строки)'!D338,27)="принято решение ОМС",1,0))</f>
        <v>#REF!</v>
      </c>
      <c r="Q338" t="e">
        <f t="shared" si="40"/>
        <v>#REF!</v>
      </c>
      <c r="R338" t="e">
        <f>IF(P338=1,IF(A338=A337,R337,COUNTIF(Q$2:Q337,"&gt;0")+1),0)</f>
        <v>#REF!</v>
      </c>
      <c r="S338" t="e">
        <f t="shared" si="41"/>
        <v>#N/A</v>
      </c>
    </row>
    <row r="339" spans="1:19">
      <c r="A339" t="e">
        <f>IF(COUNTIF(A$2:A338,A338)=B338,A338+1,A338)</f>
        <v>#N/A</v>
      </c>
      <c r="B339" t="e">
        <f>VLOOKUP(A339,'помощник для списков'!A$2:L$4005,11,FALSE)</f>
        <v>#N/A</v>
      </c>
      <c r="C339" t="e">
        <f>IF(A339=A338,D338,VLOOKUP(E339,#REF!,25,FALSE))</f>
        <v>#N/A</v>
      </c>
      <c r="D339" s="54" t="e">
        <f>IF(VLOOKUP(E339,'помощник для списков'!C$2:E$4005,3,FALSE)=0,'помощник2(строки)'!C339,IF(INDEX(#REF!,C339+1,12)=0,IF(INDEX(#REF!,C339+2,12)=0,IF(INDEX(#REF!,C339+3,12)=0,IF(INDEX(#REF!,C339+4,12)=0,IF(INDEX(#REF!,C339+5,12)=0,IF(INDEX(#REF!,C339+6,12)=0,IF(INDEX(#REF!,C339+7,12)=0,IF(INDEX(#REF!,C339+8,12)=0,IF(INDEX(#REF!,C339+9,12)=0,IF(INDEX(#REF!,C339+10,12)=0,IF(INDEX(#REF!,C339+11,12)=0,INDEX(#REF!,C339+12,12),INDEX(#REF!,C339+11,12)),INDEX(#REF!,C339+10,12)),INDEX(#REF!,C339+9,12)),INDEX(#REF!,C339+8,12)),INDEX(#REF!,C339+7,12)),INDEX(#REF!,C339+6,12)),INDEX(#REF!,C339+5,12)),INDEX(#REF!,C339+4,12)),INDEX(#REF!,C339+3,12)),INDEX(#REF!,C339+2,12)),INDEX(#REF!,C339+1,12)))</f>
        <v>#N/A</v>
      </c>
      <c r="E339" t="e">
        <f>VLOOKUP(A339,'помощник для списков'!A$2:C$4005,3,FALSE)</f>
        <v>#N/A</v>
      </c>
      <c r="F339" t="e">
        <f>VLOOKUP(CONCATENATE("Лимит на доме",E339),#REF!,22,FALSE)</f>
        <v>#N/A</v>
      </c>
      <c r="G339" t="e">
        <f>VLOOKUP(E339,'помощник для списков'!C$2:I$4005,7,FALSE)</f>
        <v>#N/A</v>
      </c>
      <c r="H339" s="68" t="e">
        <f t="shared" si="36"/>
        <v>#N/A</v>
      </c>
      <c r="I339" t="e">
        <f t="shared" si="37"/>
        <v>#N/A</v>
      </c>
      <c r="J339">
        <f>ROW()</f>
        <v>339</v>
      </c>
      <c r="K339" t="e">
        <f>INDEX(#REF!,'помощник2(строки)'!D339,26)</f>
        <v>#REF!</v>
      </c>
      <c r="L339" t="e">
        <f>IF(K339="да",IF(A339=A338,L338,COUNTIF(M$2:M338,"&gt;0")+1),0)</f>
        <v>#REF!</v>
      </c>
      <c r="M339" t="e">
        <f>IF(VLOOKUP(E339,'помощник для списков'!C$2:I$4005,7,FALSE)=0,0,IF(L339=0,0,IF(E339=E338,0,1)))</f>
        <v>#N/A</v>
      </c>
      <c r="N339" t="e">
        <f t="shared" si="38"/>
        <v>#N/A</v>
      </c>
      <c r="O339" t="e">
        <f t="shared" si="39"/>
        <v>#N/A</v>
      </c>
      <c r="P339" t="e">
        <f>IF(INDEX(#REF!,'помощник2(строки)'!D339,27)="согласие",1,IF(INDEX(#REF!,'помощник2(строки)'!D339,27)="принято решение ОМС",1,0))</f>
        <v>#REF!</v>
      </c>
      <c r="Q339" t="e">
        <f t="shared" si="40"/>
        <v>#REF!</v>
      </c>
      <c r="R339" t="e">
        <f>IF(P339=1,IF(A339=A338,R338,COUNTIF(Q$2:Q338,"&gt;0")+1),0)</f>
        <v>#REF!</v>
      </c>
      <c r="S339" t="e">
        <f t="shared" si="41"/>
        <v>#N/A</v>
      </c>
    </row>
    <row r="340" spans="1:19">
      <c r="A340" t="e">
        <f>IF(COUNTIF(A$2:A339,A339)=B339,A339+1,A339)</f>
        <v>#N/A</v>
      </c>
      <c r="B340" t="e">
        <f>VLOOKUP(A340,'помощник для списков'!A$2:L$4005,11,FALSE)</f>
        <v>#N/A</v>
      </c>
      <c r="C340" t="e">
        <f>IF(A340=A339,D339,VLOOKUP(E340,#REF!,25,FALSE))</f>
        <v>#N/A</v>
      </c>
      <c r="D340" s="54" t="e">
        <f>IF(VLOOKUP(E340,'помощник для списков'!C$2:E$4005,3,FALSE)=0,'помощник2(строки)'!C340,IF(INDEX(#REF!,C340+1,12)=0,IF(INDEX(#REF!,C340+2,12)=0,IF(INDEX(#REF!,C340+3,12)=0,IF(INDEX(#REF!,C340+4,12)=0,IF(INDEX(#REF!,C340+5,12)=0,IF(INDEX(#REF!,C340+6,12)=0,IF(INDEX(#REF!,C340+7,12)=0,IF(INDEX(#REF!,C340+8,12)=0,IF(INDEX(#REF!,C340+9,12)=0,IF(INDEX(#REF!,C340+10,12)=0,IF(INDEX(#REF!,C340+11,12)=0,INDEX(#REF!,C340+12,12),INDEX(#REF!,C340+11,12)),INDEX(#REF!,C340+10,12)),INDEX(#REF!,C340+9,12)),INDEX(#REF!,C340+8,12)),INDEX(#REF!,C340+7,12)),INDEX(#REF!,C340+6,12)),INDEX(#REF!,C340+5,12)),INDEX(#REF!,C340+4,12)),INDEX(#REF!,C340+3,12)),INDEX(#REF!,C340+2,12)),INDEX(#REF!,C340+1,12)))</f>
        <v>#N/A</v>
      </c>
      <c r="E340" t="e">
        <f>VLOOKUP(A340,'помощник для списков'!A$2:C$4005,3,FALSE)</f>
        <v>#N/A</v>
      </c>
      <c r="F340" t="e">
        <f>VLOOKUP(CONCATENATE("Лимит на доме",E340),#REF!,22,FALSE)</f>
        <v>#N/A</v>
      </c>
      <c r="G340" t="e">
        <f>VLOOKUP(E340,'помощник для списков'!C$2:I$4005,7,FALSE)</f>
        <v>#N/A</v>
      </c>
      <c r="H340" s="68" t="e">
        <f t="shared" si="36"/>
        <v>#N/A</v>
      </c>
      <c r="I340" t="e">
        <f t="shared" si="37"/>
        <v>#N/A</v>
      </c>
      <c r="J340">
        <f>ROW()</f>
        <v>340</v>
      </c>
      <c r="K340" t="e">
        <f>INDEX(#REF!,'помощник2(строки)'!D340,26)</f>
        <v>#REF!</v>
      </c>
      <c r="L340" t="e">
        <f>IF(K340="да",IF(A340=A339,L339,COUNTIF(M$2:M339,"&gt;0")+1),0)</f>
        <v>#REF!</v>
      </c>
      <c r="M340" t="e">
        <f>IF(VLOOKUP(E340,'помощник для списков'!C$2:I$4005,7,FALSE)=0,0,IF(L340=0,0,IF(E340=E339,0,1)))</f>
        <v>#N/A</v>
      </c>
      <c r="N340" t="e">
        <f t="shared" si="38"/>
        <v>#N/A</v>
      </c>
      <c r="O340" t="e">
        <f t="shared" si="39"/>
        <v>#N/A</v>
      </c>
      <c r="P340" t="e">
        <f>IF(INDEX(#REF!,'помощник2(строки)'!D340,27)="согласие",1,IF(INDEX(#REF!,'помощник2(строки)'!D340,27)="принято решение ОМС",1,0))</f>
        <v>#REF!</v>
      </c>
      <c r="Q340" t="e">
        <f t="shared" si="40"/>
        <v>#REF!</v>
      </c>
      <c r="R340" t="e">
        <f>IF(P340=1,IF(A340=A339,R339,COUNTIF(Q$2:Q339,"&gt;0")+1),0)</f>
        <v>#REF!</v>
      </c>
      <c r="S340" t="e">
        <f t="shared" si="41"/>
        <v>#N/A</v>
      </c>
    </row>
    <row r="341" spans="1:19">
      <c r="A341" t="e">
        <f>IF(COUNTIF(A$2:A340,A340)=B340,A340+1,A340)</f>
        <v>#N/A</v>
      </c>
      <c r="B341" t="e">
        <f>VLOOKUP(A341,'помощник для списков'!A$2:L$4005,11,FALSE)</f>
        <v>#N/A</v>
      </c>
      <c r="C341" t="e">
        <f>IF(A341=A340,D340,VLOOKUP(E341,#REF!,25,FALSE))</f>
        <v>#N/A</v>
      </c>
      <c r="D341" s="54" t="e">
        <f>IF(VLOOKUP(E341,'помощник для списков'!C$2:E$4005,3,FALSE)=0,'помощник2(строки)'!C341,IF(INDEX(#REF!,C341+1,12)=0,IF(INDEX(#REF!,C341+2,12)=0,IF(INDEX(#REF!,C341+3,12)=0,IF(INDEX(#REF!,C341+4,12)=0,IF(INDEX(#REF!,C341+5,12)=0,IF(INDEX(#REF!,C341+6,12)=0,IF(INDEX(#REF!,C341+7,12)=0,IF(INDEX(#REF!,C341+8,12)=0,IF(INDEX(#REF!,C341+9,12)=0,IF(INDEX(#REF!,C341+10,12)=0,IF(INDEX(#REF!,C341+11,12)=0,INDEX(#REF!,C341+12,12),INDEX(#REF!,C341+11,12)),INDEX(#REF!,C341+10,12)),INDEX(#REF!,C341+9,12)),INDEX(#REF!,C341+8,12)),INDEX(#REF!,C341+7,12)),INDEX(#REF!,C341+6,12)),INDEX(#REF!,C341+5,12)),INDEX(#REF!,C341+4,12)),INDEX(#REF!,C341+3,12)),INDEX(#REF!,C341+2,12)),INDEX(#REF!,C341+1,12)))</f>
        <v>#N/A</v>
      </c>
      <c r="E341" t="e">
        <f>VLOOKUP(A341,'помощник для списков'!A$2:C$4005,3,FALSE)</f>
        <v>#N/A</v>
      </c>
      <c r="F341" t="e">
        <f>VLOOKUP(CONCATENATE("Лимит на доме",E341),#REF!,22,FALSE)</f>
        <v>#N/A</v>
      </c>
      <c r="G341" t="e">
        <f>VLOOKUP(E341,'помощник для списков'!C$2:I$4005,7,FALSE)</f>
        <v>#N/A</v>
      </c>
      <c r="H341" s="68" t="e">
        <f t="shared" si="36"/>
        <v>#N/A</v>
      </c>
      <c r="I341" t="e">
        <f t="shared" si="37"/>
        <v>#N/A</v>
      </c>
      <c r="J341">
        <f>ROW()</f>
        <v>341</v>
      </c>
      <c r="K341" t="e">
        <f>INDEX(#REF!,'помощник2(строки)'!D341,26)</f>
        <v>#REF!</v>
      </c>
      <c r="L341" t="e">
        <f>IF(K341="да",IF(A341=A340,L340,COUNTIF(M$2:M340,"&gt;0")+1),0)</f>
        <v>#REF!</v>
      </c>
      <c r="M341" t="e">
        <f>IF(VLOOKUP(E341,'помощник для списков'!C$2:I$4005,7,FALSE)=0,0,IF(L341=0,0,IF(E341=E340,0,1)))</f>
        <v>#N/A</v>
      </c>
      <c r="N341" t="e">
        <f t="shared" si="38"/>
        <v>#N/A</v>
      </c>
      <c r="O341" t="e">
        <f t="shared" si="39"/>
        <v>#N/A</v>
      </c>
      <c r="P341" t="e">
        <f>IF(INDEX(#REF!,'помощник2(строки)'!D341,27)="согласие",1,IF(INDEX(#REF!,'помощник2(строки)'!D341,27)="принято решение ОМС",1,0))</f>
        <v>#REF!</v>
      </c>
      <c r="Q341" t="e">
        <f t="shared" si="40"/>
        <v>#REF!</v>
      </c>
      <c r="R341" t="e">
        <f>IF(P341=1,IF(A341=A340,R340,COUNTIF(Q$2:Q340,"&gt;0")+1),0)</f>
        <v>#REF!</v>
      </c>
      <c r="S341" t="e">
        <f t="shared" si="41"/>
        <v>#N/A</v>
      </c>
    </row>
    <row r="342" spans="1:19">
      <c r="A342" t="e">
        <f>IF(COUNTIF(A$2:A341,A341)=B341,A341+1,A341)</f>
        <v>#N/A</v>
      </c>
      <c r="B342" t="e">
        <f>VLOOKUP(A342,'помощник для списков'!A$2:L$4005,11,FALSE)</f>
        <v>#N/A</v>
      </c>
      <c r="C342" t="e">
        <f>IF(A342=A341,D341,VLOOKUP(E342,#REF!,25,FALSE))</f>
        <v>#N/A</v>
      </c>
      <c r="D342" s="54" t="e">
        <f>IF(VLOOKUP(E342,'помощник для списков'!C$2:E$4005,3,FALSE)=0,'помощник2(строки)'!C342,IF(INDEX(#REF!,C342+1,12)=0,IF(INDEX(#REF!,C342+2,12)=0,IF(INDEX(#REF!,C342+3,12)=0,IF(INDEX(#REF!,C342+4,12)=0,IF(INDEX(#REF!,C342+5,12)=0,IF(INDEX(#REF!,C342+6,12)=0,IF(INDEX(#REF!,C342+7,12)=0,IF(INDEX(#REF!,C342+8,12)=0,IF(INDEX(#REF!,C342+9,12)=0,IF(INDEX(#REF!,C342+10,12)=0,IF(INDEX(#REF!,C342+11,12)=0,INDEX(#REF!,C342+12,12),INDEX(#REF!,C342+11,12)),INDEX(#REF!,C342+10,12)),INDEX(#REF!,C342+9,12)),INDEX(#REF!,C342+8,12)),INDEX(#REF!,C342+7,12)),INDEX(#REF!,C342+6,12)),INDEX(#REF!,C342+5,12)),INDEX(#REF!,C342+4,12)),INDEX(#REF!,C342+3,12)),INDEX(#REF!,C342+2,12)),INDEX(#REF!,C342+1,12)))</f>
        <v>#N/A</v>
      </c>
      <c r="E342" t="e">
        <f>VLOOKUP(A342,'помощник для списков'!A$2:C$4005,3,FALSE)</f>
        <v>#N/A</v>
      </c>
      <c r="F342" t="e">
        <f>VLOOKUP(CONCATENATE("Лимит на доме",E342),#REF!,22,FALSE)</f>
        <v>#N/A</v>
      </c>
      <c r="G342" t="e">
        <f>VLOOKUP(E342,'помощник для списков'!C$2:I$4005,7,FALSE)</f>
        <v>#N/A</v>
      </c>
      <c r="H342" s="68" t="e">
        <f t="shared" si="36"/>
        <v>#N/A</v>
      </c>
      <c r="I342" t="e">
        <f t="shared" si="37"/>
        <v>#N/A</v>
      </c>
      <c r="J342">
        <f>ROW()</f>
        <v>342</v>
      </c>
      <c r="K342" t="e">
        <f>INDEX(#REF!,'помощник2(строки)'!D342,26)</f>
        <v>#REF!</v>
      </c>
      <c r="L342" t="e">
        <f>IF(K342="да",IF(A342=A341,L341,COUNTIF(M$2:M341,"&gt;0")+1),0)</f>
        <v>#REF!</v>
      </c>
      <c r="M342" t="e">
        <f>IF(VLOOKUP(E342,'помощник для списков'!C$2:I$4005,7,FALSE)=0,0,IF(L342=0,0,IF(E342=E341,0,1)))</f>
        <v>#N/A</v>
      </c>
      <c r="N342" t="e">
        <f t="shared" si="38"/>
        <v>#N/A</v>
      </c>
      <c r="O342" t="e">
        <f t="shared" si="39"/>
        <v>#N/A</v>
      </c>
      <c r="P342" t="e">
        <f>IF(INDEX(#REF!,'помощник2(строки)'!D342,27)="согласие",1,IF(INDEX(#REF!,'помощник2(строки)'!D342,27)="принято решение ОМС",1,0))</f>
        <v>#REF!</v>
      </c>
      <c r="Q342" t="e">
        <f t="shared" si="40"/>
        <v>#REF!</v>
      </c>
      <c r="R342" t="e">
        <f>IF(P342=1,IF(A342=A341,R341,COUNTIF(Q$2:Q341,"&gt;0")+1),0)</f>
        <v>#REF!</v>
      </c>
      <c r="S342" t="e">
        <f t="shared" si="41"/>
        <v>#N/A</v>
      </c>
    </row>
    <row r="343" spans="1:19">
      <c r="A343" t="e">
        <f>IF(COUNTIF(A$2:A342,A342)=B342,A342+1,A342)</f>
        <v>#N/A</v>
      </c>
      <c r="B343" t="e">
        <f>VLOOKUP(A343,'помощник для списков'!A$2:L$4005,11,FALSE)</f>
        <v>#N/A</v>
      </c>
      <c r="C343" t="e">
        <f>IF(A343=A342,D342,VLOOKUP(E343,#REF!,25,FALSE))</f>
        <v>#N/A</v>
      </c>
      <c r="D343" s="54" t="e">
        <f>IF(VLOOKUP(E343,'помощник для списков'!C$2:E$4005,3,FALSE)=0,'помощник2(строки)'!C343,IF(INDEX(#REF!,C343+1,12)=0,IF(INDEX(#REF!,C343+2,12)=0,IF(INDEX(#REF!,C343+3,12)=0,IF(INDEX(#REF!,C343+4,12)=0,IF(INDEX(#REF!,C343+5,12)=0,IF(INDEX(#REF!,C343+6,12)=0,IF(INDEX(#REF!,C343+7,12)=0,IF(INDEX(#REF!,C343+8,12)=0,IF(INDEX(#REF!,C343+9,12)=0,IF(INDEX(#REF!,C343+10,12)=0,IF(INDEX(#REF!,C343+11,12)=0,INDEX(#REF!,C343+12,12),INDEX(#REF!,C343+11,12)),INDEX(#REF!,C343+10,12)),INDEX(#REF!,C343+9,12)),INDEX(#REF!,C343+8,12)),INDEX(#REF!,C343+7,12)),INDEX(#REF!,C343+6,12)),INDEX(#REF!,C343+5,12)),INDEX(#REF!,C343+4,12)),INDEX(#REF!,C343+3,12)),INDEX(#REF!,C343+2,12)),INDEX(#REF!,C343+1,12)))</f>
        <v>#N/A</v>
      </c>
      <c r="E343" t="e">
        <f>VLOOKUP(A343,'помощник для списков'!A$2:C$4005,3,FALSE)</f>
        <v>#N/A</v>
      </c>
      <c r="F343" t="e">
        <f>VLOOKUP(CONCATENATE("Лимит на доме",E343),#REF!,22,FALSE)</f>
        <v>#N/A</v>
      </c>
      <c r="G343" t="e">
        <f>VLOOKUP(E343,'помощник для списков'!C$2:I$4005,7,FALSE)</f>
        <v>#N/A</v>
      </c>
      <c r="H343" s="68" t="e">
        <f t="shared" si="36"/>
        <v>#N/A</v>
      </c>
      <c r="I343" t="e">
        <f t="shared" si="37"/>
        <v>#N/A</v>
      </c>
      <c r="J343">
        <f>ROW()</f>
        <v>343</v>
      </c>
      <c r="K343" t="e">
        <f>INDEX(#REF!,'помощник2(строки)'!D343,26)</f>
        <v>#REF!</v>
      </c>
      <c r="L343" t="e">
        <f>IF(K343="да",IF(A343=A342,L342,COUNTIF(M$2:M342,"&gt;0")+1),0)</f>
        <v>#REF!</v>
      </c>
      <c r="M343" t="e">
        <f>IF(VLOOKUP(E343,'помощник для списков'!C$2:I$4005,7,FALSE)=0,0,IF(L343=0,0,IF(E343=E342,0,1)))</f>
        <v>#N/A</v>
      </c>
      <c r="N343" t="e">
        <f t="shared" si="38"/>
        <v>#N/A</v>
      </c>
      <c r="O343" t="e">
        <f t="shared" si="39"/>
        <v>#N/A</v>
      </c>
      <c r="P343" t="e">
        <f>IF(INDEX(#REF!,'помощник2(строки)'!D343,27)="согласие",1,IF(INDEX(#REF!,'помощник2(строки)'!D343,27)="принято решение ОМС",1,0))</f>
        <v>#REF!</v>
      </c>
      <c r="Q343" t="e">
        <f t="shared" si="40"/>
        <v>#REF!</v>
      </c>
      <c r="R343" t="e">
        <f>IF(P343=1,IF(A343=A342,R342,COUNTIF(Q$2:Q342,"&gt;0")+1),0)</f>
        <v>#REF!</v>
      </c>
      <c r="S343" t="e">
        <f t="shared" si="41"/>
        <v>#N/A</v>
      </c>
    </row>
    <row r="344" spans="1:19">
      <c r="A344" t="e">
        <f>IF(COUNTIF(A$2:A343,A343)=B343,A343+1,A343)</f>
        <v>#N/A</v>
      </c>
      <c r="B344" t="e">
        <f>VLOOKUP(A344,'помощник для списков'!A$2:L$4005,11,FALSE)</f>
        <v>#N/A</v>
      </c>
      <c r="C344" t="e">
        <f>IF(A344=A343,D343,VLOOKUP(E344,#REF!,25,FALSE))</f>
        <v>#N/A</v>
      </c>
      <c r="D344" s="54" t="e">
        <f>IF(VLOOKUP(E344,'помощник для списков'!C$2:E$4005,3,FALSE)=0,'помощник2(строки)'!C344,IF(INDEX(#REF!,C344+1,12)=0,IF(INDEX(#REF!,C344+2,12)=0,IF(INDEX(#REF!,C344+3,12)=0,IF(INDEX(#REF!,C344+4,12)=0,IF(INDEX(#REF!,C344+5,12)=0,IF(INDEX(#REF!,C344+6,12)=0,IF(INDEX(#REF!,C344+7,12)=0,IF(INDEX(#REF!,C344+8,12)=0,IF(INDEX(#REF!,C344+9,12)=0,IF(INDEX(#REF!,C344+10,12)=0,IF(INDEX(#REF!,C344+11,12)=0,INDEX(#REF!,C344+12,12),INDEX(#REF!,C344+11,12)),INDEX(#REF!,C344+10,12)),INDEX(#REF!,C344+9,12)),INDEX(#REF!,C344+8,12)),INDEX(#REF!,C344+7,12)),INDEX(#REF!,C344+6,12)),INDEX(#REF!,C344+5,12)),INDEX(#REF!,C344+4,12)),INDEX(#REF!,C344+3,12)),INDEX(#REF!,C344+2,12)),INDEX(#REF!,C344+1,12)))</f>
        <v>#N/A</v>
      </c>
      <c r="E344" t="e">
        <f>VLOOKUP(A344,'помощник для списков'!A$2:C$4005,3,FALSE)</f>
        <v>#N/A</v>
      </c>
      <c r="F344" t="e">
        <f>VLOOKUP(CONCATENATE("Лимит на доме",E344),#REF!,22,FALSE)</f>
        <v>#N/A</v>
      </c>
      <c r="G344" t="e">
        <f>VLOOKUP(E344,'помощник для списков'!C$2:I$4005,7,FALSE)</f>
        <v>#N/A</v>
      </c>
      <c r="H344" s="68" t="e">
        <f t="shared" si="36"/>
        <v>#N/A</v>
      </c>
      <c r="I344" t="e">
        <f t="shared" si="37"/>
        <v>#N/A</v>
      </c>
      <c r="J344">
        <f>ROW()</f>
        <v>344</v>
      </c>
      <c r="K344" t="e">
        <f>INDEX(#REF!,'помощник2(строки)'!D344,26)</f>
        <v>#REF!</v>
      </c>
      <c r="L344" t="e">
        <f>IF(K344="да",IF(A344=A343,L343,COUNTIF(M$2:M343,"&gt;0")+1),0)</f>
        <v>#REF!</v>
      </c>
      <c r="M344" t="e">
        <f>IF(VLOOKUP(E344,'помощник для списков'!C$2:I$4005,7,FALSE)=0,0,IF(L344=0,0,IF(E344=E343,0,1)))</f>
        <v>#N/A</v>
      </c>
      <c r="N344" t="e">
        <f t="shared" si="38"/>
        <v>#N/A</v>
      </c>
      <c r="O344" t="e">
        <f t="shared" si="39"/>
        <v>#N/A</v>
      </c>
      <c r="P344" t="e">
        <f>IF(INDEX(#REF!,'помощник2(строки)'!D344,27)="согласие",1,IF(INDEX(#REF!,'помощник2(строки)'!D344,27)="принято решение ОМС",1,0))</f>
        <v>#REF!</v>
      </c>
      <c r="Q344" t="e">
        <f t="shared" si="40"/>
        <v>#REF!</v>
      </c>
      <c r="R344" t="e">
        <f>IF(P344=1,IF(A344=A343,R343,COUNTIF(Q$2:Q343,"&gt;0")+1),0)</f>
        <v>#REF!</v>
      </c>
      <c r="S344" t="e">
        <f t="shared" si="41"/>
        <v>#N/A</v>
      </c>
    </row>
    <row r="345" spans="1:19">
      <c r="A345" t="e">
        <f>IF(COUNTIF(A$2:A344,A344)=B344,A344+1,A344)</f>
        <v>#N/A</v>
      </c>
      <c r="B345" t="e">
        <f>VLOOKUP(A345,'помощник для списков'!A$2:L$4005,11,FALSE)</f>
        <v>#N/A</v>
      </c>
      <c r="C345" t="e">
        <f>IF(A345=A344,D344,VLOOKUP(E345,#REF!,25,FALSE))</f>
        <v>#N/A</v>
      </c>
      <c r="D345" s="54" t="e">
        <f>IF(VLOOKUP(E345,'помощник для списков'!C$2:E$4005,3,FALSE)=0,'помощник2(строки)'!C345,IF(INDEX(#REF!,C345+1,12)=0,IF(INDEX(#REF!,C345+2,12)=0,IF(INDEX(#REF!,C345+3,12)=0,IF(INDEX(#REF!,C345+4,12)=0,IF(INDEX(#REF!,C345+5,12)=0,IF(INDEX(#REF!,C345+6,12)=0,IF(INDEX(#REF!,C345+7,12)=0,IF(INDEX(#REF!,C345+8,12)=0,IF(INDEX(#REF!,C345+9,12)=0,IF(INDEX(#REF!,C345+10,12)=0,IF(INDEX(#REF!,C345+11,12)=0,INDEX(#REF!,C345+12,12),INDEX(#REF!,C345+11,12)),INDEX(#REF!,C345+10,12)),INDEX(#REF!,C345+9,12)),INDEX(#REF!,C345+8,12)),INDEX(#REF!,C345+7,12)),INDEX(#REF!,C345+6,12)),INDEX(#REF!,C345+5,12)),INDEX(#REF!,C345+4,12)),INDEX(#REF!,C345+3,12)),INDEX(#REF!,C345+2,12)),INDEX(#REF!,C345+1,12)))</f>
        <v>#N/A</v>
      </c>
      <c r="E345" t="e">
        <f>VLOOKUP(A345,'помощник для списков'!A$2:C$4005,3,FALSE)</f>
        <v>#N/A</v>
      </c>
      <c r="F345" t="e">
        <f>VLOOKUP(CONCATENATE("Лимит на доме",E345),#REF!,22,FALSE)</f>
        <v>#N/A</v>
      </c>
      <c r="G345" t="e">
        <f>VLOOKUP(E345,'помощник для списков'!C$2:I$4005,7,FALSE)</f>
        <v>#N/A</v>
      </c>
      <c r="H345" s="68" t="e">
        <f t="shared" si="36"/>
        <v>#N/A</v>
      </c>
      <c r="I345" t="e">
        <f t="shared" si="37"/>
        <v>#N/A</v>
      </c>
      <c r="J345">
        <f>ROW()</f>
        <v>345</v>
      </c>
      <c r="K345" t="e">
        <f>INDEX(#REF!,'помощник2(строки)'!D345,26)</f>
        <v>#REF!</v>
      </c>
      <c r="L345" t="e">
        <f>IF(K345="да",IF(A345=A344,L344,COUNTIF(M$2:M344,"&gt;0")+1),0)</f>
        <v>#REF!</v>
      </c>
      <c r="M345" t="e">
        <f>IF(VLOOKUP(E345,'помощник для списков'!C$2:I$4005,7,FALSE)=0,0,IF(L345=0,0,IF(E345=E344,0,1)))</f>
        <v>#N/A</v>
      </c>
      <c r="N345" t="e">
        <f t="shared" si="38"/>
        <v>#N/A</v>
      </c>
      <c r="O345" t="e">
        <f t="shared" si="39"/>
        <v>#N/A</v>
      </c>
      <c r="P345" t="e">
        <f>IF(INDEX(#REF!,'помощник2(строки)'!D345,27)="согласие",1,IF(INDEX(#REF!,'помощник2(строки)'!D345,27)="принято решение ОМС",1,0))</f>
        <v>#REF!</v>
      </c>
      <c r="Q345" t="e">
        <f t="shared" si="40"/>
        <v>#REF!</v>
      </c>
      <c r="R345" t="e">
        <f>IF(P345=1,IF(A345=A344,R344,COUNTIF(Q$2:Q344,"&gt;0")+1),0)</f>
        <v>#REF!</v>
      </c>
      <c r="S345" t="e">
        <f t="shared" si="41"/>
        <v>#N/A</v>
      </c>
    </row>
    <row r="346" spans="1:19">
      <c r="A346" t="e">
        <f>IF(COUNTIF(A$2:A345,A345)=B345,A345+1,A345)</f>
        <v>#N/A</v>
      </c>
      <c r="B346" t="e">
        <f>VLOOKUP(A346,'помощник для списков'!A$2:L$4005,11,FALSE)</f>
        <v>#N/A</v>
      </c>
      <c r="C346" t="e">
        <f>IF(A346=A345,D345,VLOOKUP(E346,#REF!,25,FALSE))</f>
        <v>#N/A</v>
      </c>
      <c r="D346" s="54" t="e">
        <f>IF(VLOOKUP(E346,'помощник для списков'!C$2:E$4005,3,FALSE)=0,'помощник2(строки)'!C346,IF(INDEX(#REF!,C346+1,12)=0,IF(INDEX(#REF!,C346+2,12)=0,IF(INDEX(#REF!,C346+3,12)=0,IF(INDEX(#REF!,C346+4,12)=0,IF(INDEX(#REF!,C346+5,12)=0,IF(INDEX(#REF!,C346+6,12)=0,IF(INDEX(#REF!,C346+7,12)=0,IF(INDEX(#REF!,C346+8,12)=0,IF(INDEX(#REF!,C346+9,12)=0,IF(INDEX(#REF!,C346+10,12)=0,IF(INDEX(#REF!,C346+11,12)=0,INDEX(#REF!,C346+12,12),INDEX(#REF!,C346+11,12)),INDEX(#REF!,C346+10,12)),INDEX(#REF!,C346+9,12)),INDEX(#REF!,C346+8,12)),INDEX(#REF!,C346+7,12)),INDEX(#REF!,C346+6,12)),INDEX(#REF!,C346+5,12)),INDEX(#REF!,C346+4,12)),INDEX(#REF!,C346+3,12)),INDEX(#REF!,C346+2,12)),INDEX(#REF!,C346+1,12)))</f>
        <v>#N/A</v>
      </c>
      <c r="E346" t="e">
        <f>VLOOKUP(A346,'помощник для списков'!A$2:C$4005,3,FALSE)</f>
        <v>#N/A</v>
      </c>
      <c r="F346" t="e">
        <f>VLOOKUP(CONCATENATE("Лимит на доме",E346),#REF!,22,FALSE)</f>
        <v>#N/A</v>
      </c>
      <c r="G346" t="e">
        <f>VLOOKUP(E346,'помощник для списков'!C$2:I$4005,7,FALSE)</f>
        <v>#N/A</v>
      </c>
      <c r="H346" s="68" t="e">
        <f t="shared" si="36"/>
        <v>#N/A</v>
      </c>
      <c r="I346" t="e">
        <f t="shared" si="37"/>
        <v>#N/A</v>
      </c>
      <c r="J346">
        <f>ROW()</f>
        <v>346</v>
      </c>
      <c r="K346" t="e">
        <f>INDEX(#REF!,'помощник2(строки)'!D346,26)</f>
        <v>#REF!</v>
      </c>
      <c r="L346" t="e">
        <f>IF(K346="да",IF(A346=A345,L345,COUNTIF(M$2:M345,"&gt;0")+1),0)</f>
        <v>#REF!</v>
      </c>
      <c r="M346" t="e">
        <f>IF(VLOOKUP(E346,'помощник для списков'!C$2:I$4005,7,FALSE)=0,0,IF(L346=0,0,IF(E346=E345,0,1)))</f>
        <v>#N/A</v>
      </c>
      <c r="N346" t="e">
        <f t="shared" si="38"/>
        <v>#N/A</v>
      </c>
      <c r="O346" t="e">
        <f t="shared" si="39"/>
        <v>#N/A</v>
      </c>
      <c r="P346" t="e">
        <f>IF(INDEX(#REF!,'помощник2(строки)'!D346,27)="согласие",1,IF(INDEX(#REF!,'помощник2(строки)'!D346,27)="принято решение ОМС",1,0))</f>
        <v>#REF!</v>
      </c>
      <c r="Q346" t="e">
        <f t="shared" si="40"/>
        <v>#REF!</v>
      </c>
      <c r="R346" t="e">
        <f>IF(P346=1,IF(A346=A345,R345,COUNTIF(Q$2:Q345,"&gt;0")+1),0)</f>
        <v>#REF!</v>
      </c>
      <c r="S346" t="e">
        <f t="shared" si="41"/>
        <v>#N/A</v>
      </c>
    </row>
    <row r="347" spans="1:19">
      <c r="A347" t="e">
        <f>IF(COUNTIF(A$2:A346,A346)=B346,A346+1,A346)</f>
        <v>#N/A</v>
      </c>
      <c r="B347" t="e">
        <f>VLOOKUP(A347,'помощник для списков'!A$2:L$4005,11,FALSE)</f>
        <v>#N/A</v>
      </c>
      <c r="C347" t="e">
        <f>IF(A347=A346,D346,VLOOKUP(E347,#REF!,25,FALSE))</f>
        <v>#N/A</v>
      </c>
      <c r="D347" s="54" t="e">
        <f>IF(VLOOKUP(E347,'помощник для списков'!C$2:E$4005,3,FALSE)=0,'помощник2(строки)'!C347,IF(INDEX(#REF!,C347+1,12)=0,IF(INDEX(#REF!,C347+2,12)=0,IF(INDEX(#REF!,C347+3,12)=0,IF(INDEX(#REF!,C347+4,12)=0,IF(INDEX(#REF!,C347+5,12)=0,IF(INDEX(#REF!,C347+6,12)=0,IF(INDEX(#REF!,C347+7,12)=0,IF(INDEX(#REF!,C347+8,12)=0,IF(INDEX(#REF!,C347+9,12)=0,IF(INDEX(#REF!,C347+10,12)=0,IF(INDEX(#REF!,C347+11,12)=0,INDEX(#REF!,C347+12,12),INDEX(#REF!,C347+11,12)),INDEX(#REF!,C347+10,12)),INDEX(#REF!,C347+9,12)),INDEX(#REF!,C347+8,12)),INDEX(#REF!,C347+7,12)),INDEX(#REF!,C347+6,12)),INDEX(#REF!,C347+5,12)),INDEX(#REF!,C347+4,12)),INDEX(#REF!,C347+3,12)),INDEX(#REF!,C347+2,12)),INDEX(#REF!,C347+1,12)))</f>
        <v>#N/A</v>
      </c>
      <c r="E347" t="e">
        <f>VLOOKUP(A347,'помощник для списков'!A$2:C$4005,3,FALSE)</f>
        <v>#N/A</v>
      </c>
      <c r="F347" t="e">
        <f>VLOOKUP(CONCATENATE("Лимит на доме",E347),#REF!,22,FALSE)</f>
        <v>#N/A</v>
      </c>
      <c r="G347" t="e">
        <f>VLOOKUP(E347,'помощник для списков'!C$2:I$4005,7,FALSE)</f>
        <v>#N/A</v>
      </c>
      <c r="H347" s="68" t="e">
        <f t="shared" si="36"/>
        <v>#N/A</v>
      </c>
      <c r="I347" t="e">
        <f t="shared" si="37"/>
        <v>#N/A</v>
      </c>
      <c r="J347">
        <f>ROW()</f>
        <v>347</v>
      </c>
      <c r="K347" t="e">
        <f>INDEX(#REF!,'помощник2(строки)'!D347,26)</f>
        <v>#REF!</v>
      </c>
      <c r="L347" t="e">
        <f>IF(K347="да",IF(A347=A346,L346,COUNTIF(M$2:M346,"&gt;0")+1),0)</f>
        <v>#REF!</v>
      </c>
      <c r="M347" t="e">
        <f>IF(VLOOKUP(E347,'помощник для списков'!C$2:I$4005,7,FALSE)=0,0,IF(L347=0,0,IF(E347=E346,0,1)))</f>
        <v>#N/A</v>
      </c>
      <c r="N347" t="e">
        <f t="shared" si="38"/>
        <v>#N/A</v>
      </c>
      <c r="O347" t="e">
        <f t="shared" si="39"/>
        <v>#N/A</v>
      </c>
      <c r="P347" t="e">
        <f>IF(INDEX(#REF!,'помощник2(строки)'!D347,27)="согласие",1,IF(INDEX(#REF!,'помощник2(строки)'!D347,27)="принято решение ОМС",1,0))</f>
        <v>#REF!</v>
      </c>
      <c r="Q347" t="e">
        <f t="shared" si="40"/>
        <v>#REF!</v>
      </c>
      <c r="R347" t="e">
        <f>IF(P347=1,IF(A347=A346,R346,COUNTIF(Q$2:Q346,"&gt;0")+1),0)</f>
        <v>#REF!</v>
      </c>
      <c r="S347" t="e">
        <f t="shared" si="41"/>
        <v>#N/A</v>
      </c>
    </row>
    <row r="348" spans="1:19">
      <c r="A348" t="e">
        <f>IF(COUNTIF(A$2:A347,A347)=B347,A347+1,A347)</f>
        <v>#N/A</v>
      </c>
      <c r="B348" t="e">
        <f>VLOOKUP(A348,'помощник для списков'!A$2:L$4005,11,FALSE)</f>
        <v>#N/A</v>
      </c>
      <c r="C348" t="e">
        <f>IF(A348=A347,D347,VLOOKUP(E348,#REF!,25,FALSE))</f>
        <v>#N/A</v>
      </c>
      <c r="D348" s="54" t="e">
        <f>IF(VLOOKUP(E348,'помощник для списков'!C$2:E$4005,3,FALSE)=0,'помощник2(строки)'!C348,IF(INDEX(#REF!,C348+1,12)=0,IF(INDEX(#REF!,C348+2,12)=0,IF(INDEX(#REF!,C348+3,12)=0,IF(INDEX(#REF!,C348+4,12)=0,IF(INDEX(#REF!,C348+5,12)=0,IF(INDEX(#REF!,C348+6,12)=0,IF(INDEX(#REF!,C348+7,12)=0,IF(INDEX(#REF!,C348+8,12)=0,IF(INDEX(#REF!,C348+9,12)=0,IF(INDEX(#REF!,C348+10,12)=0,IF(INDEX(#REF!,C348+11,12)=0,INDEX(#REF!,C348+12,12),INDEX(#REF!,C348+11,12)),INDEX(#REF!,C348+10,12)),INDEX(#REF!,C348+9,12)),INDEX(#REF!,C348+8,12)),INDEX(#REF!,C348+7,12)),INDEX(#REF!,C348+6,12)),INDEX(#REF!,C348+5,12)),INDEX(#REF!,C348+4,12)),INDEX(#REF!,C348+3,12)),INDEX(#REF!,C348+2,12)),INDEX(#REF!,C348+1,12)))</f>
        <v>#N/A</v>
      </c>
      <c r="E348" t="e">
        <f>VLOOKUP(A348,'помощник для списков'!A$2:C$4005,3,FALSE)</f>
        <v>#N/A</v>
      </c>
      <c r="F348" t="e">
        <f>VLOOKUP(CONCATENATE("Лимит на доме",E348),#REF!,22,FALSE)</f>
        <v>#N/A</v>
      </c>
      <c r="G348" t="e">
        <f>VLOOKUP(E348,'помощник для списков'!C$2:I$4005,7,FALSE)</f>
        <v>#N/A</v>
      </c>
      <c r="H348" s="68" t="e">
        <f t="shared" si="36"/>
        <v>#N/A</v>
      </c>
      <c r="I348" t="e">
        <f t="shared" si="37"/>
        <v>#N/A</v>
      </c>
      <c r="J348">
        <f>ROW()</f>
        <v>348</v>
      </c>
      <c r="K348" t="e">
        <f>INDEX(#REF!,'помощник2(строки)'!D348,26)</f>
        <v>#REF!</v>
      </c>
      <c r="L348" t="e">
        <f>IF(K348="да",IF(A348=A347,L347,COUNTIF(M$2:M347,"&gt;0")+1),0)</f>
        <v>#REF!</v>
      </c>
      <c r="M348" t="e">
        <f>IF(VLOOKUP(E348,'помощник для списков'!C$2:I$4005,7,FALSE)=0,0,IF(L348=0,0,IF(E348=E347,0,1)))</f>
        <v>#N/A</v>
      </c>
      <c r="N348" t="e">
        <f t="shared" si="38"/>
        <v>#N/A</v>
      </c>
      <c r="O348" t="e">
        <f t="shared" si="39"/>
        <v>#N/A</v>
      </c>
      <c r="P348" t="e">
        <f>IF(INDEX(#REF!,'помощник2(строки)'!D348,27)="согласие",1,IF(INDEX(#REF!,'помощник2(строки)'!D348,27)="принято решение ОМС",1,0))</f>
        <v>#REF!</v>
      </c>
      <c r="Q348" t="e">
        <f t="shared" si="40"/>
        <v>#REF!</v>
      </c>
      <c r="R348" t="e">
        <f>IF(P348=1,IF(A348=A347,R347,COUNTIF(Q$2:Q347,"&gt;0")+1),0)</f>
        <v>#REF!</v>
      </c>
      <c r="S348" t="e">
        <f t="shared" si="41"/>
        <v>#N/A</v>
      </c>
    </row>
    <row r="349" spans="1:19">
      <c r="A349" t="e">
        <f>IF(COUNTIF(A$2:A348,A348)=B348,A348+1,A348)</f>
        <v>#N/A</v>
      </c>
      <c r="B349" t="e">
        <f>VLOOKUP(A349,'помощник для списков'!A$2:L$4005,11,FALSE)</f>
        <v>#N/A</v>
      </c>
      <c r="C349" t="e">
        <f>IF(A349=A348,D348,VLOOKUP(E349,#REF!,25,FALSE))</f>
        <v>#N/A</v>
      </c>
      <c r="D349" s="54" t="e">
        <f>IF(VLOOKUP(E349,'помощник для списков'!C$2:E$4005,3,FALSE)=0,'помощник2(строки)'!C349,IF(INDEX(#REF!,C349+1,12)=0,IF(INDEX(#REF!,C349+2,12)=0,IF(INDEX(#REF!,C349+3,12)=0,IF(INDEX(#REF!,C349+4,12)=0,IF(INDEX(#REF!,C349+5,12)=0,IF(INDEX(#REF!,C349+6,12)=0,IF(INDEX(#REF!,C349+7,12)=0,IF(INDEX(#REF!,C349+8,12)=0,IF(INDEX(#REF!,C349+9,12)=0,IF(INDEX(#REF!,C349+10,12)=0,IF(INDEX(#REF!,C349+11,12)=0,INDEX(#REF!,C349+12,12),INDEX(#REF!,C349+11,12)),INDEX(#REF!,C349+10,12)),INDEX(#REF!,C349+9,12)),INDEX(#REF!,C349+8,12)),INDEX(#REF!,C349+7,12)),INDEX(#REF!,C349+6,12)),INDEX(#REF!,C349+5,12)),INDEX(#REF!,C349+4,12)),INDEX(#REF!,C349+3,12)),INDEX(#REF!,C349+2,12)),INDEX(#REF!,C349+1,12)))</f>
        <v>#N/A</v>
      </c>
      <c r="E349" t="e">
        <f>VLOOKUP(A349,'помощник для списков'!A$2:C$4005,3,FALSE)</f>
        <v>#N/A</v>
      </c>
      <c r="F349" t="e">
        <f>VLOOKUP(CONCATENATE("Лимит на доме",E349),#REF!,22,FALSE)</f>
        <v>#N/A</v>
      </c>
      <c r="G349" t="e">
        <f>VLOOKUP(E349,'помощник для списков'!C$2:I$4005,7,FALSE)</f>
        <v>#N/A</v>
      </c>
      <c r="H349" s="68" t="e">
        <f t="shared" si="36"/>
        <v>#N/A</v>
      </c>
      <c r="I349" t="e">
        <f t="shared" si="37"/>
        <v>#N/A</v>
      </c>
      <c r="J349">
        <f>ROW()</f>
        <v>349</v>
      </c>
      <c r="K349" t="e">
        <f>INDEX(#REF!,'помощник2(строки)'!D349,26)</f>
        <v>#REF!</v>
      </c>
      <c r="L349" t="e">
        <f>IF(K349="да",IF(A349=A348,L348,COUNTIF(M$2:M348,"&gt;0")+1),0)</f>
        <v>#REF!</v>
      </c>
      <c r="M349" t="e">
        <f>IF(VLOOKUP(E349,'помощник для списков'!C$2:I$4005,7,FALSE)=0,0,IF(L349=0,0,IF(E349=E348,0,1)))</f>
        <v>#N/A</v>
      </c>
      <c r="N349" t="e">
        <f t="shared" si="38"/>
        <v>#N/A</v>
      </c>
      <c r="O349" t="e">
        <f t="shared" si="39"/>
        <v>#N/A</v>
      </c>
      <c r="P349" t="e">
        <f>IF(INDEX(#REF!,'помощник2(строки)'!D349,27)="согласие",1,IF(INDEX(#REF!,'помощник2(строки)'!D349,27)="принято решение ОМС",1,0))</f>
        <v>#REF!</v>
      </c>
      <c r="Q349" t="e">
        <f t="shared" si="40"/>
        <v>#REF!</v>
      </c>
      <c r="R349" t="e">
        <f>IF(P349=1,IF(A349=A348,R348,COUNTIF(Q$2:Q348,"&gt;0")+1),0)</f>
        <v>#REF!</v>
      </c>
      <c r="S349" t="e">
        <f t="shared" si="41"/>
        <v>#N/A</v>
      </c>
    </row>
    <row r="350" spans="1:19">
      <c r="A350" t="e">
        <f>IF(COUNTIF(A$2:A349,A349)=B349,A349+1,A349)</f>
        <v>#N/A</v>
      </c>
      <c r="B350" t="e">
        <f>VLOOKUP(A350,'помощник для списков'!A$2:L$4005,11,FALSE)</f>
        <v>#N/A</v>
      </c>
      <c r="C350" t="e">
        <f>IF(A350=A349,D349,VLOOKUP(E350,#REF!,25,FALSE))</f>
        <v>#N/A</v>
      </c>
      <c r="D350" s="54" t="e">
        <f>IF(VLOOKUP(E350,'помощник для списков'!C$2:E$4005,3,FALSE)=0,'помощник2(строки)'!C350,IF(INDEX(#REF!,C350+1,12)=0,IF(INDEX(#REF!,C350+2,12)=0,IF(INDEX(#REF!,C350+3,12)=0,IF(INDEX(#REF!,C350+4,12)=0,IF(INDEX(#REF!,C350+5,12)=0,IF(INDEX(#REF!,C350+6,12)=0,IF(INDEX(#REF!,C350+7,12)=0,IF(INDEX(#REF!,C350+8,12)=0,IF(INDEX(#REF!,C350+9,12)=0,IF(INDEX(#REF!,C350+10,12)=0,IF(INDEX(#REF!,C350+11,12)=0,INDEX(#REF!,C350+12,12),INDEX(#REF!,C350+11,12)),INDEX(#REF!,C350+10,12)),INDEX(#REF!,C350+9,12)),INDEX(#REF!,C350+8,12)),INDEX(#REF!,C350+7,12)),INDEX(#REF!,C350+6,12)),INDEX(#REF!,C350+5,12)),INDEX(#REF!,C350+4,12)),INDEX(#REF!,C350+3,12)),INDEX(#REF!,C350+2,12)),INDEX(#REF!,C350+1,12)))</f>
        <v>#N/A</v>
      </c>
      <c r="E350" t="e">
        <f>VLOOKUP(A350,'помощник для списков'!A$2:C$4005,3,FALSE)</f>
        <v>#N/A</v>
      </c>
      <c r="F350" t="e">
        <f>VLOOKUP(CONCATENATE("Лимит на доме",E350),#REF!,22,FALSE)</f>
        <v>#N/A</v>
      </c>
      <c r="G350" t="e">
        <f>VLOOKUP(E350,'помощник для списков'!C$2:I$4005,7,FALSE)</f>
        <v>#N/A</v>
      </c>
      <c r="H350" s="68" t="e">
        <f t="shared" si="36"/>
        <v>#N/A</v>
      </c>
      <c r="I350" t="e">
        <f t="shared" si="37"/>
        <v>#N/A</v>
      </c>
      <c r="J350">
        <f>ROW()</f>
        <v>350</v>
      </c>
      <c r="K350" t="e">
        <f>INDEX(#REF!,'помощник2(строки)'!D350,26)</f>
        <v>#REF!</v>
      </c>
      <c r="L350" t="e">
        <f>IF(K350="да",IF(A350=A349,L349,COUNTIF(M$2:M349,"&gt;0")+1),0)</f>
        <v>#REF!</v>
      </c>
      <c r="M350" t="e">
        <f>IF(VLOOKUP(E350,'помощник для списков'!C$2:I$4005,7,FALSE)=0,0,IF(L350=0,0,IF(E350=E349,0,1)))</f>
        <v>#N/A</v>
      </c>
      <c r="N350" t="e">
        <f t="shared" si="38"/>
        <v>#N/A</v>
      </c>
      <c r="O350" t="e">
        <f t="shared" si="39"/>
        <v>#N/A</v>
      </c>
      <c r="P350" t="e">
        <f>IF(INDEX(#REF!,'помощник2(строки)'!D350,27)="согласие",1,IF(INDEX(#REF!,'помощник2(строки)'!D350,27)="принято решение ОМС",1,0))</f>
        <v>#REF!</v>
      </c>
      <c r="Q350" t="e">
        <f t="shared" si="40"/>
        <v>#REF!</v>
      </c>
      <c r="R350" t="e">
        <f>IF(P350=1,IF(A350=A349,R349,COUNTIF(Q$2:Q349,"&gt;0")+1),0)</f>
        <v>#REF!</v>
      </c>
      <c r="S350" t="e">
        <f t="shared" si="41"/>
        <v>#N/A</v>
      </c>
    </row>
    <row r="351" spans="1:19">
      <c r="A351" t="e">
        <f>IF(COUNTIF(A$2:A350,A350)=B350,A350+1,A350)</f>
        <v>#N/A</v>
      </c>
      <c r="B351" t="e">
        <f>VLOOKUP(A351,'помощник для списков'!A$2:L$4005,11,FALSE)</f>
        <v>#N/A</v>
      </c>
      <c r="C351" t="e">
        <f>IF(A351=A350,D350,VLOOKUP(E351,#REF!,25,FALSE))</f>
        <v>#N/A</v>
      </c>
      <c r="D351" s="54" t="e">
        <f>IF(VLOOKUP(E351,'помощник для списков'!C$2:E$4005,3,FALSE)=0,'помощник2(строки)'!C351,IF(INDEX(#REF!,C351+1,12)=0,IF(INDEX(#REF!,C351+2,12)=0,IF(INDEX(#REF!,C351+3,12)=0,IF(INDEX(#REF!,C351+4,12)=0,IF(INDEX(#REF!,C351+5,12)=0,IF(INDEX(#REF!,C351+6,12)=0,IF(INDEX(#REF!,C351+7,12)=0,IF(INDEX(#REF!,C351+8,12)=0,IF(INDEX(#REF!,C351+9,12)=0,IF(INDEX(#REF!,C351+10,12)=0,IF(INDEX(#REF!,C351+11,12)=0,INDEX(#REF!,C351+12,12),INDEX(#REF!,C351+11,12)),INDEX(#REF!,C351+10,12)),INDEX(#REF!,C351+9,12)),INDEX(#REF!,C351+8,12)),INDEX(#REF!,C351+7,12)),INDEX(#REF!,C351+6,12)),INDEX(#REF!,C351+5,12)),INDEX(#REF!,C351+4,12)),INDEX(#REF!,C351+3,12)),INDEX(#REF!,C351+2,12)),INDEX(#REF!,C351+1,12)))</f>
        <v>#N/A</v>
      </c>
      <c r="E351" t="e">
        <f>VLOOKUP(A351,'помощник для списков'!A$2:C$4005,3,FALSE)</f>
        <v>#N/A</v>
      </c>
      <c r="F351" t="e">
        <f>VLOOKUP(CONCATENATE("Лимит на доме",E351),#REF!,22,FALSE)</f>
        <v>#N/A</v>
      </c>
      <c r="G351" t="e">
        <f>VLOOKUP(E351,'помощник для списков'!C$2:I$4005,7,FALSE)</f>
        <v>#N/A</v>
      </c>
      <c r="H351" s="68" t="e">
        <f t="shared" si="36"/>
        <v>#N/A</v>
      </c>
      <c r="I351" t="e">
        <f t="shared" si="37"/>
        <v>#N/A</v>
      </c>
      <c r="J351">
        <f>ROW()</f>
        <v>351</v>
      </c>
      <c r="K351" t="e">
        <f>INDEX(#REF!,'помощник2(строки)'!D351,26)</f>
        <v>#REF!</v>
      </c>
      <c r="L351" t="e">
        <f>IF(K351="да",IF(A351=A350,L350,COUNTIF(M$2:M350,"&gt;0")+1),0)</f>
        <v>#REF!</v>
      </c>
      <c r="M351" t="e">
        <f>IF(VLOOKUP(E351,'помощник для списков'!C$2:I$4005,7,FALSE)=0,0,IF(L351=0,0,IF(E351=E350,0,1)))</f>
        <v>#N/A</v>
      </c>
      <c r="N351" t="e">
        <f t="shared" si="38"/>
        <v>#N/A</v>
      </c>
      <c r="O351" t="e">
        <f t="shared" si="39"/>
        <v>#N/A</v>
      </c>
      <c r="P351" t="e">
        <f>IF(INDEX(#REF!,'помощник2(строки)'!D351,27)="согласие",1,IF(INDEX(#REF!,'помощник2(строки)'!D351,27)="принято решение ОМС",1,0))</f>
        <v>#REF!</v>
      </c>
      <c r="Q351" t="e">
        <f t="shared" si="40"/>
        <v>#REF!</v>
      </c>
      <c r="R351" t="e">
        <f>IF(P351=1,IF(A351=A350,R350,COUNTIF(Q$2:Q350,"&gt;0")+1),0)</f>
        <v>#REF!</v>
      </c>
      <c r="S351" t="e">
        <f t="shared" si="41"/>
        <v>#N/A</v>
      </c>
    </row>
    <row r="352" spans="1:19">
      <c r="A352" t="e">
        <f>IF(COUNTIF(A$2:A351,A351)=B351,A351+1,A351)</f>
        <v>#N/A</v>
      </c>
      <c r="B352" t="e">
        <f>VLOOKUP(A352,'помощник для списков'!A$2:L$4005,11,FALSE)</f>
        <v>#N/A</v>
      </c>
      <c r="C352" t="e">
        <f>IF(A352=A351,D351,VLOOKUP(E352,#REF!,25,FALSE))</f>
        <v>#N/A</v>
      </c>
      <c r="D352" s="54" t="e">
        <f>IF(VLOOKUP(E352,'помощник для списков'!C$2:E$4005,3,FALSE)=0,'помощник2(строки)'!C352,IF(INDEX(#REF!,C352+1,12)=0,IF(INDEX(#REF!,C352+2,12)=0,IF(INDEX(#REF!,C352+3,12)=0,IF(INDEX(#REF!,C352+4,12)=0,IF(INDEX(#REF!,C352+5,12)=0,IF(INDEX(#REF!,C352+6,12)=0,IF(INDEX(#REF!,C352+7,12)=0,IF(INDEX(#REF!,C352+8,12)=0,IF(INDEX(#REF!,C352+9,12)=0,IF(INDEX(#REF!,C352+10,12)=0,IF(INDEX(#REF!,C352+11,12)=0,INDEX(#REF!,C352+12,12),INDEX(#REF!,C352+11,12)),INDEX(#REF!,C352+10,12)),INDEX(#REF!,C352+9,12)),INDEX(#REF!,C352+8,12)),INDEX(#REF!,C352+7,12)),INDEX(#REF!,C352+6,12)),INDEX(#REF!,C352+5,12)),INDEX(#REF!,C352+4,12)),INDEX(#REF!,C352+3,12)),INDEX(#REF!,C352+2,12)),INDEX(#REF!,C352+1,12)))</f>
        <v>#N/A</v>
      </c>
      <c r="E352" t="e">
        <f>VLOOKUP(A352,'помощник для списков'!A$2:C$4005,3,FALSE)</f>
        <v>#N/A</v>
      </c>
      <c r="F352" t="e">
        <f>VLOOKUP(CONCATENATE("Лимит на доме",E352),#REF!,22,FALSE)</f>
        <v>#N/A</v>
      </c>
      <c r="G352" t="e">
        <f>VLOOKUP(E352,'помощник для списков'!C$2:I$4005,7,FALSE)</f>
        <v>#N/A</v>
      </c>
      <c r="H352" s="68" t="e">
        <f t="shared" si="36"/>
        <v>#N/A</v>
      </c>
      <c r="I352" t="e">
        <f t="shared" si="37"/>
        <v>#N/A</v>
      </c>
      <c r="J352">
        <f>ROW()</f>
        <v>352</v>
      </c>
      <c r="K352" t="e">
        <f>INDEX(#REF!,'помощник2(строки)'!D352,26)</f>
        <v>#REF!</v>
      </c>
      <c r="L352" t="e">
        <f>IF(K352="да",IF(A352=A351,L351,COUNTIF(M$2:M351,"&gt;0")+1),0)</f>
        <v>#REF!</v>
      </c>
      <c r="M352" t="e">
        <f>IF(VLOOKUP(E352,'помощник для списков'!C$2:I$4005,7,FALSE)=0,0,IF(L352=0,0,IF(E352=E351,0,1)))</f>
        <v>#N/A</v>
      </c>
      <c r="N352" t="e">
        <f t="shared" si="38"/>
        <v>#N/A</v>
      </c>
      <c r="O352" t="e">
        <f t="shared" si="39"/>
        <v>#N/A</v>
      </c>
      <c r="P352" t="e">
        <f>IF(INDEX(#REF!,'помощник2(строки)'!D352,27)="согласие",1,IF(INDEX(#REF!,'помощник2(строки)'!D352,27)="принято решение ОМС",1,0))</f>
        <v>#REF!</v>
      </c>
      <c r="Q352" t="e">
        <f t="shared" si="40"/>
        <v>#REF!</v>
      </c>
      <c r="R352" t="e">
        <f>IF(P352=1,IF(A352=A351,R351,COUNTIF(Q$2:Q351,"&gt;0")+1),0)</f>
        <v>#REF!</v>
      </c>
      <c r="S352" t="e">
        <f t="shared" si="41"/>
        <v>#N/A</v>
      </c>
    </row>
    <row r="353" spans="1:19">
      <c r="A353" t="e">
        <f>IF(COUNTIF(A$2:A352,A352)=B352,A352+1,A352)</f>
        <v>#N/A</v>
      </c>
      <c r="B353" t="e">
        <f>VLOOKUP(A353,'помощник для списков'!A$2:L$4005,11,FALSE)</f>
        <v>#N/A</v>
      </c>
      <c r="C353" t="e">
        <f>IF(A353=A352,D352,VLOOKUP(E353,#REF!,25,FALSE))</f>
        <v>#N/A</v>
      </c>
      <c r="D353" s="54" t="e">
        <f>IF(VLOOKUP(E353,'помощник для списков'!C$2:E$4005,3,FALSE)=0,'помощник2(строки)'!C353,IF(INDEX(#REF!,C353+1,12)=0,IF(INDEX(#REF!,C353+2,12)=0,IF(INDEX(#REF!,C353+3,12)=0,IF(INDEX(#REF!,C353+4,12)=0,IF(INDEX(#REF!,C353+5,12)=0,IF(INDEX(#REF!,C353+6,12)=0,IF(INDEX(#REF!,C353+7,12)=0,IF(INDEX(#REF!,C353+8,12)=0,IF(INDEX(#REF!,C353+9,12)=0,IF(INDEX(#REF!,C353+10,12)=0,IF(INDEX(#REF!,C353+11,12)=0,INDEX(#REF!,C353+12,12),INDEX(#REF!,C353+11,12)),INDEX(#REF!,C353+10,12)),INDEX(#REF!,C353+9,12)),INDEX(#REF!,C353+8,12)),INDEX(#REF!,C353+7,12)),INDEX(#REF!,C353+6,12)),INDEX(#REF!,C353+5,12)),INDEX(#REF!,C353+4,12)),INDEX(#REF!,C353+3,12)),INDEX(#REF!,C353+2,12)),INDEX(#REF!,C353+1,12)))</f>
        <v>#N/A</v>
      </c>
      <c r="E353" t="e">
        <f>VLOOKUP(A353,'помощник для списков'!A$2:C$4005,3,FALSE)</f>
        <v>#N/A</v>
      </c>
      <c r="F353" t="e">
        <f>VLOOKUP(CONCATENATE("Лимит на доме",E353),#REF!,22,FALSE)</f>
        <v>#N/A</v>
      </c>
      <c r="G353" t="e">
        <f>VLOOKUP(E353,'помощник для списков'!C$2:I$4005,7,FALSE)</f>
        <v>#N/A</v>
      </c>
      <c r="H353" s="68" t="e">
        <f t="shared" si="36"/>
        <v>#N/A</v>
      </c>
      <c r="I353" t="e">
        <f t="shared" si="37"/>
        <v>#N/A</v>
      </c>
      <c r="J353">
        <f>ROW()</f>
        <v>353</v>
      </c>
      <c r="K353" t="e">
        <f>INDEX(#REF!,'помощник2(строки)'!D353,26)</f>
        <v>#REF!</v>
      </c>
      <c r="L353" t="e">
        <f>IF(K353="да",IF(A353=A352,L352,COUNTIF(M$2:M352,"&gt;0")+1),0)</f>
        <v>#REF!</v>
      </c>
      <c r="M353" t="e">
        <f>IF(VLOOKUP(E353,'помощник для списков'!C$2:I$4005,7,FALSE)=0,0,IF(L353=0,0,IF(E353=E352,0,1)))</f>
        <v>#N/A</v>
      </c>
      <c r="N353" t="e">
        <f t="shared" si="38"/>
        <v>#N/A</v>
      </c>
      <c r="O353" t="e">
        <f t="shared" si="39"/>
        <v>#N/A</v>
      </c>
      <c r="P353" t="e">
        <f>IF(INDEX(#REF!,'помощник2(строки)'!D353,27)="согласие",1,IF(INDEX(#REF!,'помощник2(строки)'!D353,27)="принято решение ОМС",1,0))</f>
        <v>#REF!</v>
      </c>
      <c r="Q353" t="e">
        <f t="shared" si="40"/>
        <v>#REF!</v>
      </c>
      <c r="R353" t="e">
        <f>IF(P353=1,IF(A353=A352,R352,COUNTIF(Q$2:Q352,"&gt;0")+1),0)</f>
        <v>#REF!</v>
      </c>
      <c r="S353" t="e">
        <f t="shared" si="41"/>
        <v>#N/A</v>
      </c>
    </row>
    <row r="354" spans="1:19">
      <c r="A354" t="e">
        <f>IF(COUNTIF(A$2:A353,A353)=B353,A353+1,A353)</f>
        <v>#N/A</v>
      </c>
      <c r="B354" t="e">
        <f>VLOOKUP(A354,'помощник для списков'!A$2:L$4005,11,FALSE)</f>
        <v>#N/A</v>
      </c>
      <c r="C354" t="e">
        <f>IF(A354=A353,D353,VLOOKUP(E354,#REF!,25,FALSE))</f>
        <v>#N/A</v>
      </c>
      <c r="D354" s="54" t="e">
        <f>IF(VLOOKUP(E354,'помощник для списков'!C$2:E$4005,3,FALSE)=0,'помощник2(строки)'!C354,IF(INDEX(#REF!,C354+1,12)=0,IF(INDEX(#REF!,C354+2,12)=0,IF(INDEX(#REF!,C354+3,12)=0,IF(INDEX(#REF!,C354+4,12)=0,IF(INDEX(#REF!,C354+5,12)=0,IF(INDEX(#REF!,C354+6,12)=0,IF(INDEX(#REF!,C354+7,12)=0,IF(INDEX(#REF!,C354+8,12)=0,IF(INDEX(#REF!,C354+9,12)=0,IF(INDEX(#REF!,C354+10,12)=0,IF(INDEX(#REF!,C354+11,12)=0,INDEX(#REF!,C354+12,12),INDEX(#REF!,C354+11,12)),INDEX(#REF!,C354+10,12)),INDEX(#REF!,C354+9,12)),INDEX(#REF!,C354+8,12)),INDEX(#REF!,C354+7,12)),INDEX(#REF!,C354+6,12)),INDEX(#REF!,C354+5,12)),INDEX(#REF!,C354+4,12)),INDEX(#REF!,C354+3,12)),INDEX(#REF!,C354+2,12)),INDEX(#REF!,C354+1,12)))</f>
        <v>#N/A</v>
      </c>
      <c r="E354" t="e">
        <f>VLOOKUP(A354,'помощник для списков'!A$2:C$4005,3,FALSE)</f>
        <v>#N/A</v>
      </c>
      <c r="F354" t="e">
        <f>VLOOKUP(CONCATENATE("Лимит на доме",E354),#REF!,22,FALSE)</f>
        <v>#N/A</v>
      </c>
      <c r="G354" t="e">
        <f>VLOOKUP(E354,'помощник для списков'!C$2:I$4005,7,FALSE)</f>
        <v>#N/A</v>
      </c>
      <c r="H354" s="68" t="e">
        <f t="shared" si="36"/>
        <v>#N/A</v>
      </c>
      <c r="I354" t="e">
        <f t="shared" si="37"/>
        <v>#N/A</v>
      </c>
      <c r="J354">
        <f>ROW()</f>
        <v>354</v>
      </c>
      <c r="K354" t="e">
        <f>INDEX(#REF!,'помощник2(строки)'!D354,26)</f>
        <v>#REF!</v>
      </c>
      <c r="L354" t="e">
        <f>IF(K354="да",IF(A354=A353,L353,COUNTIF(M$2:M353,"&gt;0")+1),0)</f>
        <v>#REF!</v>
      </c>
      <c r="M354" t="e">
        <f>IF(VLOOKUP(E354,'помощник для списков'!C$2:I$4005,7,FALSE)=0,0,IF(L354=0,0,IF(E354=E353,0,1)))</f>
        <v>#N/A</v>
      </c>
      <c r="N354" t="e">
        <f t="shared" si="38"/>
        <v>#N/A</v>
      </c>
      <c r="O354" t="e">
        <f t="shared" si="39"/>
        <v>#N/A</v>
      </c>
      <c r="P354" t="e">
        <f>IF(INDEX(#REF!,'помощник2(строки)'!D354,27)="согласие",1,IF(INDEX(#REF!,'помощник2(строки)'!D354,27)="принято решение ОМС",1,0))</f>
        <v>#REF!</v>
      </c>
      <c r="Q354" t="e">
        <f t="shared" si="40"/>
        <v>#REF!</v>
      </c>
      <c r="R354" t="e">
        <f>IF(P354=1,IF(A354=A353,R353,COUNTIF(Q$2:Q353,"&gt;0")+1),0)</f>
        <v>#REF!</v>
      </c>
      <c r="S354" t="e">
        <f t="shared" si="41"/>
        <v>#N/A</v>
      </c>
    </row>
    <row r="355" spans="1:19">
      <c r="A355" t="e">
        <f>IF(COUNTIF(A$2:A354,A354)=B354,A354+1,A354)</f>
        <v>#N/A</v>
      </c>
      <c r="B355" t="e">
        <f>VLOOKUP(A355,'помощник для списков'!A$2:L$4005,11,FALSE)</f>
        <v>#N/A</v>
      </c>
      <c r="C355" t="e">
        <f>IF(A355=A354,D354,VLOOKUP(E355,#REF!,25,FALSE))</f>
        <v>#N/A</v>
      </c>
      <c r="D355" s="54" t="e">
        <f>IF(VLOOKUP(E355,'помощник для списков'!C$2:E$4005,3,FALSE)=0,'помощник2(строки)'!C355,IF(INDEX(#REF!,C355+1,12)=0,IF(INDEX(#REF!,C355+2,12)=0,IF(INDEX(#REF!,C355+3,12)=0,IF(INDEX(#REF!,C355+4,12)=0,IF(INDEX(#REF!,C355+5,12)=0,IF(INDEX(#REF!,C355+6,12)=0,IF(INDEX(#REF!,C355+7,12)=0,IF(INDEX(#REF!,C355+8,12)=0,IF(INDEX(#REF!,C355+9,12)=0,IF(INDEX(#REF!,C355+10,12)=0,IF(INDEX(#REF!,C355+11,12)=0,INDEX(#REF!,C355+12,12),INDEX(#REF!,C355+11,12)),INDEX(#REF!,C355+10,12)),INDEX(#REF!,C355+9,12)),INDEX(#REF!,C355+8,12)),INDEX(#REF!,C355+7,12)),INDEX(#REF!,C355+6,12)),INDEX(#REF!,C355+5,12)),INDEX(#REF!,C355+4,12)),INDEX(#REF!,C355+3,12)),INDEX(#REF!,C355+2,12)),INDEX(#REF!,C355+1,12)))</f>
        <v>#N/A</v>
      </c>
      <c r="E355" t="e">
        <f>VLOOKUP(A355,'помощник для списков'!A$2:C$4005,3,FALSE)</f>
        <v>#N/A</v>
      </c>
      <c r="F355" t="e">
        <f>VLOOKUP(CONCATENATE("Лимит на доме",E355),#REF!,22,FALSE)</f>
        <v>#N/A</v>
      </c>
      <c r="G355" t="e">
        <f>VLOOKUP(E355,'помощник для списков'!C$2:I$4005,7,FALSE)</f>
        <v>#N/A</v>
      </c>
      <c r="H355" s="68" t="e">
        <f t="shared" si="36"/>
        <v>#N/A</v>
      </c>
      <c r="I355" t="e">
        <f t="shared" si="37"/>
        <v>#N/A</v>
      </c>
      <c r="J355">
        <f>ROW()</f>
        <v>355</v>
      </c>
      <c r="K355" t="e">
        <f>INDEX(#REF!,'помощник2(строки)'!D355,26)</f>
        <v>#REF!</v>
      </c>
      <c r="L355" t="e">
        <f>IF(K355="да",IF(A355=A354,L354,COUNTIF(M$2:M354,"&gt;0")+1),0)</f>
        <v>#REF!</v>
      </c>
      <c r="M355" t="e">
        <f>IF(VLOOKUP(E355,'помощник для списков'!C$2:I$4005,7,FALSE)=0,0,IF(L355=0,0,IF(E355=E354,0,1)))</f>
        <v>#N/A</v>
      </c>
      <c r="N355" t="e">
        <f t="shared" si="38"/>
        <v>#N/A</v>
      </c>
      <c r="O355" t="e">
        <f t="shared" si="39"/>
        <v>#N/A</v>
      </c>
      <c r="P355" t="e">
        <f>IF(INDEX(#REF!,'помощник2(строки)'!D355,27)="согласие",1,IF(INDEX(#REF!,'помощник2(строки)'!D355,27)="принято решение ОМС",1,0))</f>
        <v>#REF!</v>
      </c>
      <c r="Q355" t="e">
        <f t="shared" si="40"/>
        <v>#REF!</v>
      </c>
      <c r="R355" t="e">
        <f>IF(P355=1,IF(A355=A354,R354,COUNTIF(Q$2:Q354,"&gt;0")+1),0)</f>
        <v>#REF!</v>
      </c>
      <c r="S355" t="e">
        <f t="shared" si="41"/>
        <v>#N/A</v>
      </c>
    </row>
    <row r="356" spans="1:19">
      <c r="A356" t="e">
        <f>IF(COUNTIF(A$2:A355,A355)=B355,A355+1,A355)</f>
        <v>#N/A</v>
      </c>
      <c r="B356" t="e">
        <f>VLOOKUP(A356,'помощник для списков'!A$2:L$4005,11,FALSE)</f>
        <v>#N/A</v>
      </c>
      <c r="C356" t="e">
        <f>IF(A356=A355,D355,VLOOKUP(E356,#REF!,25,FALSE))</f>
        <v>#N/A</v>
      </c>
      <c r="D356" s="54" t="e">
        <f>IF(VLOOKUP(E356,'помощник для списков'!C$2:E$4005,3,FALSE)=0,'помощник2(строки)'!C356,IF(INDEX(#REF!,C356+1,12)=0,IF(INDEX(#REF!,C356+2,12)=0,IF(INDEX(#REF!,C356+3,12)=0,IF(INDEX(#REF!,C356+4,12)=0,IF(INDEX(#REF!,C356+5,12)=0,IF(INDEX(#REF!,C356+6,12)=0,IF(INDEX(#REF!,C356+7,12)=0,IF(INDEX(#REF!,C356+8,12)=0,IF(INDEX(#REF!,C356+9,12)=0,IF(INDEX(#REF!,C356+10,12)=0,IF(INDEX(#REF!,C356+11,12)=0,INDEX(#REF!,C356+12,12),INDEX(#REF!,C356+11,12)),INDEX(#REF!,C356+10,12)),INDEX(#REF!,C356+9,12)),INDEX(#REF!,C356+8,12)),INDEX(#REF!,C356+7,12)),INDEX(#REF!,C356+6,12)),INDEX(#REF!,C356+5,12)),INDEX(#REF!,C356+4,12)),INDEX(#REF!,C356+3,12)),INDEX(#REF!,C356+2,12)),INDEX(#REF!,C356+1,12)))</f>
        <v>#N/A</v>
      </c>
      <c r="E356" t="e">
        <f>VLOOKUP(A356,'помощник для списков'!A$2:C$4005,3,FALSE)</f>
        <v>#N/A</v>
      </c>
      <c r="F356" t="e">
        <f>VLOOKUP(CONCATENATE("Лимит на доме",E356),#REF!,22,FALSE)</f>
        <v>#N/A</v>
      </c>
      <c r="G356" t="e">
        <f>VLOOKUP(E356,'помощник для списков'!C$2:I$4005,7,FALSE)</f>
        <v>#N/A</v>
      </c>
      <c r="H356" s="68" t="e">
        <f t="shared" si="36"/>
        <v>#N/A</v>
      </c>
      <c r="I356" t="e">
        <f t="shared" si="37"/>
        <v>#N/A</v>
      </c>
      <c r="J356">
        <f>ROW()</f>
        <v>356</v>
      </c>
      <c r="K356" t="e">
        <f>INDEX(#REF!,'помощник2(строки)'!D356,26)</f>
        <v>#REF!</v>
      </c>
      <c r="L356" t="e">
        <f>IF(K356="да",IF(A356=A355,L355,COUNTIF(M$2:M355,"&gt;0")+1),0)</f>
        <v>#REF!</v>
      </c>
      <c r="M356" t="e">
        <f>IF(VLOOKUP(E356,'помощник для списков'!C$2:I$4005,7,FALSE)=0,0,IF(L356=0,0,IF(E356=E355,0,1)))</f>
        <v>#N/A</v>
      </c>
      <c r="N356" t="e">
        <f t="shared" si="38"/>
        <v>#N/A</v>
      </c>
      <c r="O356" t="e">
        <f t="shared" si="39"/>
        <v>#N/A</v>
      </c>
      <c r="P356" t="e">
        <f>IF(INDEX(#REF!,'помощник2(строки)'!D356,27)="согласие",1,IF(INDEX(#REF!,'помощник2(строки)'!D356,27)="принято решение ОМС",1,0))</f>
        <v>#REF!</v>
      </c>
      <c r="Q356" t="e">
        <f t="shared" si="40"/>
        <v>#REF!</v>
      </c>
      <c r="R356" t="e">
        <f>IF(P356=1,IF(A356=A355,R355,COUNTIF(Q$2:Q355,"&gt;0")+1),0)</f>
        <v>#REF!</v>
      </c>
      <c r="S356" t="e">
        <f t="shared" si="41"/>
        <v>#N/A</v>
      </c>
    </row>
    <row r="357" spans="1:19">
      <c r="A357" t="e">
        <f>IF(COUNTIF(A$2:A356,A356)=B356,A356+1,A356)</f>
        <v>#N/A</v>
      </c>
      <c r="B357" t="e">
        <f>VLOOKUP(A357,'помощник для списков'!A$2:L$4005,11,FALSE)</f>
        <v>#N/A</v>
      </c>
      <c r="C357" t="e">
        <f>IF(A357=A356,D356,VLOOKUP(E357,#REF!,25,FALSE))</f>
        <v>#N/A</v>
      </c>
      <c r="D357" s="54" t="e">
        <f>IF(VLOOKUP(E357,'помощник для списков'!C$2:E$4005,3,FALSE)=0,'помощник2(строки)'!C357,IF(INDEX(#REF!,C357+1,12)=0,IF(INDEX(#REF!,C357+2,12)=0,IF(INDEX(#REF!,C357+3,12)=0,IF(INDEX(#REF!,C357+4,12)=0,IF(INDEX(#REF!,C357+5,12)=0,IF(INDEX(#REF!,C357+6,12)=0,IF(INDEX(#REF!,C357+7,12)=0,IF(INDEX(#REF!,C357+8,12)=0,IF(INDEX(#REF!,C357+9,12)=0,IF(INDEX(#REF!,C357+10,12)=0,IF(INDEX(#REF!,C357+11,12)=0,INDEX(#REF!,C357+12,12),INDEX(#REF!,C357+11,12)),INDEX(#REF!,C357+10,12)),INDEX(#REF!,C357+9,12)),INDEX(#REF!,C357+8,12)),INDEX(#REF!,C357+7,12)),INDEX(#REF!,C357+6,12)),INDEX(#REF!,C357+5,12)),INDEX(#REF!,C357+4,12)),INDEX(#REF!,C357+3,12)),INDEX(#REF!,C357+2,12)),INDEX(#REF!,C357+1,12)))</f>
        <v>#N/A</v>
      </c>
      <c r="E357" t="e">
        <f>VLOOKUP(A357,'помощник для списков'!A$2:C$4005,3,FALSE)</f>
        <v>#N/A</v>
      </c>
      <c r="F357" t="e">
        <f>VLOOKUP(CONCATENATE("Лимит на доме",E357),#REF!,22,FALSE)</f>
        <v>#N/A</v>
      </c>
      <c r="G357" t="e">
        <f>VLOOKUP(E357,'помощник для списков'!C$2:I$4005,7,FALSE)</f>
        <v>#N/A</v>
      </c>
      <c r="H357" s="68" t="e">
        <f t="shared" si="36"/>
        <v>#N/A</v>
      </c>
      <c r="I357" t="e">
        <f t="shared" si="37"/>
        <v>#N/A</v>
      </c>
      <c r="J357">
        <f>ROW()</f>
        <v>357</v>
      </c>
      <c r="K357" t="e">
        <f>INDEX(#REF!,'помощник2(строки)'!D357,26)</f>
        <v>#REF!</v>
      </c>
      <c r="L357" t="e">
        <f>IF(K357="да",IF(A357=A356,L356,COUNTIF(M$2:M356,"&gt;0")+1),0)</f>
        <v>#REF!</v>
      </c>
      <c r="M357" t="e">
        <f>IF(VLOOKUP(E357,'помощник для списков'!C$2:I$4005,7,FALSE)=0,0,IF(L357=0,0,IF(E357=E356,0,1)))</f>
        <v>#N/A</v>
      </c>
      <c r="N357" t="e">
        <f t="shared" si="38"/>
        <v>#N/A</v>
      </c>
      <c r="O357" t="e">
        <f t="shared" si="39"/>
        <v>#N/A</v>
      </c>
      <c r="P357" t="e">
        <f>IF(INDEX(#REF!,'помощник2(строки)'!D357,27)="согласие",1,IF(INDEX(#REF!,'помощник2(строки)'!D357,27)="принято решение ОМС",1,0))</f>
        <v>#REF!</v>
      </c>
      <c r="Q357" t="e">
        <f t="shared" si="40"/>
        <v>#REF!</v>
      </c>
      <c r="R357" t="e">
        <f>IF(P357=1,IF(A357=A356,R356,COUNTIF(Q$2:Q356,"&gt;0")+1),0)</f>
        <v>#REF!</v>
      </c>
      <c r="S357" t="e">
        <f t="shared" si="41"/>
        <v>#N/A</v>
      </c>
    </row>
    <row r="358" spans="1:19">
      <c r="A358" t="e">
        <f>IF(COUNTIF(A$2:A357,A357)=B357,A357+1,A357)</f>
        <v>#N/A</v>
      </c>
      <c r="B358" t="e">
        <f>VLOOKUP(A358,'помощник для списков'!A$2:L$4005,11,FALSE)</f>
        <v>#N/A</v>
      </c>
      <c r="C358" t="e">
        <f>IF(A358=A357,D357,VLOOKUP(E358,#REF!,25,FALSE))</f>
        <v>#N/A</v>
      </c>
      <c r="D358" s="54" t="e">
        <f>IF(VLOOKUP(E358,'помощник для списков'!C$2:E$4005,3,FALSE)=0,'помощник2(строки)'!C358,IF(INDEX(#REF!,C358+1,12)=0,IF(INDEX(#REF!,C358+2,12)=0,IF(INDEX(#REF!,C358+3,12)=0,IF(INDEX(#REF!,C358+4,12)=0,IF(INDEX(#REF!,C358+5,12)=0,IF(INDEX(#REF!,C358+6,12)=0,IF(INDEX(#REF!,C358+7,12)=0,IF(INDEX(#REF!,C358+8,12)=0,IF(INDEX(#REF!,C358+9,12)=0,IF(INDEX(#REF!,C358+10,12)=0,IF(INDEX(#REF!,C358+11,12)=0,INDEX(#REF!,C358+12,12),INDEX(#REF!,C358+11,12)),INDEX(#REF!,C358+10,12)),INDEX(#REF!,C358+9,12)),INDEX(#REF!,C358+8,12)),INDEX(#REF!,C358+7,12)),INDEX(#REF!,C358+6,12)),INDEX(#REF!,C358+5,12)),INDEX(#REF!,C358+4,12)),INDEX(#REF!,C358+3,12)),INDEX(#REF!,C358+2,12)),INDEX(#REF!,C358+1,12)))</f>
        <v>#N/A</v>
      </c>
      <c r="E358" t="e">
        <f>VLOOKUP(A358,'помощник для списков'!A$2:C$4005,3,FALSE)</f>
        <v>#N/A</v>
      </c>
      <c r="F358" t="e">
        <f>VLOOKUP(CONCATENATE("Лимит на доме",E358),#REF!,22,FALSE)</f>
        <v>#N/A</v>
      </c>
      <c r="G358" t="e">
        <f>VLOOKUP(E358,'помощник для списков'!C$2:I$4005,7,FALSE)</f>
        <v>#N/A</v>
      </c>
      <c r="H358" s="68" t="e">
        <f t="shared" si="36"/>
        <v>#N/A</v>
      </c>
      <c r="I358" t="e">
        <f t="shared" si="37"/>
        <v>#N/A</v>
      </c>
      <c r="J358">
        <f>ROW()</f>
        <v>358</v>
      </c>
      <c r="K358" t="e">
        <f>INDEX(#REF!,'помощник2(строки)'!D358,26)</f>
        <v>#REF!</v>
      </c>
      <c r="L358" t="e">
        <f>IF(K358="да",IF(A358=A357,L357,COUNTIF(M$2:M357,"&gt;0")+1),0)</f>
        <v>#REF!</v>
      </c>
      <c r="M358" t="e">
        <f>IF(VLOOKUP(E358,'помощник для списков'!C$2:I$4005,7,FALSE)=0,0,IF(L358=0,0,IF(E358=E357,0,1)))</f>
        <v>#N/A</v>
      </c>
      <c r="N358" t="e">
        <f t="shared" si="38"/>
        <v>#N/A</v>
      </c>
      <c r="O358" t="e">
        <f t="shared" si="39"/>
        <v>#N/A</v>
      </c>
      <c r="P358" t="e">
        <f>IF(INDEX(#REF!,'помощник2(строки)'!D358,27)="согласие",1,IF(INDEX(#REF!,'помощник2(строки)'!D358,27)="принято решение ОМС",1,0))</f>
        <v>#REF!</v>
      </c>
      <c r="Q358" t="e">
        <f t="shared" si="40"/>
        <v>#REF!</v>
      </c>
      <c r="R358" t="e">
        <f>IF(P358=1,IF(A358=A357,R357,COUNTIF(Q$2:Q357,"&gt;0")+1),0)</f>
        <v>#REF!</v>
      </c>
      <c r="S358" t="e">
        <f t="shared" si="41"/>
        <v>#N/A</v>
      </c>
    </row>
    <row r="359" spans="1:19">
      <c r="A359" t="e">
        <f>IF(COUNTIF(A$2:A358,A358)=B358,A358+1,A358)</f>
        <v>#N/A</v>
      </c>
      <c r="B359" t="e">
        <f>VLOOKUP(A359,'помощник для списков'!A$2:L$4005,11,FALSE)</f>
        <v>#N/A</v>
      </c>
      <c r="C359" t="e">
        <f>IF(A359=A358,D358,VLOOKUP(E359,#REF!,25,FALSE))</f>
        <v>#N/A</v>
      </c>
      <c r="D359" s="54" t="e">
        <f>IF(VLOOKUP(E359,'помощник для списков'!C$2:E$4005,3,FALSE)=0,'помощник2(строки)'!C359,IF(INDEX(#REF!,C359+1,12)=0,IF(INDEX(#REF!,C359+2,12)=0,IF(INDEX(#REF!,C359+3,12)=0,IF(INDEX(#REF!,C359+4,12)=0,IF(INDEX(#REF!,C359+5,12)=0,IF(INDEX(#REF!,C359+6,12)=0,IF(INDEX(#REF!,C359+7,12)=0,IF(INDEX(#REF!,C359+8,12)=0,IF(INDEX(#REF!,C359+9,12)=0,IF(INDEX(#REF!,C359+10,12)=0,IF(INDEX(#REF!,C359+11,12)=0,INDEX(#REF!,C359+12,12),INDEX(#REF!,C359+11,12)),INDEX(#REF!,C359+10,12)),INDEX(#REF!,C359+9,12)),INDEX(#REF!,C359+8,12)),INDEX(#REF!,C359+7,12)),INDEX(#REF!,C359+6,12)),INDEX(#REF!,C359+5,12)),INDEX(#REF!,C359+4,12)),INDEX(#REF!,C359+3,12)),INDEX(#REF!,C359+2,12)),INDEX(#REF!,C359+1,12)))</f>
        <v>#N/A</v>
      </c>
      <c r="E359" t="e">
        <f>VLOOKUP(A359,'помощник для списков'!A$2:C$4005,3,FALSE)</f>
        <v>#N/A</v>
      </c>
      <c r="F359" t="e">
        <f>VLOOKUP(CONCATENATE("Лимит на доме",E359),#REF!,22,FALSE)</f>
        <v>#N/A</v>
      </c>
      <c r="G359" t="e">
        <f>VLOOKUP(E359,'помощник для списков'!C$2:I$4005,7,FALSE)</f>
        <v>#N/A</v>
      </c>
      <c r="H359" s="68" t="e">
        <f t="shared" ref="H359:H422" si="42">D359</f>
        <v>#N/A</v>
      </c>
      <c r="I359" t="e">
        <f t="shared" ref="I359:I422" si="43">D359</f>
        <v>#N/A</v>
      </c>
      <c r="J359">
        <f>ROW()</f>
        <v>359</v>
      </c>
      <c r="K359" t="e">
        <f>INDEX(#REF!,'помощник2(строки)'!D359,26)</f>
        <v>#REF!</v>
      </c>
      <c r="L359" t="e">
        <f>IF(K359="да",IF(A359=A358,L358,COUNTIF(M$2:M358,"&gt;0")+1),0)</f>
        <v>#REF!</v>
      </c>
      <c r="M359" t="e">
        <f>IF(VLOOKUP(E359,'помощник для списков'!C$2:I$4005,7,FALSE)=0,0,IF(L359=0,0,IF(E359=E358,0,1)))</f>
        <v>#N/A</v>
      </c>
      <c r="N359" t="e">
        <f t="shared" ref="N359:N422" si="44">E359</f>
        <v>#N/A</v>
      </c>
      <c r="O359" t="e">
        <f t="shared" ref="O359:O422" si="45">B359</f>
        <v>#N/A</v>
      </c>
      <c r="P359" t="e">
        <f>IF(INDEX(#REF!,'помощник2(строки)'!D359,27)="согласие",1,IF(INDEX(#REF!,'помощник2(строки)'!D359,27)="принято решение ОМС",1,0))</f>
        <v>#REF!</v>
      </c>
      <c r="Q359" t="e">
        <f t="shared" ref="Q359:Q422" si="46">IF(P359=1,IF(A359=A358,0,1),0)</f>
        <v>#REF!</v>
      </c>
      <c r="R359" t="e">
        <f>IF(P359=1,IF(A359=A358,R358,COUNTIF(Q$2:Q358,"&gt;0")+1),0)</f>
        <v>#REF!</v>
      </c>
      <c r="S359" t="e">
        <f t="shared" ref="S359:S422" si="47">H359</f>
        <v>#N/A</v>
      </c>
    </row>
    <row r="360" spans="1:19">
      <c r="A360" t="e">
        <f>IF(COUNTIF(A$2:A359,A359)=B359,A359+1,A359)</f>
        <v>#N/A</v>
      </c>
      <c r="B360" t="e">
        <f>VLOOKUP(A360,'помощник для списков'!A$2:L$4005,11,FALSE)</f>
        <v>#N/A</v>
      </c>
      <c r="C360" t="e">
        <f>IF(A360=A359,D359,VLOOKUP(E360,#REF!,25,FALSE))</f>
        <v>#N/A</v>
      </c>
      <c r="D360" s="54" t="e">
        <f>IF(VLOOKUP(E360,'помощник для списков'!C$2:E$4005,3,FALSE)=0,'помощник2(строки)'!C360,IF(INDEX(#REF!,C360+1,12)=0,IF(INDEX(#REF!,C360+2,12)=0,IF(INDEX(#REF!,C360+3,12)=0,IF(INDEX(#REF!,C360+4,12)=0,IF(INDEX(#REF!,C360+5,12)=0,IF(INDEX(#REF!,C360+6,12)=0,IF(INDEX(#REF!,C360+7,12)=0,IF(INDEX(#REF!,C360+8,12)=0,IF(INDEX(#REF!,C360+9,12)=0,IF(INDEX(#REF!,C360+10,12)=0,IF(INDEX(#REF!,C360+11,12)=0,INDEX(#REF!,C360+12,12),INDEX(#REF!,C360+11,12)),INDEX(#REF!,C360+10,12)),INDEX(#REF!,C360+9,12)),INDEX(#REF!,C360+8,12)),INDEX(#REF!,C360+7,12)),INDEX(#REF!,C360+6,12)),INDEX(#REF!,C360+5,12)),INDEX(#REF!,C360+4,12)),INDEX(#REF!,C360+3,12)),INDEX(#REF!,C360+2,12)),INDEX(#REF!,C360+1,12)))</f>
        <v>#N/A</v>
      </c>
      <c r="E360" t="e">
        <f>VLOOKUP(A360,'помощник для списков'!A$2:C$4005,3,FALSE)</f>
        <v>#N/A</v>
      </c>
      <c r="F360" t="e">
        <f>VLOOKUP(CONCATENATE("Лимит на доме",E360),#REF!,22,FALSE)</f>
        <v>#N/A</v>
      </c>
      <c r="G360" t="e">
        <f>VLOOKUP(E360,'помощник для списков'!C$2:I$4005,7,FALSE)</f>
        <v>#N/A</v>
      </c>
      <c r="H360" s="68" t="e">
        <f t="shared" si="42"/>
        <v>#N/A</v>
      </c>
      <c r="I360" t="e">
        <f t="shared" si="43"/>
        <v>#N/A</v>
      </c>
      <c r="J360">
        <f>ROW()</f>
        <v>360</v>
      </c>
      <c r="K360" t="e">
        <f>INDEX(#REF!,'помощник2(строки)'!D360,26)</f>
        <v>#REF!</v>
      </c>
      <c r="L360" t="e">
        <f>IF(K360="да",IF(A360=A359,L359,COUNTIF(M$2:M359,"&gt;0")+1),0)</f>
        <v>#REF!</v>
      </c>
      <c r="M360" t="e">
        <f>IF(VLOOKUP(E360,'помощник для списков'!C$2:I$4005,7,FALSE)=0,0,IF(L360=0,0,IF(E360=E359,0,1)))</f>
        <v>#N/A</v>
      </c>
      <c r="N360" t="e">
        <f t="shared" si="44"/>
        <v>#N/A</v>
      </c>
      <c r="O360" t="e">
        <f t="shared" si="45"/>
        <v>#N/A</v>
      </c>
      <c r="P360" t="e">
        <f>IF(INDEX(#REF!,'помощник2(строки)'!D360,27)="согласие",1,IF(INDEX(#REF!,'помощник2(строки)'!D360,27)="принято решение ОМС",1,0))</f>
        <v>#REF!</v>
      </c>
      <c r="Q360" t="e">
        <f t="shared" si="46"/>
        <v>#REF!</v>
      </c>
      <c r="R360" t="e">
        <f>IF(P360=1,IF(A360=A359,R359,COUNTIF(Q$2:Q359,"&gt;0")+1),0)</f>
        <v>#REF!</v>
      </c>
      <c r="S360" t="e">
        <f t="shared" si="47"/>
        <v>#N/A</v>
      </c>
    </row>
    <row r="361" spans="1:19">
      <c r="A361" t="e">
        <f>IF(COUNTIF(A$2:A360,A360)=B360,A360+1,A360)</f>
        <v>#N/A</v>
      </c>
      <c r="B361" t="e">
        <f>VLOOKUP(A361,'помощник для списков'!A$2:L$4005,11,FALSE)</f>
        <v>#N/A</v>
      </c>
      <c r="C361" t="e">
        <f>IF(A361=A360,D360,VLOOKUP(E361,#REF!,25,FALSE))</f>
        <v>#N/A</v>
      </c>
      <c r="D361" s="54" t="e">
        <f>IF(VLOOKUP(E361,'помощник для списков'!C$2:E$4005,3,FALSE)=0,'помощник2(строки)'!C361,IF(INDEX(#REF!,C361+1,12)=0,IF(INDEX(#REF!,C361+2,12)=0,IF(INDEX(#REF!,C361+3,12)=0,IF(INDEX(#REF!,C361+4,12)=0,IF(INDEX(#REF!,C361+5,12)=0,IF(INDEX(#REF!,C361+6,12)=0,IF(INDEX(#REF!,C361+7,12)=0,IF(INDEX(#REF!,C361+8,12)=0,IF(INDEX(#REF!,C361+9,12)=0,IF(INDEX(#REF!,C361+10,12)=0,IF(INDEX(#REF!,C361+11,12)=0,INDEX(#REF!,C361+12,12),INDEX(#REF!,C361+11,12)),INDEX(#REF!,C361+10,12)),INDEX(#REF!,C361+9,12)),INDEX(#REF!,C361+8,12)),INDEX(#REF!,C361+7,12)),INDEX(#REF!,C361+6,12)),INDEX(#REF!,C361+5,12)),INDEX(#REF!,C361+4,12)),INDEX(#REF!,C361+3,12)),INDEX(#REF!,C361+2,12)),INDEX(#REF!,C361+1,12)))</f>
        <v>#N/A</v>
      </c>
      <c r="E361" t="e">
        <f>VLOOKUP(A361,'помощник для списков'!A$2:C$4005,3,FALSE)</f>
        <v>#N/A</v>
      </c>
      <c r="F361" t="e">
        <f>VLOOKUP(CONCATENATE("Лимит на доме",E361),#REF!,22,FALSE)</f>
        <v>#N/A</v>
      </c>
      <c r="G361" t="e">
        <f>VLOOKUP(E361,'помощник для списков'!C$2:I$4005,7,FALSE)</f>
        <v>#N/A</v>
      </c>
      <c r="H361" s="68" t="e">
        <f t="shared" si="42"/>
        <v>#N/A</v>
      </c>
      <c r="I361" t="e">
        <f t="shared" si="43"/>
        <v>#N/A</v>
      </c>
      <c r="J361">
        <f>ROW()</f>
        <v>361</v>
      </c>
      <c r="K361" t="e">
        <f>INDEX(#REF!,'помощник2(строки)'!D361,26)</f>
        <v>#REF!</v>
      </c>
      <c r="L361" t="e">
        <f>IF(K361="да",IF(A361=A360,L360,COUNTIF(M$2:M360,"&gt;0")+1),0)</f>
        <v>#REF!</v>
      </c>
      <c r="M361" t="e">
        <f>IF(VLOOKUP(E361,'помощник для списков'!C$2:I$4005,7,FALSE)=0,0,IF(L361=0,0,IF(E361=E360,0,1)))</f>
        <v>#N/A</v>
      </c>
      <c r="N361" t="e">
        <f t="shared" si="44"/>
        <v>#N/A</v>
      </c>
      <c r="O361" t="e">
        <f t="shared" si="45"/>
        <v>#N/A</v>
      </c>
      <c r="P361" t="e">
        <f>IF(INDEX(#REF!,'помощник2(строки)'!D361,27)="согласие",1,IF(INDEX(#REF!,'помощник2(строки)'!D361,27)="принято решение ОМС",1,0))</f>
        <v>#REF!</v>
      </c>
      <c r="Q361" t="e">
        <f t="shared" si="46"/>
        <v>#REF!</v>
      </c>
      <c r="R361" t="e">
        <f>IF(P361=1,IF(A361=A360,R360,COUNTIF(Q$2:Q360,"&gt;0")+1),0)</f>
        <v>#REF!</v>
      </c>
      <c r="S361" t="e">
        <f t="shared" si="47"/>
        <v>#N/A</v>
      </c>
    </row>
    <row r="362" spans="1:19">
      <c r="A362" t="e">
        <f>IF(COUNTIF(A$2:A361,A361)=B361,A361+1,A361)</f>
        <v>#N/A</v>
      </c>
      <c r="B362" t="e">
        <f>VLOOKUP(A362,'помощник для списков'!A$2:L$4005,11,FALSE)</f>
        <v>#N/A</v>
      </c>
      <c r="C362" t="e">
        <f>IF(A362=A361,D361,VLOOKUP(E362,#REF!,25,FALSE))</f>
        <v>#N/A</v>
      </c>
      <c r="D362" s="54" t="e">
        <f>IF(VLOOKUP(E362,'помощник для списков'!C$2:E$4005,3,FALSE)=0,'помощник2(строки)'!C362,IF(INDEX(#REF!,C362+1,12)=0,IF(INDEX(#REF!,C362+2,12)=0,IF(INDEX(#REF!,C362+3,12)=0,IF(INDEX(#REF!,C362+4,12)=0,IF(INDEX(#REF!,C362+5,12)=0,IF(INDEX(#REF!,C362+6,12)=0,IF(INDEX(#REF!,C362+7,12)=0,IF(INDEX(#REF!,C362+8,12)=0,IF(INDEX(#REF!,C362+9,12)=0,IF(INDEX(#REF!,C362+10,12)=0,IF(INDEX(#REF!,C362+11,12)=0,INDEX(#REF!,C362+12,12),INDEX(#REF!,C362+11,12)),INDEX(#REF!,C362+10,12)),INDEX(#REF!,C362+9,12)),INDEX(#REF!,C362+8,12)),INDEX(#REF!,C362+7,12)),INDEX(#REF!,C362+6,12)),INDEX(#REF!,C362+5,12)),INDEX(#REF!,C362+4,12)),INDEX(#REF!,C362+3,12)),INDEX(#REF!,C362+2,12)),INDEX(#REF!,C362+1,12)))</f>
        <v>#N/A</v>
      </c>
      <c r="E362" t="e">
        <f>VLOOKUP(A362,'помощник для списков'!A$2:C$4005,3,FALSE)</f>
        <v>#N/A</v>
      </c>
      <c r="F362" t="e">
        <f>VLOOKUP(CONCATENATE("Лимит на доме",E362),#REF!,22,FALSE)</f>
        <v>#N/A</v>
      </c>
      <c r="G362" t="e">
        <f>VLOOKUP(E362,'помощник для списков'!C$2:I$4005,7,FALSE)</f>
        <v>#N/A</v>
      </c>
      <c r="H362" s="68" t="e">
        <f t="shared" si="42"/>
        <v>#N/A</v>
      </c>
      <c r="I362" t="e">
        <f t="shared" si="43"/>
        <v>#N/A</v>
      </c>
      <c r="J362">
        <f>ROW()</f>
        <v>362</v>
      </c>
      <c r="K362" t="e">
        <f>INDEX(#REF!,'помощник2(строки)'!D362,26)</f>
        <v>#REF!</v>
      </c>
      <c r="L362" t="e">
        <f>IF(K362="да",IF(A362=A361,L361,COUNTIF(M$2:M361,"&gt;0")+1),0)</f>
        <v>#REF!</v>
      </c>
      <c r="M362" t="e">
        <f>IF(VLOOKUP(E362,'помощник для списков'!C$2:I$4005,7,FALSE)=0,0,IF(L362=0,0,IF(E362=E361,0,1)))</f>
        <v>#N/A</v>
      </c>
      <c r="N362" t="e">
        <f t="shared" si="44"/>
        <v>#N/A</v>
      </c>
      <c r="O362" t="e">
        <f t="shared" si="45"/>
        <v>#N/A</v>
      </c>
      <c r="P362" t="e">
        <f>IF(INDEX(#REF!,'помощник2(строки)'!D362,27)="согласие",1,IF(INDEX(#REF!,'помощник2(строки)'!D362,27)="принято решение ОМС",1,0))</f>
        <v>#REF!</v>
      </c>
      <c r="Q362" t="e">
        <f t="shared" si="46"/>
        <v>#REF!</v>
      </c>
      <c r="R362" t="e">
        <f>IF(P362=1,IF(A362=A361,R361,COUNTIF(Q$2:Q361,"&gt;0")+1),0)</f>
        <v>#REF!</v>
      </c>
      <c r="S362" t="e">
        <f t="shared" si="47"/>
        <v>#N/A</v>
      </c>
    </row>
    <row r="363" spans="1:19">
      <c r="A363" t="e">
        <f>IF(COUNTIF(A$2:A362,A362)=B362,A362+1,A362)</f>
        <v>#N/A</v>
      </c>
      <c r="B363" t="e">
        <f>VLOOKUP(A363,'помощник для списков'!A$2:L$4005,11,FALSE)</f>
        <v>#N/A</v>
      </c>
      <c r="C363" t="e">
        <f>IF(A363=A362,D362,VLOOKUP(E363,#REF!,25,FALSE))</f>
        <v>#N/A</v>
      </c>
      <c r="D363" s="54" t="e">
        <f>IF(VLOOKUP(E363,'помощник для списков'!C$2:E$4005,3,FALSE)=0,'помощник2(строки)'!C363,IF(INDEX(#REF!,C363+1,12)=0,IF(INDEX(#REF!,C363+2,12)=0,IF(INDEX(#REF!,C363+3,12)=0,IF(INDEX(#REF!,C363+4,12)=0,IF(INDEX(#REF!,C363+5,12)=0,IF(INDEX(#REF!,C363+6,12)=0,IF(INDEX(#REF!,C363+7,12)=0,IF(INDEX(#REF!,C363+8,12)=0,IF(INDEX(#REF!,C363+9,12)=0,IF(INDEX(#REF!,C363+10,12)=0,IF(INDEX(#REF!,C363+11,12)=0,INDEX(#REF!,C363+12,12),INDEX(#REF!,C363+11,12)),INDEX(#REF!,C363+10,12)),INDEX(#REF!,C363+9,12)),INDEX(#REF!,C363+8,12)),INDEX(#REF!,C363+7,12)),INDEX(#REF!,C363+6,12)),INDEX(#REF!,C363+5,12)),INDEX(#REF!,C363+4,12)),INDEX(#REF!,C363+3,12)),INDEX(#REF!,C363+2,12)),INDEX(#REF!,C363+1,12)))</f>
        <v>#N/A</v>
      </c>
      <c r="E363" t="e">
        <f>VLOOKUP(A363,'помощник для списков'!A$2:C$4005,3,FALSE)</f>
        <v>#N/A</v>
      </c>
      <c r="F363" t="e">
        <f>VLOOKUP(CONCATENATE("Лимит на доме",E363),#REF!,22,FALSE)</f>
        <v>#N/A</v>
      </c>
      <c r="G363" t="e">
        <f>VLOOKUP(E363,'помощник для списков'!C$2:I$4005,7,FALSE)</f>
        <v>#N/A</v>
      </c>
      <c r="H363" s="68" t="e">
        <f t="shared" si="42"/>
        <v>#N/A</v>
      </c>
      <c r="I363" t="e">
        <f t="shared" si="43"/>
        <v>#N/A</v>
      </c>
      <c r="J363">
        <f>ROW()</f>
        <v>363</v>
      </c>
      <c r="K363" t="e">
        <f>INDEX(#REF!,'помощник2(строки)'!D363,26)</f>
        <v>#REF!</v>
      </c>
      <c r="L363" t="e">
        <f>IF(K363="да",IF(A363=A362,L362,COUNTIF(M$2:M362,"&gt;0")+1),0)</f>
        <v>#REF!</v>
      </c>
      <c r="M363" t="e">
        <f>IF(VLOOKUP(E363,'помощник для списков'!C$2:I$4005,7,FALSE)=0,0,IF(L363=0,0,IF(E363=E362,0,1)))</f>
        <v>#N/A</v>
      </c>
      <c r="N363" t="e">
        <f t="shared" si="44"/>
        <v>#N/A</v>
      </c>
      <c r="O363" t="e">
        <f t="shared" si="45"/>
        <v>#N/A</v>
      </c>
      <c r="P363" t="e">
        <f>IF(INDEX(#REF!,'помощник2(строки)'!D363,27)="согласие",1,IF(INDEX(#REF!,'помощник2(строки)'!D363,27)="принято решение ОМС",1,0))</f>
        <v>#REF!</v>
      </c>
      <c r="Q363" t="e">
        <f t="shared" si="46"/>
        <v>#REF!</v>
      </c>
      <c r="R363" t="e">
        <f>IF(P363=1,IF(A363=A362,R362,COUNTIF(Q$2:Q362,"&gt;0")+1),0)</f>
        <v>#REF!</v>
      </c>
      <c r="S363" t="e">
        <f t="shared" si="47"/>
        <v>#N/A</v>
      </c>
    </row>
    <row r="364" spans="1:19">
      <c r="A364" t="e">
        <f>IF(COUNTIF(A$2:A363,A363)=B363,A363+1,A363)</f>
        <v>#N/A</v>
      </c>
      <c r="B364" t="e">
        <f>VLOOKUP(A364,'помощник для списков'!A$2:L$4005,11,FALSE)</f>
        <v>#N/A</v>
      </c>
      <c r="C364" t="e">
        <f>IF(A364=A363,D363,VLOOKUP(E364,#REF!,25,FALSE))</f>
        <v>#N/A</v>
      </c>
      <c r="D364" s="54" t="e">
        <f>IF(VLOOKUP(E364,'помощник для списков'!C$2:E$4005,3,FALSE)=0,'помощник2(строки)'!C364,IF(INDEX(#REF!,C364+1,12)=0,IF(INDEX(#REF!,C364+2,12)=0,IF(INDEX(#REF!,C364+3,12)=0,IF(INDEX(#REF!,C364+4,12)=0,IF(INDEX(#REF!,C364+5,12)=0,IF(INDEX(#REF!,C364+6,12)=0,IF(INDEX(#REF!,C364+7,12)=0,IF(INDEX(#REF!,C364+8,12)=0,IF(INDEX(#REF!,C364+9,12)=0,IF(INDEX(#REF!,C364+10,12)=0,IF(INDEX(#REF!,C364+11,12)=0,INDEX(#REF!,C364+12,12),INDEX(#REF!,C364+11,12)),INDEX(#REF!,C364+10,12)),INDEX(#REF!,C364+9,12)),INDEX(#REF!,C364+8,12)),INDEX(#REF!,C364+7,12)),INDEX(#REF!,C364+6,12)),INDEX(#REF!,C364+5,12)),INDEX(#REF!,C364+4,12)),INDEX(#REF!,C364+3,12)),INDEX(#REF!,C364+2,12)),INDEX(#REF!,C364+1,12)))</f>
        <v>#N/A</v>
      </c>
      <c r="E364" t="e">
        <f>VLOOKUP(A364,'помощник для списков'!A$2:C$4005,3,FALSE)</f>
        <v>#N/A</v>
      </c>
      <c r="F364" t="e">
        <f>VLOOKUP(CONCATENATE("Лимит на доме",E364),#REF!,22,FALSE)</f>
        <v>#N/A</v>
      </c>
      <c r="G364" t="e">
        <f>VLOOKUP(E364,'помощник для списков'!C$2:I$4005,7,FALSE)</f>
        <v>#N/A</v>
      </c>
      <c r="H364" s="68" t="e">
        <f t="shared" si="42"/>
        <v>#N/A</v>
      </c>
      <c r="I364" t="e">
        <f t="shared" si="43"/>
        <v>#N/A</v>
      </c>
      <c r="J364">
        <f>ROW()</f>
        <v>364</v>
      </c>
      <c r="K364" t="e">
        <f>INDEX(#REF!,'помощник2(строки)'!D364,26)</f>
        <v>#REF!</v>
      </c>
      <c r="L364" t="e">
        <f>IF(K364="да",IF(A364=A363,L363,COUNTIF(M$2:M363,"&gt;0")+1),0)</f>
        <v>#REF!</v>
      </c>
      <c r="M364" t="e">
        <f>IF(VLOOKUP(E364,'помощник для списков'!C$2:I$4005,7,FALSE)=0,0,IF(L364=0,0,IF(E364=E363,0,1)))</f>
        <v>#N/A</v>
      </c>
      <c r="N364" t="e">
        <f t="shared" si="44"/>
        <v>#N/A</v>
      </c>
      <c r="O364" t="e">
        <f t="shared" si="45"/>
        <v>#N/A</v>
      </c>
      <c r="P364" t="e">
        <f>IF(INDEX(#REF!,'помощник2(строки)'!D364,27)="согласие",1,IF(INDEX(#REF!,'помощник2(строки)'!D364,27)="принято решение ОМС",1,0))</f>
        <v>#REF!</v>
      </c>
      <c r="Q364" t="e">
        <f t="shared" si="46"/>
        <v>#REF!</v>
      </c>
      <c r="R364" t="e">
        <f>IF(P364=1,IF(A364=A363,R363,COUNTIF(Q$2:Q363,"&gt;0")+1),0)</f>
        <v>#REF!</v>
      </c>
      <c r="S364" t="e">
        <f t="shared" si="47"/>
        <v>#N/A</v>
      </c>
    </row>
    <row r="365" spans="1:19">
      <c r="A365" t="e">
        <f>IF(COUNTIF(A$2:A364,A364)=B364,A364+1,A364)</f>
        <v>#N/A</v>
      </c>
      <c r="B365" t="e">
        <f>VLOOKUP(A365,'помощник для списков'!A$2:L$4005,11,FALSE)</f>
        <v>#N/A</v>
      </c>
      <c r="C365" t="e">
        <f>IF(A365=A364,D364,VLOOKUP(E365,#REF!,25,FALSE))</f>
        <v>#N/A</v>
      </c>
      <c r="D365" s="54" t="e">
        <f>IF(VLOOKUP(E365,'помощник для списков'!C$2:E$4005,3,FALSE)=0,'помощник2(строки)'!C365,IF(INDEX(#REF!,C365+1,12)=0,IF(INDEX(#REF!,C365+2,12)=0,IF(INDEX(#REF!,C365+3,12)=0,IF(INDEX(#REF!,C365+4,12)=0,IF(INDEX(#REF!,C365+5,12)=0,IF(INDEX(#REF!,C365+6,12)=0,IF(INDEX(#REF!,C365+7,12)=0,IF(INDEX(#REF!,C365+8,12)=0,IF(INDEX(#REF!,C365+9,12)=0,IF(INDEX(#REF!,C365+10,12)=0,IF(INDEX(#REF!,C365+11,12)=0,INDEX(#REF!,C365+12,12),INDEX(#REF!,C365+11,12)),INDEX(#REF!,C365+10,12)),INDEX(#REF!,C365+9,12)),INDEX(#REF!,C365+8,12)),INDEX(#REF!,C365+7,12)),INDEX(#REF!,C365+6,12)),INDEX(#REF!,C365+5,12)),INDEX(#REF!,C365+4,12)),INDEX(#REF!,C365+3,12)),INDEX(#REF!,C365+2,12)),INDEX(#REF!,C365+1,12)))</f>
        <v>#N/A</v>
      </c>
      <c r="E365" t="e">
        <f>VLOOKUP(A365,'помощник для списков'!A$2:C$4005,3,FALSE)</f>
        <v>#N/A</v>
      </c>
      <c r="F365" t="e">
        <f>VLOOKUP(CONCATENATE("Лимит на доме",E365),#REF!,22,FALSE)</f>
        <v>#N/A</v>
      </c>
      <c r="G365" t="e">
        <f>VLOOKUP(E365,'помощник для списков'!C$2:I$4005,7,FALSE)</f>
        <v>#N/A</v>
      </c>
      <c r="H365" s="68" t="e">
        <f t="shared" si="42"/>
        <v>#N/A</v>
      </c>
      <c r="I365" t="e">
        <f t="shared" si="43"/>
        <v>#N/A</v>
      </c>
      <c r="J365">
        <f>ROW()</f>
        <v>365</v>
      </c>
      <c r="K365" t="e">
        <f>INDEX(#REF!,'помощник2(строки)'!D365,26)</f>
        <v>#REF!</v>
      </c>
      <c r="L365" t="e">
        <f>IF(K365="да",IF(A365=A364,L364,COUNTIF(M$2:M364,"&gt;0")+1),0)</f>
        <v>#REF!</v>
      </c>
      <c r="M365" t="e">
        <f>IF(VLOOKUP(E365,'помощник для списков'!C$2:I$4005,7,FALSE)=0,0,IF(L365=0,0,IF(E365=E364,0,1)))</f>
        <v>#N/A</v>
      </c>
      <c r="N365" t="e">
        <f t="shared" si="44"/>
        <v>#N/A</v>
      </c>
      <c r="O365" t="e">
        <f t="shared" si="45"/>
        <v>#N/A</v>
      </c>
      <c r="P365" t="e">
        <f>IF(INDEX(#REF!,'помощник2(строки)'!D365,27)="согласие",1,IF(INDEX(#REF!,'помощник2(строки)'!D365,27)="принято решение ОМС",1,0))</f>
        <v>#REF!</v>
      </c>
      <c r="Q365" t="e">
        <f t="shared" si="46"/>
        <v>#REF!</v>
      </c>
      <c r="R365" t="e">
        <f>IF(P365=1,IF(A365=A364,R364,COUNTIF(Q$2:Q364,"&gt;0")+1),0)</f>
        <v>#REF!</v>
      </c>
      <c r="S365" t="e">
        <f t="shared" si="47"/>
        <v>#N/A</v>
      </c>
    </row>
    <row r="366" spans="1:19">
      <c r="A366" t="e">
        <f>IF(COUNTIF(A$2:A365,A365)=B365,A365+1,A365)</f>
        <v>#N/A</v>
      </c>
      <c r="B366" t="e">
        <f>VLOOKUP(A366,'помощник для списков'!A$2:L$4005,11,FALSE)</f>
        <v>#N/A</v>
      </c>
      <c r="C366" t="e">
        <f>IF(A366=A365,D365,VLOOKUP(E366,#REF!,25,FALSE))</f>
        <v>#N/A</v>
      </c>
      <c r="D366" s="54" t="e">
        <f>IF(VLOOKUP(E366,'помощник для списков'!C$2:E$4005,3,FALSE)=0,'помощник2(строки)'!C366,IF(INDEX(#REF!,C366+1,12)=0,IF(INDEX(#REF!,C366+2,12)=0,IF(INDEX(#REF!,C366+3,12)=0,IF(INDEX(#REF!,C366+4,12)=0,IF(INDEX(#REF!,C366+5,12)=0,IF(INDEX(#REF!,C366+6,12)=0,IF(INDEX(#REF!,C366+7,12)=0,IF(INDEX(#REF!,C366+8,12)=0,IF(INDEX(#REF!,C366+9,12)=0,IF(INDEX(#REF!,C366+10,12)=0,IF(INDEX(#REF!,C366+11,12)=0,INDEX(#REF!,C366+12,12),INDEX(#REF!,C366+11,12)),INDEX(#REF!,C366+10,12)),INDEX(#REF!,C366+9,12)),INDEX(#REF!,C366+8,12)),INDEX(#REF!,C366+7,12)),INDEX(#REF!,C366+6,12)),INDEX(#REF!,C366+5,12)),INDEX(#REF!,C366+4,12)),INDEX(#REF!,C366+3,12)),INDEX(#REF!,C366+2,12)),INDEX(#REF!,C366+1,12)))</f>
        <v>#N/A</v>
      </c>
      <c r="E366" t="e">
        <f>VLOOKUP(A366,'помощник для списков'!A$2:C$4005,3,FALSE)</f>
        <v>#N/A</v>
      </c>
      <c r="F366" t="e">
        <f>VLOOKUP(CONCATENATE("Лимит на доме",E366),#REF!,22,FALSE)</f>
        <v>#N/A</v>
      </c>
      <c r="G366" t="e">
        <f>VLOOKUP(E366,'помощник для списков'!C$2:I$4005,7,FALSE)</f>
        <v>#N/A</v>
      </c>
      <c r="H366" s="68" t="e">
        <f t="shared" si="42"/>
        <v>#N/A</v>
      </c>
      <c r="I366" t="e">
        <f t="shared" si="43"/>
        <v>#N/A</v>
      </c>
      <c r="J366">
        <f>ROW()</f>
        <v>366</v>
      </c>
      <c r="K366" t="e">
        <f>INDEX(#REF!,'помощник2(строки)'!D366,26)</f>
        <v>#REF!</v>
      </c>
      <c r="L366" t="e">
        <f>IF(K366="да",IF(A366=A365,L365,COUNTIF(M$2:M365,"&gt;0")+1),0)</f>
        <v>#REF!</v>
      </c>
      <c r="M366" t="e">
        <f>IF(VLOOKUP(E366,'помощник для списков'!C$2:I$4005,7,FALSE)=0,0,IF(L366=0,0,IF(E366=E365,0,1)))</f>
        <v>#N/A</v>
      </c>
      <c r="N366" t="e">
        <f t="shared" si="44"/>
        <v>#N/A</v>
      </c>
      <c r="O366" t="e">
        <f t="shared" si="45"/>
        <v>#N/A</v>
      </c>
      <c r="P366" t="e">
        <f>IF(INDEX(#REF!,'помощник2(строки)'!D366,27)="согласие",1,IF(INDEX(#REF!,'помощник2(строки)'!D366,27)="принято решение ОМС",1,0))</f>
        <v>#REF!</v>
      </c>
      <c r="Q366" t="e">
        <f t="shared" si="46"/>
        <v>#REF!</v>
      </c>
      <c r="R366" t="e">
        <f>IF(P366=1,IF(A366=A365,R365,COUNTIF(Q$2:Q365,"&gt;0")+1),0)</f>
        <v>#REF!</v>
      </c>
      <c r="S366" t="e">
        <f t="shared" si="47"/>
        <v>#N/A</v>
      </c>
    </row>
    <row r="367" spans="1:19">
      <c r="A367" t="e">
        <f>IF(COUNTIF(A$2:A366,A366)=B366,A366+1,A366)</f>
        <v>#N/A</v>
      </c>
      <c r="B367" t="e">
        <f>VLOOKUP(A367,'помощник для списков'!A$2:L$4005,11,FALSE)</f>
        <v>#N/A</v>
      </c>
      <c r="C367" t="e">
        <f>IF(A367=A366,D366,VLOOKUP(E367,#REF!,25,FALSE))</f>
        <v>#N/A</v>
      </c>
      <c r="D367" s="54" t="e">
        <f>IF(VLOOKUP(E367,'помощник для списков'!C$2:E$4005,3,FALSE)=0,'помощник2(строки)'!C367,IF(INDEX(#REF!,C367+1,12)=0,IF(INDEX(#REF!,C367+2,12)=0,IF(INDEX(#REF!,C367+3,12)=0,IF(INDEX(#REF!,C367+4,12)=0,IF(INDEX(#REF!,C367+5,12)=0,IF(INDEX(#REF!,C367+6,12)=0,IF(INDEX(#REF!,C367+7,12)=0,IF(INDEX(#REF!,C367+8,12)=0,IF(INDEX(#REF!,C367+9,12)=0,IF(INDEX(#REF!,C367+10,12)=0,IF(INDEX(#REF!,C367+11,12)=0,INDEX(#REF!,C367+12,12),INDEX(#REF!,C367+11,12)),INDEX(#REF!,C367+10,12)),INDEX(#REF!,C367+9,12)),INDEX(#REF!,C367+8,12)),INDEX(#REF!,C367+7,12)),INDEX(#REF!,C367+6,12)),INDEX(#REF!,C367+5,12)),INDEX(#REF!,C367+4,12)),INDEX(#REF!,C367+3,12)),INDEX(#REF!,C367+2,12)),INDEX(#REF!,C367+1,12)))</f>
        <v>#N/A</v>
      </c>
      <c r="E367" t="e">
        <f>VLOOKUP(A367,'помощник для списков'!A$2:C$4005,3,FALSE)</f>
        <v>#N/A</v>
      </c>
      <c r="F367" t="e">
        <f>VLOOKUP(CONCATENATE("Лимит на доме",E367),#REF!,22,FALSE)</f>
        <v>#N/A</v>
      </c>
      <c r="G367" t="e">
        <f>VLOOKUP(E367,'помощник для списков'!C$2:I$4005,7,FALSE)</f>
        <v>#N/A</v>
      </c>
      <c r="H367" s="68" t="e">
        <f t="shared" si="42"/>
        <v>#N/A</v>
      </c>
      <c r="I367" t="e">
        <f t="shared" si="43"/>
        <v>#N/A</v>
      </c>
      <c r="J367">
        <f>ROW()</f>
        <v>367</v>
      </c>
      <c r="K367" t="e">
        <f>INDEX(#REF!,'помощник2(строки)'!D367,26)</f>
        <v>#REF!</v>
      </c>
      <c r="L367" t="e">
        <f>IF(K367="да",IF(A367=A366,L366,COUNTIF(M$2:M366,"&gt;0")+1),0)</f>
        <v>#REF!</v>
      </c>
      <c r="M367" t="e">
        <f>IF(VLOOKUP(E367,'помощник для списков'!C$2:I$4005,7,FALSE)=0,0,IF(L367=0,0,IF(E367=E366,0,1)))</f>
        <v>#N/A</v>
      </c>
      <c r="N367" t="e">
        <f t="shared" si="44"/>
        <v>#N/A</v>
      </c>
      <c r="O367" t="e">
        <f t="shared" si="45"/>
        <v>#N/A</v>
      </c>
      <c r="P367" t="e">
        <f>IF(INDEX(#REF!,'помощник2(строки)'!D367,27)="согласие",1,IF(INDEX(#REF!,'помощник2(строки)'!D367,27)="принято решение ОМС",1,0))</f>
        <v>#REF!</v>
      </c>
      <c r="Q367" t="e">
        <f t="shared" si="46"/>
        <v>#REF!</v>
      </c>
      <c r="R367" t="e">
        <f>IF(P367=1,IF(A367=A366,R366,COUNTIF(Q$2:Q366,"&gt;0")+1),0)</f>
        <v>#REF!</v>
      </c>
      <c r="S367" t="e">
        <f t="shared" si="47"/>
        <v>#N/A</v>
      </c>
    </row>
    <row r="368" spans="1:19">
      <c r="A368" t="e">
        <f>IF(COUNTIF(A$2:A367,A367)=B367,A367+1,A367)</f>
        <v>#N/A</v>
      </c>
      <c r="B368" t="e">
        <f>VLOOKUP(A368,'помощник для списков'!A$2:L$4005,11,FALSE)</f>
        <v>#N/A</v>
      </c>
      <c r="C368" t="e">
        <f>IF(A368=A367,D367,VLOOKUP(E368,#REF!,25,FALSE))</f>
        <v>#N/A</v>
      </c>
      <c r="D368" s="54" t="e">
        <f>IF(VLOOKUP(E368,'помощник для списков'!C$2:E$4005,3,FALSE)=0,'помощник2(строки)'!C368,IF(INDEX(#REF!,C368+1,12)=0,IF(INDEX(#REF!,C368+2,12)=0,IF(INDEX(#REF!,C368+3,12)=0,IF(INDEX(#REF!,C368+4,12)=0,IF(INDEX(#REF!,C368+5,12)=0,IF(INDEX(#REF!,C368+6,12)=0,IF(INDEX(#REF!,C368+7,12)=0,IF(INDEX(#REF!,C368+8,12)=0,IF(INDEX(#REF!,C368+9,12)=0,IF(INDEX(#REF!,C368+10,12)=0,IF(INDEX(#REF!,C368+11,12)=0,INDEX(#REF!,C368+12,12),INDEX(#REF!,C368+11,12)),INDEX(#REF!,C368+10,12)),INDEX(#REF!,C368+9,12)),INDEX(#REF!,C368+8,12)),INDEX(#REF!,C368+7,12)),INDEX(#REF!,C368+6,12)),INDEX(#REF!,C368+5,12)),INDEX(#REF!,C368+4,12)),INDEX(#REF!,C368+3,12)),INDEX(#REF!,C368+2,12)),INDEX(#REF!,C368+1,12)))</f>
        <v>#N/A</v>
      </c>
      <c r="E368" t="e">
        <f>VLOOKUP(A368,'помощник для списков'!A$2:C$4005,3,FALSE)</f>
        <v>#N/A</v>
      </c>
      <c r="F368" t="e">
        <f>VLOOKUP(CONCATENATE("Лимит на доме",E368),#REF!,22,FALSE)</f>
        <v>#N/A</v>
      </c>
      <c r="G368" t="e">
        <f>VLOOKUP(E368,'помощник для списков'!C$2:I$4005,7,FALSE)</f>
        <v>#N/A</v>
      </c>
      <c r="H368" s="68" t="e">
        <f t="shared" si="42"/>
        <v>#N/A</v>
      </c>
      <c r="I368" t="e">
        <f t="shared" si="43"/>
        <v>#N/A</v>
      </c>
      <c r="J368">
        <f>ROW()</f>
        <v>368</v>
      </c>
      <c r="K368" t="e">
        <f>INDEX(#REF!,'помощник2(строки)'!D368,26)</f>
        <v>#REF!</v>
      </c>
      <c r="L368" t="e">
        <f>IF(K368="да",IF(A368=A367,L367,COUNTIF(M$2:M367,"&gt;0")+1),0)</f>
        <v>#REF!</v>
      </c>
      <c r="M368" t="e">
        <f>IF(VLOOKUP(E368,'помощник для списков'!C$2:I$4005,7,FALSE)=0,0,IF(L368=0,0,IF(E368=E367,0,1)))</f>
        <v>#N/A</v>
      </c>
      <c r="N368" t="e">
        <f t="shared" si="44"/>
        <v>#N/A</v>
      </c>
      <c r="O368" t="e">
        <f t="shared" si="45"/>
        <v>#N/A</v>
      </c>
      <c r="P368" t="e">
        <f>IF(INDEX(#REF!,'помощник2(строки)'!D368,27)="согласие",1,IF(INDEX(#REF!,'помощник2(строки)'!D368,27)="принято решение ОМС",1,0))</f>
        <v>#REF!</v>
      </c>
      <c r="Q368" t="e">
        <f t="shared" si="46"/>
        <v>#REF!</v>
      </c>
      <c r="R368" t="e">
        <f>IF(P368=1,IF(A368=A367,R367,COUNTIF(Q$2:Q367,"&gt;0")+1),0)</f>
        <v>#REF!</v>
      </c>
      <c r="S368" t="e">
        <f t="shared" si="47"/>
        <v>#N/A</v>
      </c>
    </row>
    <row r="369" spans="1:19">
      <c r="A369" t="e">
        <f>IF(COUNTIF(A$2:A368,A368)=B368,A368+1,A368)</f>
        <v>#N/A</v>
      </c>
      <c r="B369" t="e">
        <f>VLOOKUP(A369,'помощник для списков'!A$2:L$4005,11,FALSE)</f>
        <v>#N/A</v>
      </c>
      <c r="C369" t="e">
        <f>IF(A369=A368,D368,VLOOKUP(E369,#REF!,25,FALSE))</f>
        <v>#N/A</v>
      </c>
      <c r="D369" s="54" t="e">
        <f>IF(VLOOKUP(E369,'помощник для списков'!C$2:E$4005,3,FALSE)=0,'помощник2(строки)'!C369,IF(INDEX(#REF!,C369+1,12)=0,IF(INDEX(#REF!,C369+2,12)=0,IF(INDEX(#REF!,C369+3,12)=0,IF(INDEX(#REF!,C369+4,12)=0,IF(INDEX(#REF!,C369+5,12)=0,IF(INDEX(#REF!,C369+6,12)=0,IF(INDEX(#REF!,C369+7,12)=0,IF(INDEX(#REF!,C369+8,12)=0,IF(INDEX(#REF!,C369+9,12)=0,IF(INDEX(#REF!,C369+10,12)=0,IF(INDEX(#REF!,C369+11,12)=0,INDEX(#REF!,C369+12,12),INDEX(#REF!,C369+11,12)),INDEX(#REF!,C369+10,12)),INDEX(#REF!,C369+9,12)),INDEX(#REF!,C369+8,12)),INDEX(#REF!,C369+7,12)),INDEX(#REF!,C369+6,12)),INDEX(#REF!,C369+5,12)),INDEX(#REF!,C369+4,12)),INDEX(#REF!,C369+3,12)),INDEX(#REF!,C369+2,12)),INDEX(#REF!,C369+1,12)))</f>
        <v>#N/A</v>
      </c>
      <c r="E369" t="e">
        <f>VLOOKUP(A369,'помощник для списков'!A$2:C$4005,3,FALSE)</f>
        <v>#N/A</v>
      </c>
      <c r="F369" t="e">
        <f>VLOOKUP(CONCATENATE("Лимит на доме",E369),#REF!,22,FALSE)</f>
        <v>#N/A</v>
      </c>
      <c r="G369" t="e">
        <f>VLOOKUP(E369,'помощник для списков'!C$2:I$4005,7,FALSE)</f>
        <v>#N/A</v>
      </c>
      <c r="H369" s="68" t="e">
        <f t="shared" si="42"/>
        <v>#N/A</v>
      </c>
      <c r="I369" t="e">
        <f t="shared" si="43"/>
        <v>#N/A</v>
      </c>
      <c r="J369">
        <f>ROW()</f>
        <v>369</v>
      </c>
      <c r="K369" t="e">
        <f>INDEX(#REF!,'помощник2(строки)'!D369,26)</f>
        <v>#REF!</v>
      </c>
      <c r="L369" t="e">
        <f>IF(K369="да",IF(A369=A368,L368,COUNTIF(M$2:M368,"&gt;0")+1),0)</f>
        <v>#REF!</v>
      </c>
      <c r="M369" t="e">
        <f>IF(VLOOKUP(E369,'помощник для списков'!C$2:I$4005,7,FALSE)=0,0,IF(L369=0,0,IF(E369=E368,0,1)))</f>
        <v>#N/A</v>
      </c>
      <c r="N369" t="e">
        <f t="shared" si="44"/>
        <v>#N/A</v>
      </c>
      <c r="O369" t="e">
        <f t="shared" si="45"/>
        <v>#N/A</v>
      </c>
      <c r="P369" t="e">
        <f>IF(INDEX(#REF!,'помощник2(строки)'!D369,27)="согласие",1,IF(INDEX(#REF!,'помощник2(строки)'!D369,27)="принято решение ОМС",1,0))</f>
        <v>#REF!</v>
      </c>
      <c r="Q369" t="e">
        <f t="shared" si="46"/>
        <v>#REF!</v>
      </c>
      <c r="R369" t="e">
        <f>IF(P369=1,IF(A369=A368,R368,COUNTIF(Q$2:Q368,"&gt;0")+1),0)</f>
        <v>#REF!</v>
      </c>
      <c r="S369" t="e">
        <f t="shared" si="47"/>
        <v>#N/A</v>
      </c>
    </row>
    <row r="370" spans="1:19">
      <c r="A370" t="e">
        <f>IF(COUNTIF(A$2:A369,A369)=B369,A369+1,A369)</f>
        <v>#N/A</v>
      </c>
      <c r="B370" t="e">
        <f>VLOOKUP(A370,'помощник для списков'!A$2:L$4005,11,FALSE)</f>
        <v>#N/A</v>
      </c>
      <c r="C370" t="e">
        <f>IF(A370=A369,D369,VLOOKUP(E370,#REF!,25,FALSE))</f>
        <v>#N/A</v>
      </c>
      <c r="D370" s="54" t="e">
        <f>IF(VLOOKUP(E370,'помощник для списков'!C$2:E$4005,3,FALSE)=0,'помощник2(строки)'!C370,IF(INDEX(#REF!,C370+1,12)=0,IF(INDEX(#REF!,C370+2,12)=0,IF(INDEX(#REF!,C370+3,12)=0,IF(INDEX(#REF!,C370+4,12)=0,IF(INDEX(#REF!,C370+5,12)=0,IF(INDEX(#REF!,C370+6,12)=0,IF(INDEX(#REF!,C370+7,12)=0,IF(INDEX(#REF!,C370+8,12)=0,IF(INDEX(#REF!,C370+9,12)=0,IF(INDEX(#REF!,C370+10,12)=0,IF(INDEX(#REF!,C370+11,12)=0,INDEX(#REF!,C370+12,12),INDEX(#REF!,C370+11,12)),INDEX(#REF!,C370+10,12)),INDEX(#REF!,C370+9,12)),INDEX(#REF!,C370+8,12)),INDEX(#REF!,C370+7,12)),INDEX(#REF!,C370+6,12)),INDEX(#REF!,C370+5,12)),INDEX(#REF!,C370+4,12)),INDEX(#REF!,C370+3,12)),INDEX(#REF!,C370+2,12)),INDEX(#REF!,C370+1,12)))</f>
        <v>#N/A</v>
      </c>
      <c r="E370" t="e">
        <f>VLOOKUP(A370,'помощник для списков'!A$2:C$4005,3,FALSE)</f>
        <v>#N/A</v>
      </c>
      <c r="F370" t="e">
        <f>VLOOKUP(CONCATENATE("Лимит на доме",E370),#REF!,22,FALSE)</f>
        <v>#N/A</v>
      </c>
      <c r="G370" t="e">
        <f>VLOOKUP(E370,'помощник для списков'!C$2:I$4005,7,FALSE)</f>
        <v>#N/A</v>
      </c>
      <c r="H370" s="68" t="e">
        <f t="shared" si="42"/>
        <v>#N/A</v>
      </c>
      <c r="I370" t="e">
        <f t="shared" si="43"/>
        <v>#N/A</v>
      </c>
      <c r="J370">
        <f>ROW()</f>
        <v>370</v>
      </c>
      <c r="K370" t="e">
        <f>INDEX(#REF!,'помощник2(строки)'!D370,26)</f>
        <v>#REF!</v>
      </c>
      <c r="L370" t="e">
        <f>IF(K370="да",IF(A370=A369,L369,COUNTIF(M$2:M369,"&gt;0")+1),0)</f>
        <v>#REF!</v>
      </c>
      <c r="M370" t="e">
        <f>IF(VLOOKUP(E370,'помощник для списков'!C$2:I$4005,7,FALSE)=0,0,IF(L370=0,0,IF(E370=E369,0,1)))</f>
        <v>#N/A</v>
      </c>
      <c r="N370" t="e">
        <f t="shared" si="44"/>
        <v>#N/A</v>
      </c>
      <c r="O370" t="e">
        <f t="shared" si="45"/>
        <v>#N/A</v>
      </c>
      <c r="P370" t="e">
        <f>IF(INDEX(#REF!,'помощник2(строки)'!D370,27)="согласие",1,IF(INDEX(#REF!,'помощник2(строки)'!D370,27)="принято решение ОМС",1,0))</f>
        <v>#REF!</v>
      </c>
      <c r="Q370" t="e">
        <f t="shared" si="46"/>
        <v>#REF!</v>
      </c>
      <c r="R370" t="e">
        <f>IF(P370=1,IF(A370=A369,R369,COUNTIF(Q$2:Q369,"&gt;0")+1),0)</f>
        <v>#REF!</v>
      </c>
      <c r="S370" t="e">
        <f t="shared" si="47"/>
        <v>#N/A</v>
      </c>
    </row>
    <row r="371" spans="1:19">
      <c r="A371" t="e">
        <f>IF(COUNTIF(A$2:A370,A370)=B370,A370+1,A370)</f>
        <v>#N/A</v>
      </c>
      <c r="B371" t="e">
        <f>VLOOKUP(A371,'помощник для списков'!A$2:L$4005,11,FALSE)</f>
        <v>#N/A</v>
      </c>
      <c r="C371" t="e">
        <f>IF(A371=A370,D370,VLOOKUP(E371,#REF!,25,FALSE))</f>
        <v>#N/A</v>
      </c>
      <c r="D371" s="54" t="e">
        <f>IF(VLOOKUP(E371,'помощник для списков'!C$2:E$4005,3,FALSE)=0,'помощник2(строки)'!C371,IF(INDEX(#REF!,C371+1,12)=0,IF(INDEX(#REF!,C371+2,12)=0,IF(INDEX(#REF!,C371+3,12)=0,IF(INDEX(#REF!,C371+4,12)=0,IF(INDEX(#REF!,C371+5,12)=0,IF(INDEX(#REF!,C371+6,12)=0,IF(INDEX(#REF!,C371+7,12)=0,IF(INDEX(#REF!,C371+8,12)=0,IF(INDEX(#REF!,C371+9,12)=0,IF(INDEX(#REF!,C371+10,12)=0,IF(INDEX(#REF!,C371+11,12)=0,INDEX(#REF!,C371+12,12),INDEX(#REF!,C371+11,12)),INDEX(#REF!,C371+10,12)),INDEX(#REF!,C371+9,12)),INDEX(#REF!,C371+8,12)),INDEX(#REF!,C371+7,12)),INDEX(#REF!,C371+6,12)),INDEX(#REF!,C371+5,12)),INDEX(#REF!,C371+4,12)),INDEX(#REF!,C371+3,12)),INDEX(#REF!,C371+2,12)),INDEX(#REF!,C371+1,12)))</f>
        <v>#N/A</v>
      </c>
      <c r="E371" t="e">
        <f>VLOOKUP(A371,'помощник для списков'!A$2:C$4005,3,FALSE)</f>
        <v>#N/A</v>
      </c>
      <c r="F371" t="e">
        <f>VLOOKUP(CONCATENATE("Лимит на доме",E371),#REF!,22,FALSE)</f>
        <v>#N/A</v>
      </c>
      <c r="G371" t="e">
        <f>VLOOKUP(E371,'помощник для списков'!C$2:I$4005,7,FALSE)</f>
        <v>#N/A</v>
      </c>
      <c r="H371" s="68" t="e">
        <f t="shared" si="42"/>
        <v>#N/A</v>
      </c>
      <c r="I371" t="e">
        <f t="shared" si="43"/>
        <v>#N/A</v>
      </c>
      <c r="J371">
        <f>ROW()</f>
        <v>371</v>
      </c>
      <c r="K371" t="e">
        <f>INDEX(#REF!,'помощник2(строки)'!D371,26)</f>
        <v>#REF!</v>
      </c>
      <c r="L371" t="e">
        <f>IF(K371="да",IF(A371=A370,L370,COUNTIF(M$2:M370,"&gt;0")+1),0)</f>
        <v>#REF!</v>
      </c>
      <c r="M371" t="e">
        <f>IF(VLOOKUP(E371,'помощник для списков'!C$2:I$4005,7,FALSE)=0,0,IF(L371=0,0,IF(E371=E370,0,1)))</f>
        <v>#N/A</v>
      </c>
      <c r="N371" t="e">
        <f t="shared" si="44"/>
        <v>#N/A</v>
      </c>
      <c r="O371" t="e">
        <f t="shared" si="45"/>
        <v>#N/A</v>
      </c>
      <c r="P371" t="e">
        <f>IF(INDEX(#REF!,'помощник2(строки)'!D371,27)="согласие",1,IF(INDEX(#REF!,'помощник2(строки)'!D371,27)="принято решение ОМС",1,0))</f>
        <v>#REF!</v>
      </c>
      <c r="Q371" t="e">
        <f t="shared" si="46"/>
        <v>#REF!</v>
      </c>
      <c r="R371" t="e">
        <f>IF(P371=1,IF(A371=A370,R370,COUNTIF(Q$2:Q370,"&gt;0")+1),0)</f>
        <v>#REF!</v>
      </c>
      <c r="S371" t="e">
        <f t="shared" si="47"/>
        <v>#N/A</v>
      </c>
    </row>
    <row r="372" spans="1:19">
      <c r="A372" t="e">
        <f>IF(COUNTIF(A$2:A371,A371)=B371,A371+1,A371)</f>
        <v>#N/A</v>
      </c>
      <c r="B372" t="e">
        <f>VLOOKUP(A372,'помощник для списков'!A$2:L$4005,11,FALSE)</f>
        <v>#N/A</v>
      </c>
      <c r="C372" t="e">
        <f>IF(A372=A371,D371,VLOOKUP(E372,#REF!,25,FALSE))</f>
        <v>#N/A</v>
      </c>
      <c r="D372" s="54" t="e">
        <f>IF(VLOOKUP(E372,'помощник для списков'!C$2:E$4005,3,FALSE)=0,'помощник2(строки)'!C372,IF(INDEX(#REF!,C372+1,12)=0,IF(INDEX(#REF!,C372+2,12)=0,IF(INDEX(#REF!,C372+3,12)=0,IF(INDEX(#REF!,C372+4,12)=0,IF(INDEX(#REF!,C372+5,12)=0,IF(INDEX(#REF!,C372+6,12)=0,IF(INDEX(#REF!,C372+7,12)=0,IF(INDEX(#REF!,C372+8,12)=0,IF(INDEX(#REF!,C372+9,12)=0,IF(INDEX(#REF!,C372+10,12)=0,IF(INDEX(#REF!,C372+11,12)=0,INDEX(#REF!,C372+12,12),INDEX(#REF!,C372+11,12)),INDEX(#REF!,C372+10,12)),INDEX(#REF!,C372+9,12)),INDEX(#REF!,C372+8,12)),INDEX(#REF!,C372+7,12)),INDEX(#REF!,C372+6,12)),INDEX(#REF!,C372+5,12)),INDEX(#REF!,C372+4,12)),INDEX(#REF!,C372+3,12)),INDEX(#REF!,C372+2,12)),INDEX(#REF!,C372+1,12)))</f>
        <v>#N/A</v>
      </c>
      <c r="E372" t="e">
        <f>VLOOKUP(A372,'помощник для списков'!A$2:C$4005,3,FALSE)</f>
        <v>#N/A</v>
      </c>
      <c r="F372" t="e">
        <f>VLOOKUP(CONCATENATE("Лимит на доме",E372),#REF!,22,FALSE)</f>
        <v>#N/A</v>
      </c>
      <c r="G372" t="e">
        <f>VLOOKUP(E372,'помощник для списков'!C$2:I$4005,7,FALSE)</f>
        <v>#N/A</v>
      </c>
      <c r="H372" s="68" t="e">
        <f t="shared" si="42"/>
        <v>#N/A</v>
      </c>
      <c r="I372" t="e">
        <f t="shared" si="43"/>
        <v>#N/A</v>
      </c>
      <c r="J372">
        <f>ROW()</f>
        <v>372</v>
      </c>
      <c r="K372" t="e">
        <f>INDEX(#REF!,'помощник2(строки)'!D372,26)</f>
        <v>#REF!</v>
      </c>
      <c r="L372" t="e">
        <f>IF(K372="да",IF(A372=A371,L371,COUNTIF(M$2:M371,"&gt;0")+1),0)</f>
        <v>#REF!</v>
      </c>
      <c r="M372" t="e">
        <f>IF(VLOOKUP(E372,'помощник для списков'!C$2:I$4005,7,FALSE)=0,0,IF(L372=0,0,IF(E372=E371,0,1)))</f>
        <v>#N/A</v>
      </c>
      <c r="N372" t="e">
        <f t="shared" si="44"/>
        <v>#N/A</v>
      </c>
      <c r="O372" t="e">
        <f t="shared" si="45"/>
        <v>#N/A</v>
      </c>
      <c r="P372" t="e">
        <f>IF(INDEX(#REF!,'помощник2(строки)'!D372,27)="согласие",1,IF(INDEX(#REF!,'помощник2(строки)'!D372,27)="принято решение ОМС",1,0))</f>
        <v>#REF!</v>
      </c>
      <c r="Q372" t="e">
        <f t="shared" si="46"/>
        <v>#REF!</v>
      </c>
      <c r="R372" t="e">
        <f>IF(P372=1,IF(A372=A371,R371,COUNTIF(Q$2:Q371,"&gt;0")+1),0)</f>
        <v>#REF!</v>
      </c>
      <c r="S372" t="e">
        <f t="shared" si="47"/>
        <v>#N/A</v>
      </c>
    </row>
    <row r="373" spans="1:19">
      <c r="A373" t="e">
        <f>IF(COUNTIF(A$2:A372,A372)=B372,A372+1,A372)</f>
        <v>#N/A</v>
      </c>
      <c r="B373" t="e">
        <f>VLOOKUP(A373,'помощник для списков'!A$2:L$4005,11,FALSE)</f>
        <v>#N/A</v>
      </c>
      <c r="C373" t="e">
        <f>IF(A373=A372,D372,VLOOKUP(E373,#REF!,25,FALSE))</f>
        <v>#N/A</v>
      </c>
      <c r="D373" s="54" t="e">
        <f>IF(VLOOKUP(E373,'помощник для списков'!C$2:E$4005,3,FALSE)=0,'помощник2(строки)'!C373,IF(INDEX(#REF!,C373+1,12)=0,IF(INDEX(#REF!,C373+2,12)=0,IF(INDEX(#REF!,C373+3,12)=0,IF(INDEX(#REF!,C373+4,12)=0,IF(INDEX(#REF!,C373+5,12)=0,IF(INDEX(#REF!,C373+6,12)=0,IF(INDEX(#REF!,C373+7,12)=0,IF(INDEX(#REF!,C373+8,12)=0,IF(INDEX(#REF!,C373+9,12)=0,IF(INDEX(#REF!,C373+10,12)=0,IF(INDEX(#REF!,C373+11,12)=0,INDEX(#REF!,C373+12,12),INDEX(#REF!,C373+11,12)),INDEX(#REF!,C373+10,12)),INDEX(#REF!,C373+9,12)),INDEX(#REF!,C373+8,12)),INDEX(#REF!,C373+7,12)),INDEX(#REF!,C373+6,12)),INDEX(#REF!,C373+5,12)),INDEX(#REF!,C373+4,12)),INDEX(#REF!,C373+3,12)),INDEX(#REF!,C373+2,12)),INDEX(#REF!,C373+1,12)))</f>
        <v>#N/A</v>
      </c>
      <c r="E373" t="e">
        <f>VLOOKUP(A373,'помощник для списков'!A$2:C$4005,3,FALSE)</f>
        <v>#N/A</v>
      </c>
      <c r="F373" t="e">
        <f>VLOOKUP(CONCATENATE("Лимит на доме",E373),#REF!,22,FALSE)</f>
        <v>#N/A</v>
      </c>
      <c r="G373" t="e">
        <f>VLOOKUP(E373,'помощник для списков'!C$2:I$4005,7,FALSE)</f>
        <v>#N/A</v>
      </c>
      <c r="H373" s="68" t="e">
        <f t="shared" si="42"/>
        <v>#N/A</v>
      </c>
      <c r="I373" t="e">
        <f t="shared" si="43"/>
        <v>#N/A</v>
      </c>
      <c r="J373">
        <f>ROW()</f>
        <v>373</v>
      </c>
      <c r="K373" t="e">
        <f>INDEX(#REF!,'помощник2(строки)'!D373,26)</f>
        <v>#REF!</v>
      </c>
      <c r="L373" t="e">
        <f>IF(K373="да",IF(A373=A372,L372,COUNTIF(M$2:M372,"&gt;0")+1),0)</f>
        <v>#REF!</v>
      </c>
      <c r="M373" t="e">
        <f>IF(VLOOKUP(E373,'помощник для списков'!C$2:I$4005,7,FALSE)=0,0,IF(L373=0,0,IF(E373=E372,0,1)))</f>
        <v>#N/A</v>
      </c>
      <c r="N373" t="e">
        <f t="shared" si="44"/>
        <v>#N/A</v>
      </c>
      <c r="O373" t="e">
        <f t="shared" si="45"/>
        <v>#N/A</v>
      </c>
      <c r="P373" t="e">
        <f>IF(INDEX(#REF!,'помощник2(строки)'!D373,27)="согласие",1,IF(INDEX(#REF!,'помощник2(строки)'!D373,27)="принято решение ОМС",1,0))</f>
        <v>#REF!</v>
      </c>
      <c r="Q373" t="e">
        <f t="shared" si="46"/>
        <v>#REF!</v>
      </c>
      <c r="R373" t="e">
        <f>IF(P373=1,IF(A373=A372,R372,COUNTIF(Q$2:Q372,"&gt;0")+1),0)</f>
        <v>#REF!</v>
      </c>
      <c r="S373" t="e">
        <f t="shared" si="47"/>
        <v>#N/A</v>
      </c>
    </row>
    <row r="374" spans="1:19">
      <c r="A374" t="e">
        <f>IF(COUNTIF(A$2:A373,A373)=B373,A373+1,A373)</f>
        <v>#N/A</v>
      </c>
      <c r="B374" t="e">
        <f>VLOOKUP(A374,'помощник для списков'!A$2:L$4005,11,FALSE)</f>
        <v>#N/A</v>
      </c>
      <c r="C374" t="e">
        <f>IF(A374=A373,D373,VLOOKUP(E374,#REF!,25,FALSE))</f>
        <v>#N/A</v>
      </c>
      <c r="D374" s="54" t="e">
        <f>IF(VLOOKUP(E374,'помощник для списков'!C$2:E$4005,3,FALSE)=0,'помощник2(строки)'!C374,IF(INDEX(#REF!,C374+1,12)=0,IF(INDEX(#REF!,C374+2,12)=0,IF(INDEX(#REF!,C374+3,12)=0,IF(INDEX(#REF!,C374+4,12)=0,IF(INDEX(#REF!,C374+5,12)=0,IF(INDEX(#REF!,C374+6,12)=0,IF(INDEX(#REF!,C374+7,12)=0,IF(INDEX(#REF!,C374+8,12)=0,IF(INDEX(#REF!,C374+9,12)=0,IF(INDEX(#REF!,C374+10,12)=0,IF(INDEX(#REF!,C374+11,12)=0,INDEX(#REF!,C374+12,12),INDEX(#REF!,C374+11,12)),INDEX(#REF!,C374+10,12)),INDEX(#REF!,C374+9,12)),INDEX(#REF!,C374+8,12)),INDEX(#REF!,C374+7,12)),INDEX(#REF!,C374+6,12)),INDEX(#REF!,C374+5,12)),INDEX(#REF!,C374+4,12)),INDEX(#REF!,C374+3,12)),INDEX(#REF!,C374+2,12)),INDEX(#REF!,C374+1,12)))</f>
        <v>#N/A</v>
      </c>
      <c r="E374" t="e">
        <f>VLOOKUP(A374,'помощник для списков'!A$2:C$4005,3,FALSE)</f>
        <v>#N/A</v>
      </c>
      <c r="F374" t="e">
        <f>VLOOKUP(CONCATENATE("Лимит на доме",E374),#REF!,22,FALSE)</f>
        <v>#N/A</v>
      </c>
      <c r="G374" t="e">
        <f>VLOOKUP(E374,'помощник для списков'!C$2:I$4005,7,FALSE)</f>
        <v>#N/A</v>
      </c>
      <c r="H374" s="68" t="e">
        <f t="shared" si="42"/>
        <v>#N/A</v>
      </c>
      <c r="I374" t="e">
        <f t="shared" si="43"/>
        <v>#N/A</v>
      </c>
      <c r="J374">
        <f>ROW()</f>
        <v>374</v>
      </c>
      <c r="K374" t="e">
        <f>INDEX(#REF!,'помощник2(строки)'!D374,26)</f>
        <v>#REF!</v>
      </c>
      <c r="L374" t="e">
        <f>IF(K374="да",IF(A374=A373,L373,COUNTIF(M$2:M373,"&gt;0")+1),0)</f>
        <v>#REF!</v>
      </c>
      <c r="M374" t="e">
        <f>IF(VLOOKUP(E374,'помощник для списков'!C$2:I$4005,7,FALSE)=0,0,IF(L374=0,0,IF(E374=E373,0,1)))</f>
        <v>#N/A</v>
      </c>
      <c r="N374" t="e">
        <f t="shared" si="44"/>
        <v>#N/A</v>
      </c>
      <c r="O374" t="e">
        <f t="shared" si="45"/>
        <v>#N/A</v>
      </c>
      <c r="P374" t="e">
        <f>IF(INDEX(#REF!,'помощник2(строки)'!D374,27)="согласие",1,IF(INDEX(#REF!,'помощник2(строки)'!D374,27)="принято решение ОМС",1,0))</f>
        <v>#REF!</v>
      </c>
      <c r="Q374" t="e">
        <f t="shared" si="46"/>
        <v>#REF!</v>
      </c>
      <c r="R374" t="e">
        <f>IF(P374=1,IF(A374=A373,R373,COUNTIF(Q$2:Q373,"&gt;0")+1),0)</f>
        <v>#REF!</v>
      </c>
      <c r="S374" t="e">
        <f t="shared" si="47"/>
        <v>#N/A</v>
      </c>
    </row>
    <row r="375" spans="1:19">
      <c r="A375" t="e">
        <f>IF(COUNTIF(A$2:A374,A374)=B374,A374+1,A374)</f>
        <v>#N/A</v>
      </c>
      <c r="B375" t="e">
        <f>VLOOKUP(A375,'помощник для списков'!A$2:L$4005,11,FALSE)</f>
        <v>#N/A</v>
      </c>
      <c r="C375" t="e">
        <f>IF(A375=A374,D374,VLOOKUP(E375,#REF!,25,FALSE))</f>
        <v>#N/A</v>
      </c>
      <c r="D375" s="54" t="e">
        <f>IF(VLOOKUP(E375,'помощник для списков'!C$2:E$4005,3,FALSE)=0,'помощник2(строки)'!C375,IF(INDEX(#REF!,C375+1,12)=0,IF(INDEX(#REF!,C375+2,12)=0,IF(INDEX(#REF!,C375+3,12)=0,IF(INDEX(#REF!,C375+4,12)=0,IF(INDEX(#REF!,C375+5,12)=0,IF(INDEX(#REF!,C375+6,12)=0,IF(INDEX(#REF!,C375+7,12)=0,IF(INDEX(#REF!,C375+8,12)=0,IF(INDEX(#REF!,C375+9,12)=0,IF(INDEX(#REF!,C375+10,12)=0,IF(INDEX(#REF!,C375+11,12)=0,INDEX(#REF!,C375+12,12),INDEX(#REF!,C375+11,12)),INDEX(#REF!,C375+10,12)),INDEX(#REF!,C375+9,12)),INDEX(#REF!,C375+8,12)),INDEX(#REF!,C375+7,12)),INDEX(#REF!,C375+6,12)),INDEX(#REF!,C375+5,12)),INDEX(#REF!,C375+4,12)),INDEX(#REF!,C375+3,12)),INDEX(#REF!,C375+2,12)),INDEX(#REF!,C375+1,12)))</f>
        <v>#N/A</v>
      </c>
      <c r="E375" t="e">
        <f>VLOOKUP(A375,'помощник для списков'!A$2:C$4005,3,FALSE)</f>
        <v>#N/A</v>
      </c>
      <c r="F375" t="e">
        <f>VLOOKUP(CONCATENATE("Лимит на доме",E375),#REF!,22,FALSE)</f>
        <v>#N/A</v>
      </c>
      <c r="G375" t="e">
        <f>VLOOKUP(E375,'помощник для списков'!C$2:I$4005,7,FALSE)</f>
        <v>#N/A</v>
      </c>
      <c r="H375" s="68" t="e">
        <f t="shared" si="42"/>
        <v>#N/A</v>
      </c>
      <c r="I375" t="e">
        <f t="shared" si="43"/>
        <v>#N/A</v>
      </c>
      <c r="J375">
        <f>ROW()</f>
        <v>375</v>
      </c>
      <c r="K375" t="e">
        <f>INDEX(#REF!,'помощник2(строки)'!D375,26)</f>
        <v>#REF!</v>
      </c>
      <c r="L375" t="e">
        <f>IF(K375="да",IF(A375=A374,L374,COUNTIF(M$2:M374,"&gt;0")+1),0)</f>
        <v>#REF!</v>
      </c>
      <c r="M375" t="e">
        <f>IF(VLOOKUP(E375,'помощник для списков'!C$2:I$4005,7,FALSE)=0,0,IF(L375=0,0,IF(E375=E374,0,1)))</f>
        <v>#N/A</v>
      </c>
      <c r="N375" t="e">
        <f t="shared" si="44"/>
        <v>#N/A</v>
      </c>
      <c r="O375" t="e">
        <f t="shared" si="45"/>
        <v>#N/A</v>
      </c>
      <c r="P375" t="e">
        <f>IF(INDEX(#REF!,'помощник2(строки)'!D375,27)="согласие",1,IF(INDEX(#REF!,'помощник2(строки)'!D375,27)="принято решение ОМС",1,0))</f>
        <v>#REF!</v>
      </c>
      <c r="Q375" t="e">
        <f t="shared" si="46"/>
        <v>#REF!</v>
      </c>
      <c r="R375" t="e">
        <f>IF(P375=1,IF(A375=A374,R374,COUNTIF(Q$2:Q374,"&gt;0")+1),0)</f>
        <v>#REF!</v>
      </c>
      <c r="S375" t="e">
        <f t="shared" si="47"/>
        <v>#N/A</v>
      </c>
    </row>
    <row r="376" spans="1:19">
      <c r="A376" t="e">
        <f>IF(COUNTIF(A$2:A375,A375)=B375,A375+1,A375)</f>
        <v>#N/A</v>
      </c>
      <c r="B376" t="e">
        <f>VLOOKUP(A376,'помощник для списков'!A$2:L$4005,11,FALSE)</f>
        <v>#N/A</v>
      </c>
      <c r="C376" t="e">
        <f>IF(A376=A375,D375,VLOOKUP(E376,#REF!,25,FALSE))</f>
        <v>#N/A</v>
      </c>
      <c r="D376" s="54" t="e">
        <f>IF(VLOOKUP(E376,'помощник для списков'!C$2:E$4005,3,FALSE)=0,'помощник2(строки)'!C376,IF(INDEX(#REF!,C376+1,12)=0,IF(INDEX(#REF!,C376+2,12)=0,IF(INDEX(#REF!,C376+3,12)=0,IF(INDEX(#REF!,C376+4,12)=0,IF(INDEX(#REF!,C376+5,12)=0,IF(INDEX(#REF!,C376+6,12)=0,IF(INDEX(#REF!,C376+7,12)=0,IF(INDEX(#REF!,C376+8,12)=0,IF(INDEX(#REF!,C376+9,12)=0,IF(INDEX(#REF!,C376+10,12)=0,IF(INDEX(#REF!,C376+11,12)=0,INDEX(#REF!,C376+12,12),INDEX(#REF!,C376+11,12)),INDEX(#REF!,C376+10,12)),INDEX(#REF!,C376+9,12)),INDEX(#REF!,C376+8,12)),INDEX(#REF!,C376+7,12)),INDEX(#REF!,C376+6,12)),INDEX(#REF!,C376+5,12)),INDEX(#REF!,C376+4,12)),INDEX(#REF!,C376+3,12)),INDEX(#REF!,C376+2,12)),INDEX(#REF!,C376+1,12)))</f>
        <v>#N/A</v>
      </c>
      <c r="E376" t="e">
        <f>VLOOKUP(A376,'помощник для списков'!A$2:C$4005,3,FALSE)</f>
        <v>#N/A</v>
      </c>
      <c r="F376" t="e">
        <f>VLOOKUP(CONCATENATE("Лимит на доме",E376),#REF!,22,FALSE)</f>
        <v>#N/A</v>
      </c>
      <c r="G376" t="e">
        <f>VLOOKUP(E376,'помощник для списков'!C$2:I$4005,7,FALSE)</f>
        <v>#N/A</v>
      </c>
      <c r="H376" s="68" t="e">
        <f t="shared" si="42"/>
        <v>#N/A</v>
      </c>
      <c r="I376" t="e">
        <f t="shared" si="43"/>
        <v>#N/A</v>
      </c>
      <c r="J376">
        <f>ROW()</f>
        <v>376</v>
      </c>
      <c r="K376" t="e">
        <f>INDEX(#REF!,'помощник2(строки)'!D376,26)</f>
        <v>#REF!</v>
      </c>
      <c r="L376" t="e">
        <f>IF(K376="да",IF(A376=A375,L375,COUNTIF(M$2:M375,"&gt;0")+1),0)</f>
        <v>#REF!</v>
      </c>
      <c r="M376" t="e">
        <f>IF(VLOOKUP(E376,'помощник для списков'!C$2:I$4005,7,FALSE)=0,0,IF(L376=0,0,IF(E376=E375,0,1)))</f>
        <v>#N/A</v>
      </c>
      <c r="N376" t="e">
        <f t="shared" si="44"/>
        <v>#N/A</v>
      </c>
      <c r="O376" t="e">
        <f t="shared" si="45"/>
        <v>#N/A</v>
      </c>
      <c r="P376" t="e">
        <f>IF(INDEX(#REF!,'помощник2(строки)'!D376,27)="согласие",1,IF(INDEX(#REF!,'помощник2(строки)'!D376,27)="принято решение ОМС",1,0))</f>
        <v>#REF!</v>
      </c>
      <c r="Q376" t="e">
        <f t="shared" si="46"/>
        <v>#REF!</v>
      </c>
      <c r="R376" t="e">
        <f>IF(P376=1,IF(A376=A375,R375,COUNTIF(Q$2:Q375,"&gt;0")+1),0)</f>
        <v>#REF!</v>
      </c>
      <c r="S376" t="e">
        <f t="shared" si="47"/>
        <v>#N/A</v>
      </c>
    </row>
    <row r="377" spans="1:19">
      <c r="A377" t="e">
        <f>IF(COUNTIF(A$2:A376,A376)=B376,A376+1,A376)</f>
        <v>#N/A</v>
      </c>
      <c r="B377" t="e">
        <f>VLOOKUP(A377,'помощник для списков'!A$2:L$4005,11,FALSE)</f>
        <v>#N/A</v>
      </c>
      <c r="C377" t="e">
        <f>IF(A377=A376,D376,VLOOKUP(E377,#REF!,25,FALSE))</f>
        <v>#N/A</v>
      </c>
      <c r="D377" s="54" t="e">
        <f>IF(VLOOKUP(E377,'помощник для списков'!C$2:E$4005,3,FALSE)=0,'помощник2(строки)'!C377,IF(INDEX(#REF!,C377+1,12)=0,IF(INDEX(#REF!,C377+2,12)=0,IF(INDEX(#REF!,C377+3,12)=0,IF(INDEX(#REF!,C377+4,12)=0,IF(INDEX(#REF!,C377+5,12)=0,IF(INDEX(#REF!,C377+6,12)=0,IF(INDEX(#REF!,C377+7,12)=0,IF(INDEX(#REF!,C377+8,12)=0,IF(INDEX(#REF!,C377+9,12)=0,IF(INDEX(#REF!,C377+10,12)=0,IF(INDEX(#REF!,C377+11,12)=0,INDEX(#REF!,C377+12,12),INDEX(#REF!,C377+11,12)),INDEX(#REF!,C377+10,12)),INDEX(#REF!,C377+9,12)),INDEX(#REF!,C377+8,12)),INDEX(#REF!,C377+7,12)),INDEX(#REF!,C377+6,12)),INDEX(#REF!,C377+5,12)),INDEX(#REF!,C377+4,12)),INDEX(#REF!,C377+3,12)),INDEX(#REF!,C377+2,12)),INDEX(#REF!,C377+1,12)))</f>
        <v>#N/A</v>
      </c>
      <c r="E377" t="e">
        <f>VLOOKUP(A377,'помощник для списков'!A$2:C$4005,3,FALSE)</f>
        <v>#N/A</v>
      </c>
      <c r="F377" t="e">
        <f>VLOOKUP(CONCATENATE("Лимит на доме",E377),#REF!,22,FALSE)</f>
        <v>#N/A</v>
      </c>
      <c r="G377" t="e">
        <f>VLOOKUP(E377,'помощник для списков'!C$2:I$4005,7,FALSE)</f>
        <v>#N/A</v>
      </c>
      <c r="H377" s="68" t="e">
        <f t="shared" si="42"/>
        <v>#N/A</v>
      </c>
      <c r="I377" t="e">
        <f t="shared" si="43"/>
        <v>#N/A</v>
      </c>
      <c r="J377">
        <f>ROW()</f>
        <v>377</v>
      </c>
      <c r="K377" t="e">
        <f>INDEX(#REF!,'помощник2(строки)'!D377,26)</f>
        <v>#REF!</v>
      </c>
      <c r="L377" t="e">
        <f>IF(K377="да",IF(A377=A376,L376,COUNTIF(M$2:M376,"&gt;0")+1),0)</f>
        <v>#REF!</v>
      </c>
      <c r="M377" t="e">
        <f>IF(VLOOKUP(E377,'помощник для списков'!C$2:I$4005,7,FALSE)=0,0,IF(L377=0,0,IF(E377=E376,0,1)))</f>
        <v>#N/A</v>
      </c>
      <c r="N377" t="e">
        <f t="shared" si="44"/>
        <v>#N/A</v>
      </c>
      <c r="O377" t="e">
        <f t="shared" si="45"/>
        <v>#N/A</v>
      </c>
      <c r="P377" t="e">
        <f>IF(INDEX(#REF!,'помощник2(строки)'!D377,27)="согласие",1,IF(INDEX(#REF!,'помощник2(строки)'!D377,27)="принято решение ОМС",1,0))</f>
        <v>#REF!</v>
      </c>
      <c r="Q377" t="e">
        <f t="shared" si="46"/>
        <v>#REF!</v>
      </c>
      <c r="R377" t="e">
        <f>IF(P377=1,IF(A377=A376,R376,COUNTIF(Q$2:Q376,"&gt;0")+1),0)</f>
        <v>#REF!</v>
      </c>
      <c r="S377" t="e">
        <f t="shared" si="47"/>
        <v>#N/A</v>
      </c>
    </row>
    <row r="378" spans="1:19">
      <c r="A378" t="e">
        <f>IF(COUNTIF(A$2:A377,A377)=B377,A377+1,A377)</f>
        <v>#N/A</v>
      </c>
      <c r="B378" t="e">
        <f>VLOOKUP(A378,'помощник для списков'!A$2:L$4005,11,FALSE)</f>
        <v>#N/A</v>
      </c>
      <c r="C378" t="e">
        <f>IF(A378=A377,D377,VLOOKUP(E378,#REF!,25,FALSE))</f>
        <v>#N/A</v>
      </c>
      <c r="D378" s="54" t="e">
        <f>IF(VLOOKUP(E378,'помощник для списков'!C$2:E$4005,3,FALSE)=0,'помощник2(строки)'!C378,IF(INDEX(#REF!,C378+1,12)=0,IF(INDEX(#REF!,C378+2,12)=0,IF(INDEX(#REF!,C378+3,12)=0,IF(INDEX(#REF!,C378+4,12)=0,IF(INDEX(#REF!,C378+5,12)=0,IF(INDEX(#REF!,C378+6,12)=0,IF(INDEX(#REF!,C378+7,12)=0,IF(INDEX(#REF!,C378+8,12)=0,IF(INDEX(#REF!,C378+9,12)=0,IF(INDEX(#REF!,C378+10,12)=0,IF(INDEX(#REF!,C378+11,12)=0,INDEX(#REF!,C378+12,12),INDEX(#REF!,C378+11,12)),INDEX(#REF!,C378+10,12)),INDEX(#REF!,C378+9,12)),INDEX(#REF!,C378+8,12)),INDEX(#REF!,C378+7,12)),INDEX(#REF!,C378+6,12)),INDEX(#REF!,C378+5,12)),INDEX(#REF!,C378+4,12)),INDEX(#REF!,C378+3,12)),INDEX(#REF!,C378+2,12)),INDEX(#REF!,C378+1,12)))</f>
        <v>#N/A</v>
      </c>
      <c r="E378" t="e">
        <f>VLOOKUP(A378,'помощник для списков'!A$2:C$4005,3,FALSE)</f>
        <v>#N/A</v>
      </c>
      <c r="F378" t="e">
        <f>VLOOKUP(CONCATENATE("Лимит на доме",E378),#REF!,22,FALSE)</f>
        <v>#N/A</v>
      </c>
      <c r="G378" t="e">
        <f>VLOOKUP(E378,'помощник для списков'!C$2:I$4005,7,FALSE)</f>
        <v>#N/A</v>
      </c>
      <c r="H378" s="68" t="e">
        <f t="shared" si="42"/>
        <v>#N/A</v>
      </c>
      <c r="I378" t="e">
        <f t="shared" si="43"/>
        <v>#N/A</v>
      </c>
      <c r="J378">
        <f>ROW()</f>
        <v>378</v>
      </c>
      <c r="K378" t="e">
        <f>INDEX(#REF!,'помощник2(строки)'!D378,26)</f>
        <v>#REF!</v>
      </c>
      <c r="L378" t="e">
        <f>IF(K378="да",IF(A378=A377,L377,COUNTIF(M$2:M377,"&gt;0")+1),0)</f>
        <v>#REF!</v>
      </c>
      <c r="M378" t="e">
        <f>IF(VLOOKUP(E378,'помощник для списков'!C$2:I$4005,7,FALSE)=0,0,IF(L378=0,0,IF(E378=E377,0,1)))</f>
        <v>#N/A</v>
      </c>
      <c r="N378" t="e">
        <f t="shared" si="44"/>
        <v>#N/A</v>
      </c>
      <c r="O378" t="e">
        <f t="shared" si="45"/>
        <v>#N/A</v>
      </c>
      <c r="P378" t="e">
        <f>IF(INDEX(#REF!,'помощник2(строки)'!D378,27)="согласие",1,IF(INDEX(#REF!,'помощник2(строки)'!D378,27)="принято решение ОМС",1,0))</f>
        <v>#REF!</v>
      </c>
      <c r="Q378" t="e">
        <f t="shared" si="46"/>
        <v>#REF!</v>
      </c>
      <c r="R378" t="e">
        <f>IF(P378=1,IF(A378=A377,R377,COUNTIF(Q$2:Q377,"&gt;0")+1),0)</f>
        <v>#REF!</v>
      </c>
      <c r="S378" t="e">
        <f t="shared" si="47"/>
        <v>#N/A</v>
      </c>
    </row>
    <row r="379" spans="1:19">
      <c r="A379" t="e">
        <f>IF(COUNTIF(A$2:A378,A378)=B378,A378+1,A378)</f>
        <v>#N/A</v>
      </c>
      <c r="B379" t="e">
        <f>VLOOKUP(A379,'помощник для списков'!A$2:L$4005,11,FALSE)</f>
        <v>#N/A</v>
      </c>
      <c r="C379" t="e">
        <f>IF(A379=A378,D378,VLOOKUP(E379,#REF!,25,FALSE))</f>
        <v>#N/A</v>
      </c>
      <c r="D379" s="54" t="e">
        <f>IF(VLOOKUP(E379,'помощник для списков'!C$2:E$4005,3,FALSE)=0,'помощник2(строки)'!C379,IF(INDEX(#REF!,C379+1,12)=0,IF(INDEX(#REF!,C379+2,12)=0,IF(INDEX(#REF!,C379+3,12)=0,IF(INDEX(#REF!,C379+4,12)=0,IF(INDEX(#REF!,C379+5,12)=0,IF(INDEX(#REF!,C379+6,12)=0,IF(INDEX(#REF!,C379+7,12)=0,IF(INDEX(#REF!,C379+8,12)=0,IF(INDEX(#REF!,C379+9,12)=0,IF(INDEX(#REF!,C379+10,12)=0,IF(INDEX(#REF!,C379+11,12)=0,INDEX(#REF!,C379+12,12),INDEX(#REF!,C379+11,12)),INDEX(#REF!,C379+10,12)),INDEX(#REF!,C379+9,12)),INDEX(#REF!,C379+8,12)),INDEX(#REF!,C379+7,12)),INDEX(#REF!,C379+6,12)),INDEX(#REF!,C379+5,12)),INDEX(#REF!,C379+4,12)),INDEX(#REF!,C379+3,12)),INDEX(#REF!,C379+2,12)),INDEX(#REF!,C379+1,12)))</f>
        <v>#N/A</v>
      </c>
      <c r="E379" t="e">
        <f>VLOOKUP(A379,'помощник для списков'!A$2:C$4005,3,FALSE)</f>
        <v>#N/A</v>
      </c>
      <c r="F379" t="e">
        <f>VLOOKUP(CONCATENATE("Лимит на доме",E379),#REF!,22,FALSE)</f>
        <v>#N/A</v>
      </c>
      <c r="G379" t="e">
        <f>VLOOKUP(E379,'помощник для списков'!C$2:I$4005,7,FALSE)</f>
        <v>#N/A</v>
      </c>
      <c r="H379" s="68" t="e">
        <f t="shared" si="42"/>
        <v>#N/A</v>
      </c>
      <c r="I379" t="e">
        <f t="shared" si="43"/>
        <v>#N/A</v>
      </c>
      <c r="J379">
        <f>ROW()</f>
        <v>379</v>
      </c>
      <c r="K379" t="e">
        <f>INDEX(#REF!,'помощник2(строки)'!D379,26)</f>
        <v>#REF!</v>
      </c>
      <c r="L379" t="e">
        <f>IF(K379="да",IF(A379=A378,L378,COUNTIF(M$2:M378,"&gt;0")+1),0)</f>
        <v>#REF!</v>
      </c>
      <c r="M379" t="e">
        <f>IF(VLOOKUP(E379,'помощник для списков'!C$2:I$4005,7,FALSE)=0,0,IF(L379=0,0,IF(E379=E378,0,1)))</f>
        <v>#N/A</v>
      </c>
      <c r="N379" t="e">
        <f t="shared" si="44"/>
        <v>#N/A</v>
      </c>
      <c r="O379" t="e">
        <f t="shared" si="45"/>
        <v>#N/A</v>
      </c>
      <c r="P379" t="e">
        <f>IF(INDEX(#REF!,'помощник2(строки)'!D379,27)="согласие",1,IF(INDEX(#REF!,'помощник2(строки)'!D379,27)="принято решение ОМС",1,0))</f>
        <v>#REF!</v>
      </c>
      <c r="Q379" t="e">
        <f t="shared" si="46"/>
        <v>#REF!</v>
      </c>
      <c r="R379" t="e">
        <f>IF(P379=1,IF(A379=A378,R378,COUNTIF(Q$2:Q378,"&gt;0")+1),0)</f>
        <v>#REF!</v>
      </c>
      <c r="S379" t="e">
        <f t="shared" si="47"/>
        <v>#N/A</v>
      </c>
    </row>
    <row r="380" spans="1:19">
      <c r="A380" t="e">
        <f>IF(COUNTIF(A$2:A379,A379)=B379,A379+1,A379)</f>
        <v>#N/A</v>
      </c>
      <c r="B380" t="e">
        <f>VLOOKUP(A380,'помощник для списков'!A$2:L$4005,11,FALSE)</f>
        <v>#N/A</v>
      </c>
      <c r="C380" t="e">
        <f>IF(A380=A379,D379,VLOOKUP(E380,#REF!,25,FALSE))</f>
        <v>#N/A</v>
      </c>
      <c r="D380" s="54" t="e">
        <f>IF(VLOOKUP(E380,'помощник для списков'!C$2:E$4005,3,FALSE)=0,'помощник2(строки)'!C380,IF(INDEX(#REF!,C380+1,12)=0,IF(INDEX(#REF!,C380+2,12)=0,IF(INDEX(#REF!,C380+3,12)=0,IF(INDEX(#REF!,C380+4,12)=0,IF(INDEX(#REF!,C380+5,12)=0,IF(INDEX(#REF!,C380+6,12)=0,IF(INDEX(#REF!,C380+7,12)=0,IF(INDEX(#REF!,C380+8,12)=0,IF(INDEX(#REF!,C380+9,12)=0,IF(INDEX(#REF!,C380+10,12)=0,IF(INDEX(#REF!,C380+11,12)=0,INDEX(#REF!,C380+12,12),INDEX(#REF!,C380+11,12)),INDEX(#REF!,C380+10,12)),INDEX(#REF!,C380+9,12)),INDEX(#REF!,C380+8,12)),INDEX(#REF!,C380+7,12)),INDEX(#REF!,C380+6,12)),INDEX(#REF!,C380+5,12)),INDEX(#REF!,C380+4,12)),INDEX(#REF!,C380+3,12)),INDEX(#REF!,C380+2,12)),INDEX(#REF!,C380+1,12)))</f>
        <v>#N/A</v>
      </c>
      <c r="E380" t="e">
        <f>VLOOKUP(A380,'помощник для списков'!A$2:C$4005,3,FALSE)</f>
        <v>#N/A</v>
      </c>
      <c r="F380" t="e">
        <f>VLOOKUP(CONCATENATE("Лимит на доме",E380),#REF!,22,FALSE)</f>
        <v>#N/A</v>
      </c>
      <c r="G380" t="e">
        <f>VLOOKUP(E380,'помощник для списков'!C$2:I$4005,7,FALSE)</f>
        <v>#N/A</v>
      </c>
      <c r="H380" s="68" t="e">
        <f t="shared" si="42"/>
        <v>#N/A</v>
      </c>
      <c r="I380" t="e">
        <f t="shared" si="43"/>
        <v>#N/A</v>
      </c>
      <c r="J380">
        <f>ROW()</f>
        <v>380</v>
      </c>
      <c r="K380" t="e">
        <f>INDEX(#REF!,'помощник2(строки)'!D380,26)</f>
        <v>#REF!</v>
      </c>
      <c r="L380" t="e">
        <f>IF(K380="да",IF(A380=A379,L379,COUNTIF(M$2:M379,"&gt;0")+1),0)</f>
        <v>#REF!</v>
      </c>
      <c r="M380" t="e">
        <f>IF(VLOOKUP(E380,'помощник для списков'!C$2:I$4005,7,FALSE)=0,0,IF(L380=0,0,IF(E380=E379,0,1)))</f>
        <v>#N/A</v>
      </c>
      <c r="N380" t="e">
        <f t="shared" si="44"/>
        <v>#N/A</v>
      </c>
      <c r="O380" t="e">
        <f t="shared" si="45"/>
        <v>#N/A</v>
      </c>
      <c r="P380" t="e">
        <f>IF(INDEX(#REF!,'помощник2(строки)'!D380,27)="согласие",1,IF(INDEX(#REF!,'помощник2(строки)'!D380,27)="принято решение ОМС",1,0))</f>
        <v>#REF!</v>
      </c>
      <c r="Q380" t="e">
        <f t="shared" si="46"/>
        <v>#REF!</v>
      </c>
      <c r="R380" t="e">
        <f>IF(P380=1,IF(A380=A379,R379,COUNTIF(Q$2:Q379,"&gt;0")+1),0)</f>
        <v>#REF!</v>
      </c>
      <c r="S380" t="e">
        <f t="shared" si="47"/>
        <v>#N/A</v>
      </c>
    </row>
    <row r="381" spans="1:19">
      <c r="A381" t="e">
        <f>IF(COUNTIF(A$2:A380,A380)=B380,A380+1,A380)</f>
        <v>#N/A</v>
      </c>
      <c r="B381" t="e">
        <f>VLOOKUP(A381,'помощник для списков'!A$2:L$4005,11,FALSE)</f>
        <v>#N/A</v>
      </c>
      <c r="C381" t="e">
        <f>IF(A381=A380,D380,VLOOKUP(E381,#REF!,25,FALSE))</f>
        <v>#N/A</v>
      </c>
      <c r="D381" s="54" t="e">
        <f>IF(VLOOKUP(E381,'помощник для списков'!C$2:E$4005,3,FALSE)=0,'помощник2(строки)'!C381,IF(INDEX(#REF!,C381+1,12)=0,IF(INDEX(#REF!,C381+2,12)=0,IF(INDEX(#REF!,C381+3,12)=0,IF(INDEX(#REF!,C381+4,12)=0,IF(INDEX(#REF!,C381+5,12)=0,IF(INDEX(#REF!,C381+6,12)=0,IF(INDEX(#REF!,C381+7,12)=0,IF(INDEX(#REF!,C381+8,12)=0,IF(INDEX(#REF!,C381+9,12)=0,IF(INDEX(#REF!,C381+10,12)=0,IF(INDEX(#REF!,C381+11,12)=0,INDEX(#REF!,C381+12,12),INDEX(#REF!,C381+11,12)),INDEX(#REF!,C381+10,12)),INDEX(#REF!,C381+9,12)),INDEX(#REF!,C381+8,12)),INDEX(#REF!,C381+7,12)),INDEX(#REF!,C381+6,12)),INDEX(#REF!,C381+5,12)),INDEX(#REF!,C381+4,12)),INDEX(#REF!,C381+3,12)),INDEX(#REF!,C381+2,12)),INDEX(#REF!,C381+1,12)))</f>
        <v>#N/A</v>
      </c>
      <c r="E381" t="e">
        <f>VLOOKUP(A381,'помощник для списков'!A$2:C$4005,3,FALSE)</f>
        <v>#N/A</v>
      </c>
      <c r="F381" t="e">
        <f>VLOOKUP(CONCATENATE("Лимит на доме",E381),#REF!,22,FALSE)</f>
        <v>#N/A</v>
      </c>
      <c r="G381" t="e">
        <f>VLOOKUP(E381,'помощник для списков'!C$2:I$4005,7,FALSE)</f>
        <v>#N/A</v>
      </c>
      <c r="H381" s="68" t="e">
        <f t="shared" si="42"/>
        <v>#N/A</v>
      </c>
      <c r="I381" t="e">
        <f t="shared" si="43"/>
        <v>#N/A</v>
      </c>
      <c r="J381">
        <f>ROW()</f>
        <v>381</v>
      </c>
      <c r="K381" t="e">
        <f>INDEX(#REF!,'помощник2(строки)'!D381,26)</f>
        <v>#REF!</v>
      </c>
      <c r="L381" t="e">
        <f>IF(K381="да",IF(A381=A380,L380,COUNTIF(M$2:M380,"&gt;0")+1),0)</f>
        <v>#REF!</v>
      </c>
      <c r="M381" t="e">
        <f>IF(VLOOKUP(E381,'помощник для списков'!C$2:I$4005,7,FALSE)=0,0,IF(L381=0,0,IF(E381=E380,0,1)))</f>
        <v>#N/A</v>
      </c>
      <c r="N381" t="e">
        <f t="shared" si="44"/>
        <v>#N/A</v>
      </c>
      <c r="O381" t="e">
        <f t="shared" si="45"/>
        <v>#N/A</v>
      </c>
      <c r="P381" t="e">
        <f>IF(INDEX(#REF!,'помощник2(строки)'!D381,27)="согласие",1,IF(INDEX(#REF!,'помощник2(строки)'!D381,27)="принято решение ОМС",1,0))</f>
        <v>#REF!</v>
      </c>
      <c r="Q381" t="e">
        <f t="shared" si="46"/>
        <v>#REF!</v>
      </c>
      <c r="R381" t="e">
        <f>IF(P381=1,IF(A381=A380,R380,COUNTIF(Q$2:Q380,"&gt;0")+1),0)</f>
        <v>#REF!</v>
      </c>
      <c r="S381" t="e">
        <f t="shared" si="47"/>
        <v>#N/A</v>
      </c>
    </row>
    <row r="382" spans="1:19">
      <c r="A382" t="e">
        <f>IF(COUNTIF(A$2:A381,A381)=B381,A381+1,A381)</f>
        <v>#N/A</v>
      </c>
      <c r="B382" t="e">
        <f>VLOOKUP(A382,'помощник для списков'!A$2:L$4005,11,FALSE)</f>
        <v>#N/A</v>
      </c>
      <c r="C382" t="e">
        <f>IF(A382=A381,D381,VLOOKUP(E382,#REF!,25,FALSE))</f>
        <v>#N/A</v>
      </c>
      <c r="D382" s="54" t="e">
        <f>IF(VLOOKUP(E382,'помощник для списков'!C$2:E$4005,3,FALSE)=0,'помощник2(строки)'!C382,IF(INDEX(#REF!,C382+1,12)=0,IF(INDEX(#REF!,C382+2,12)=0,IF(INDEX(#REF!,C382+3,12)=0,IF(INDEX(#REF!,C382+4,12)=0,IF(INDEX(#REF!,C382+5,12)=0,IF(INDEX(#REF!,C382+6,12)=0,IF(INDEX(#REF!,C382+7,12)=0,IF(INDEX(#REF!,C382+8,12)=0,IF(INDEX(#REF!,C382+9,12)=0,IF(INDEX(#REF!,C382+10,12)=0,IF(INDEX(#REF!,C382+11,12)=0,INDEX(#REF!,C382+12,12),INDEX(#REF!,C382+11,12)),INDEX(#REF!,C382+10,12)),INDEX(#REF!,C382+9,12)),INDEX(#REF!,C382+8,12)),INDEX(#REF!,C382+7,12)),INDEX(#REF!,C382+6,12)),INDEX(#REF!,C382+5,12)),INDEX(#REF!,C382+4,12)),INDEX(#REF!,C382+3,12)),INDEX(#REF!,C382+2,12)),INDEX(#REF!,C382+1,12)))</f>
        <v>#N/A</v>
      </c>
      <c r="E382" t="e">
        <f>VLOOKUP(A382,'помощник для списков'!A$2:C$4005,3,FALSE)</f>
        <v>#N/A</v>
      </c>
      <c r="F382" t="e">
        <f>VLOOKUP(CONCATENATE("Лимит на доме",E382),#REF!,22,FALSE)</f>
        <v>#N/A</v>
      </c>
      <c r="G382" t="e">
        <f>VLOOKUP(E382,'помощник для списков'!C$2:I$4005,7,FALSE)</f>
        <v>#N/A</v>
      </c>
      <c r="H382" s="68" t="e">
        <f t="shared" si="42"/>
        <v>#N/A</v>
      </c>
      <c r="I382" t="e">
        <f t="shared" si="43"/>
        <v>#N/A</v>
      </c>
      <c r="J382">
        <f>ROW()</f>
        <v>382</v>
      </c>
      <c r="K382" t="e">
        <f>INDEX(#REF!,'помощник2(строки)'!D382,26)</f>
        <v>#REF!</v>
      </c>
      <c r="L382" t="e">
        <f>IF(K382="да",IF(A382=A381,L381,COUNTIF(M$2:M381,"&gt;0")+1),0)</f>
        <v>#REF!</v>
      </c>
      <c r="M382" t="e">
        <f>IF(VLOOKUP(E382,'помощник для списков'!C$2:I$4005,7,FALSE)=0,0,IF(L382=0,0,IF(E382=E381,0,1)))</f>
        <v>#N/A</v>
      </c>
      <c r="N382" t="e">
        <f t="shared" si="44"/>
        <v>#N/A</v>
      </c>
      <c r="O382" t="e">
        <f t="shared" si="45"/>
        <v>#N/A</v>
      </c>
      <c r="P382" t="e">
        <f>IF(INDEX(#REF!,'помощник2(строки)'!D382,27)="согласие",1,IF(INDEX(#REF!,'помощник2(строки)'!D382,27)="принято решение ОМС",1,0))</f>
        <v>#REF!</v>
      </c>
      <c r="Q382" t="e">
        <f t="shared" si="46"/>
        <v>#REF!</v>
      </c>
      <c r="R382" t="e">
        <f>IF(P382=1,IF(A382=A381,R381,COUNTIF(Q$2:Q381,"&gt;0")+1),0)</f>
        <v>#REF!</v>
      </c>
      <c r="S382" t="e">
        <f t="shared" si="47"/>
        <v>#N/A</v>
      </c>
    </row>
    <row r="383" spans="1:19">
      <c r="A383" t="e">
        <f>IF(COUNTIF(A$2:A382,A382)=B382,A382+1,A382)</f>
        <v>#N/A</v>
      </c>
      <c r="B383" t="e">
        <f>VLOOKUP(A383,'помощник для списков'!A$2:L$4005,11,FALSE)</f>
        <v>#N/A</v>
      </c>
      <c r="C383" t="e">
        <f>IF(A383=A382,D382,VLOOKUP(E383,#REF!,25,FALSE))</f>
        <v>#N/A</v>
      </c>
      <c r="D383" s="54" t="e">
        <f>IF(VLOOKUP(E383,'помощник для списков'!C$2:E$4005,3,FALSE)=0,'помощник2(строки)'!C383,IF(INDEX(#REF!,C383+1,12)=0,IF(INDEX(#REF!,C383+2,12)=0,IF(INDEX(#REF!,C383+3,12)=0,IF(INDEX(#REF!,C383+4,12)=0,IF(INDEX(#REF!,C383+5,12)=0,IF(INDEX(#REF!,C383+6,12)=0,IF(INDEX(#REF!,C383+7,12)=0,IF(INDEX(#REF!,C383+8,12)=0,IF(INDEX(#REF!,C383+9,12)=0,IF(INDEX(#REF!,C383+10,12)=0,IF(INDEX(#REF!,C383+11,12)=0,INDEX(#REF!,C383+12,12),INDEX(#REF!,C383+11,12)),INDEX(#REF!,C383+10,12)),INDEX(#REF!,C383+9,12)),INDEX(#REF!,C383+8,12)),INDEX(#REF!,C383+7,12)),INDEX(#REF!,C383+6,12)),INDEX(#REF!,C383+5,12)),INDEX(#REF!,C383+4,12)),INDEX(#REF!,C383+3,12)),INDEX(#REF!,C383+2,12)),INDEX(#REF!,C383+1,12)))</f>
        <v>#N/A</v>
      </c>
      <c r="E383" t="e">
        <f>VLOOKUP(A383,'помощник для списков'!A$2:C$4005,3,FALSE)</f>
        <v>#N/A</v>
      </c>
      <c r="F383" t="e">
        <f>VLOOKUP(CONCATENATE("Лимит на доме",E383),#REF!,22,FALSE)</f>
        <v>#N/A</v>
      </c>
      <c r="G383" t="e">
        <f>VLOOKUP(E383,'помощник для списков'!C$2:I$4005,7,FALSE)</f>
        <v>#N/A</v>
      </c>
      <c r="H383" s="68" t="e">
        <f t="shared" si="42"/>
        <v>#N/A</v>
      </c>
      <c r="I383" t="e">
        <f t="shared" si="43"/>
        <v>#N/A</v>
      </c>
      <c r="J383">
        <f>ROW()</f>
        <v>383</v>
      </c>
      <c r="K383" t="e">
        <f>INDEX(#REF!,'помощник2(строки)'!D383,26)</f>
        <v>#REF!</v>
      </c>
      <c r="L383" t="e">
        <f>IF(K383="да",IF(A383=A382,L382,COUNTIF(M$2:M382,"&gt;0")+1),0)</f>
        <v>#REF!</v>
      </c>
      <c r="M383" t="e">
        <f>IF(VLOOKUP(E383,'помощник для списков'!C$2:I$4005,7,FALSE)=0,0,IF(L383=0,0,IF(E383=E382,0,1)))</f>
        <v>#N/A</v>
      </c>
      <c r="N383" t="e">
        <f t="shared" si="44"/>
        <v>#N/A</v>
      </c>
      <c r="O383" t="e">
        <f t="shared" si="45"/>
        <v>#N/A</v>
      </c>
      <c r="P383" t="e">
        <f>IF(INDEX(#REF!,'помощник2(строки)'!D383,27)="согласие",1,IF(INDEX(#REF!,'помощник2(строки)'!D383,27)="принято решение ОМС",1,0))</f>
        <v>#REF!</v>
      </c>
      <c r="Q383" t="e">
        <f t="shared" si="46"/>
        <v>#REF!</v>
      </c>
      <c r="R383" t="e">
        <f>IF(P383=1,IF(A383=A382,R382,COUNTIF(Q$2:Q382,"&gt;0")+1),0)</f>
        <v>#REF!</v>
      </c>
      <c r="S383" t="e">
        <f t="shared" si="47"/>
        <v>#N/A</v>
      </c>
    </row>
    <row r="384" spans="1:19">
      <c r="A384" t="e">
        <f>IF(COUNTIF(A$2:A383,A383)=B383,A383+1,A383)</f>
        <v>#N/A</v>
      </c>
      <c r="B384" t="e">
        <f>VLOOKUP(A384,'помощник для списков'!A$2:L$4005,11,FALSE)</f>
        <v>#N/A</v>
      </c>
      <c r="C384" t="e">
        <f>IF(A384=A383,D383,VLOOKUP(E384,#REF!,25,FALSE))</f>
        <v>#N/A</v>
      </c>
      <c r="D384" s="54" t="e">
        <f>IF(VLOOKUP(E384,'помощник для списков'!C$2:E$4005,3,FALSE)=0,'помощник2(строки)'!C384,IF(INDEX(#REF!,C384+1,12)=0,IF(INDEX(#REF!,C384+2,12)=0,IF(INDEX(#REF!,C384+3,12)=0,IF(INDEX(#REF!,C384+4,12)=0,IF(INDEX(#REF!,C384+5,12)=0,IF(INDEX(#REF!,C384+6,12)=0,IF(INDEX(#REF!,C384+7,12)=0,IF(INDEX(#REF!,C384+8,12)=0,IF(INDEX(#REF!,C384+9,12)=0,IF(INDEX(#REF!,C384+10,12)=0,IF(INDEX(#REF!,C384+11,12)=0,INDEX(#REF!,C384+12,12),INDEX(#REF!,C384+11,12)),INDEX(#REF!,C384+10,12)),INDEX(#REF!,C384+9,12)),INDEX(#REF!,C384+8,12)),INDEX(#REF!,C384+7,12)),INDEX(#REF!,C384+6,12)),INDEX(#REF!,C384+5,12)),INDEX(#REF!,C384+4,12)),INDEX(#REF!,C384+3,12)),INDEX(#REF!,C384+2,12)),INDEX(#REF!,C384+1,12)))</f>
        <v>#N/A</v>
      </c>
      <c r="E384" t="e">
        <f>VLOOKUP(A384,'помощник для списков'!A$2:C$4005,3,FALSE)</f>
        <v>#N/A</v>
      </c>
      <c r="F384" t="e">
        <f>VLOOKUP(CONCATENATE("Лимит на доме",E384),#REF!,22,FALSE)</f>
        <v>#N/A</v>
      </c>
      <c r="G384" t="e">
        <f>VLOOKUP(E384,'помощник для списков'!C$2:I$4005,7,FALSE)</f>
        <v>#N/A</v>
      </c>
      <c r="H384" s="68" t="e">
        <f t="shared" si="42"/>
        <v>#N/A</v>
      </c>
      <c r="I384" t="e">
        <f t="shared" si="43"/>
        <v>#N/A</v>
      </c>
      <c r="J384">
        <f>ROW()</f>
        <v>384</v>
      </c>
      <c r="K384" t="e">
        <f>INDEX(#REF!,'помощник2(строки)'!D384,26)</f>
        <v>#REF!</v>
      </c>
      <c r="L384" t="e">
        <f>IF(K384="да",IF(A384=A383,L383,COUNTIF(M$2:M383,"&gt;0")+1),0)</f>
        <v>#REF!</v>
      </c>
      <c r="M384" t="e">
        <f>IF(VLOOKUP(E384,'помощник для списков'!C$2:I$4005,7,FALSE)=0,0,IF(L384=0,0,IF(E384=E383,0,1)))</f>
        <v>#N/A</v>
      </c>
      <c r="N384" t="e">
        <f t="shared" si="44"/>
        <v>#N/A</v>
      </c>
      <c r="O384" t="e">
        <f t="shared" si="45"/>
        <v>#N/A</v>
      </c>
      <c r="P384" t="e">
        <f>IF(INDEX(#REF!,'помощник2(строки)'!D384,27)="согласие",1,IF(INDEX(#REF!,'помощник2(строки)'!D384,27)="принято решение ОМС",1,0))</f>
        <v>#REF!</v>
      </c>
      <c r="Q384" t="e">
        <f t="shared" si="46"/>
        <v>#REF!</v>
      </c>
      <c r="R384" t="e">
        <f>IF(P384=1,IF(A384=A383,R383,COUNTIF(Q$2:Q383,"&gt;0")+1),0)</f>
        <v>#REF!</v>
      </c>
      <c r="S384" t="e">
        <f t="shared" si="47"/>
        <v>#N/A</v>
      </c>
    </row>
    <row r="385" spans="1:19">
      <c r="A385" t="e">
        <f>IF(COUNTIF(A$2:A384,A384)=B384,A384+1,A384)</f>
        <v>#N/A</v>
      </c>
      <c r="B385" t="e">
        <f>VLOOKUP(A385,'помощник для списков'!A$2:L$4005,11,FALSE)</f>
        <v>#N/A</v>
      </c>
      <c r="C385" t="e">
        <f>IF(A385=A384,D384,VLOOKUP(E385,#REF!,25,FALSE))</f>
        <v>#N/A</v>
      </c>
      <c r="D385" s="54" t="e">
        <f>IF(VLOOKUP(E385,'помощник для списков'!C$2:E$4005,3,FALSE)=0,'помощник2(строки)'!C385,IF(INDEX(#REF!,C385+1,12)=0,IF(INDEX(#REF!,C385+2,12)=0,IF(INDEX(#REF!,C385+3,12)=0,IF(INDEX(#REF!,C385+4,12)=0,IF(INDEX(#REF!,C385+5,12)=0,IF(INDEX(#REF!,C385+6,12)=0,IF(INDEX(#REF!,C385+7,12)=0,IF(INDEX(#REF!,C385+8,12)=0,IF(INDEX(#REF!,C385+9,12)=0,IF(INDEX(#REF!,C385+10,12)=0,IF(INDEX(#REF!,C385+11,12)=0,INDEX(#REF!,C385+12,12),INDEX(#REF!,C385+11,12)),INDEX(#REF!,C385+10,12)),INDEX(#REF!,C385+9,12)),INDEX(#REF!,C385+8,12)),INDEX(#REF!,C385+7,12)),INDEX(#REF!,C385+6,12)),INDEX(#REF!,C385+5,12)),INDEX(#REF!,C385+4,12)),INDEX(#REF!,C385+3,12)),INDEX(#REF!,C385+2,12)),INDEX(#REF!,C385+1,12)))</f>
        <v>#N/A</v>
      </c>
      <c r="E385" t="e">
        <f>VLOOKUP(A385,'помощник для списков'!A$2:C$4005,3,FALSE)</f>
        <v>#N/A</v>
      </c>
      <c r="F385" t="e">
        <f>VLOOKUP(CONCATENATE("Лимит на доме",E385),#REF!,22,FALSE)</f>
        <v>#N/A</v>
      </c>
      <c r="G385" t="e">
        <f>VLOOKUP(E385,'помощник для списков'!C$2:I$4005,7,FALSE)</f>
        <v>#N/A</v>
      </c>
      <c r="H385" s="68" t="e">
        <f t="shared" si="42"/>
        <v>#N/A</v>
      </c>
      <c r="I385" t="e">
        <f t="shared" si="43"/>
        <v>#N/A</v>
      </c>
      <c r="J385">
        <f>ROW()</f>
        <v>385</v>
      </c>
      <c r="K385" t="e">
        <f>INDEX(#REF!,'помощник2(строки)'!D385,26)</f>
        <v>#REF!</v>
      </c>
      <c r="L385" t="e">
        <f>IF(K385="да",IF(A385=A384,L384,COUNTIF(M$2:M384,"&gt;0")+1),0)</f>
        <v>#REF!</v>
      </c>
      <c r="M385" t="e">
        <f>IF(VLOOKUP(E385,'помощник для списков'!C$2:I$4005,7,FALSE)=0,0,IF(L385=0,0,IF(E385=E384,0,1)))</f>
        <v>#N/A</v>
      </c>
      <c r="N385" t="e">
        <f t="shared" si="44"/>
        <v>#N/A</v>
      </c>
      <c r="O385" t="e">
        <f t="shared" si="45"/>
        <v>#N/A</v>
      </c>
      <c r="P385" t="e">
        <f>IF(INDEX(#REF!,'помощник2(строки)'!D385,27)="согласие",1,IF(INDEX(#REF!,'помощник2(строки)'!D385,27)="принято решение ОМС",1,0))</f>
        <v>#REF!</v>
      </c>
      <c r="Q385" t="e">
        <f t="shared" si="46"/>
        <v>#REF!</v>
      </c>
      <c r="R385" t="e">
        <f>IF(P385=1,IF(A385=A384,R384,COUNTIF(Q$2:Q384,"&gt;0")+1),0)</f>
        <v>#REF!</v>
      </c>
      <c r="S385" t="e">
        <f t="shared" si="47"/>
        <v>#N/A</v>
      </c>
    </row>
    <row r="386" spans="1:19">
      <c r="A386" t="e">
        <f>IF(COUNTIF(A$2:A385,A385)=B385,A385+1,A385)</f>
        <v>#N/A</v>
      </c>
      <c r="B386" t="e">
        <f>VLOOKUP(A386,'помощник для списков'!A$2:L$4005,11,FALSE)</f>
        <v>#N/A</v>
      </c>
      <c r="C386" t="e">
        <f>IF(A386=A385,D385,VLOOKUP(E386,#REF!,25,FALSE))</f>
        <v>#N/A</v>
      </c>
      <c r="D386" s="54" t="e">
        <f>IF(VLOOKUP(E386,'помощник для списков'!C$2:E$4005,3,FALSE)=0,'помощник2(строки)'!C386,IF(INDEX(#REF!,C386+1,12)=0,IF(INDEX(#REF!,C386+2,12)=0,IF(INDEX(#REF!,C386+3,12)=0,IF(INDEX(#REF!,C386+4,12)=0,IF(INDEX(#REF!,C386+5,12)=0,IF(INDEX(#REF!,C386+6,12)=0,IF(INDEX(#REF!,C386+7,12)=0,IF(INDEX(#REF!,C386+8,12)=0,IF(INDEX(#REF!,C386+9,12)=0,IF(INDEX(#REF!,C386+10,12)=0,IF(INDEX(#REF!,C386+11,12)=0,INDEX(#REF!,C386+12,12),INDEX(#REF!,C386+11,12)),INDEX(#REF!,C386+10,12)),INDEX(#REF!,C386+9,12)),INDEX(#REF!,C386+8,12)),INDEX(#REF!,C386+7,12)),INDEX(#REF!,C386+6,12)),INDEX(#REF!,C386+5,12)),INDEX(#REF!,C386+4,12)),INDEX(#REF!,C386+3,12)),INDEX(#REF!,C386+2,12)),INDEX(#REF!,C386+1,12)))</f>
        <v>#N/A</v>
      </c>
      <c r="E386" t="e">
        <f>VLOOKUP(A386,'помощник для списков'!A$2:C$4005,3,FALSE)</f>
        <v>#N/A</v>
      </c>
      <c r="F386" t="e">
        <f>VLOOKUP(CONCATENATE("Лимит на доме",E386),#REF!,22,FALSE)</f>
        <v>#N/A</v>
      </c>
      <c r="G386" t="e">
        <f>VLOOKUP(E386,'помощник для списков'!C$2:I$4005,7,FALSE)</f>
        <v>#N/A</v>
      </c>
      <c r="H386" s="68" t="e">
        <f t="shared" si="42"/>
        <v>#N/A</v>
      </c>
      <c r="I386" t="e">
        <f t="shared" si="43"/>
        <v>#N/A</v>
      </c>
      <c r="J386">
        <f>ROW()</f>
        <v>386</v>
      </c>
      <c r="K386" t="e">
        <f>INDEX(#REF!,'помощник2(строки)'!D386,26)</f>
        <v>#REF!</v>
      </c>
      <c r="L386" t="e">
        <f>IF(K386="да",IF(A386=A385,L385,COUNTIF(M$2:M385,"&gt;0")+1),0)</f>
        <v>#REF!</v>
      </c>
      <c r="M386" t="e">
        <f>IF(VLOOKUP(E386,'помощник для списков'!C$2:I$4005,7,FALSE)=0,0,IF(L386=0,0,IF(E386=E385,0,1)))</f>
        <v>#N/A</v>
      </c>
      <c r="N386" t="e">
        <f t="shared" si="44"/>
        <v>#N/A</v>
      </c>
      <c r="O386" t="e">
        <f t="shared" si="45"/>
        <v>#N/A</v>
      </c>
      <c r="P386" t="e">
        <f>IF(INDEX(#REF!,'помощник2(строки)'!D386,27)="согласие",1,IF(INDEX(#REF!,'помощник2(строки)'!D386,27)="принято решение ОМС",1,0))</f>
        <v>#REF!</v>
      </c>
      <c r="Q386" t="e">
        <f t="shared" si="46"/>
        <v>#REF!</v>
      </c>
      <c r="R386" t="e">
        <f>IF(P386=1,IF(A386=A385,R385,COUNTIF(Q$2:Q385,"&gt;0")+1),0)</f>
        <v>#REF!</v>
      </c>
      <c r="S386" t="e">
        <f t="shared" si="47"/>
        <v>#N/A</v>
      </c>
    </row>
    <row r="387" spans="1:19">
      <c r="A387" t="e">
        <f>IF(COUNTIF(A$2:A386,A386)=B386,A386+1,A386)</f>
        <v>#N/A</v>
      </c>
      <c r="B387" t="e">
        <f>VLOOKUP(A387,'помощник для списков'!A$2:L$4005,11,FALSE)</f>
        <v>#N/A</v>
      </c>
      <c r="C387" t="e">
        <f>IF(A387=A386,D386,VLOOKUP(E387,#REF!,25,FALSE))</f>
        <v>#N/A</v>
      </c>
      <c r="D387" s="54" t="e">
        <f>IF(VLOOKUP(E387,'помощник для списков'!C$2:E$4005,3,FALSE)=0,'помощник2(строки)'!C387,IF(INDEX(#REF!,C387+1,12)=0,IF(INDEX(#REF!,C387+2,12)=0,IF(INDEX(#REF!,C387+3,12)=0,IF(INDEX(#REF!,C387+4,12)=0,IF(INDEX(#REF!,C387+5,12)=0,IF(INDEX(#REF!,C387+6,12)=0,IF(INDEX(#REF!,C387+7,12)=0,IF(INDEX(#REF!,C387+8,12)=0,IF(INDEX(#REF!,C387+9,12)=0,IF(INDEX(#REF!,C387+10,12)=0,IF(INDEX(#REF!,C387+11,12)=0,INDEX(#REF!,C387+12,12),INDEX(#REF!,C387+11,12)),INDEX(#REF!,C387+10,12)),INDEX(#REF!,C387+9,12)),INDEX(#REF!,C387+8,12)),INDEX(#REF!,C387+7,12)),INDEX(#REF!,C387+6,12)),INDEX(#REF!,C387+5,12)),INDEX(#REF!,C387+4,12)),INDEX(#REF!,C387+3,12)),INDEX(#REF!,C387+2,12)),INDEX(#REF!,C387+1,12)))</f>
        <v>#N/A</v>
      </c>
      <c r="E387" t="e">
        <f>VLOOKUP(A387,'помощник для списков'!A$2:C$4005,3,FALSE)</f>
        <v>#N/A</v>
      </c>
      <c r="F387" t="e">
        <f>VLOOKUP(CONCATENATE("Лимит на доме",E387),#REF!,22,FALSE)</f>
        <v>#N/A</v>
      </c>
      <c r="G387" t="e">
        <f>VLOOKUP(E387,'помощник для списков'!C$2:I$4005,7,FALSE)</f>
        <v>#N/A</v>
      </c>
      <c r="H387" s="68" t="e">
        <f t="shared" si="42"/>
        <v>#N/A</v>
      </c>
      <c r="I387" t="e">
        <f t="shared" si="43"/>
        <v>#N/A</v>
      </c>
      <c r="J387">
        <f>ROW()</f>
        <v>387</v>
      </c>
      <c r="K387" t="e">
        <f>INDEX(#REF!,'помощник2(строки)'!D387,26)</f>
        <v>#REF!</v>
      </c>
      <c r="L387" t="e">
        <f>IF(K387="да",IF(A387=A386,L386,COUNTIF(M$2:M386,"&gt;0")+1),0)</f>
        <v>#REF!</v>
      </c>
      <c r="M387" t="e">
        <f>IF(VLOOKUP(E387,'помощник для списков'!C$2:I$4005,7,FALSE)=0,0,IF(L387=0,0,IF(E387=E386,0,1)))</f>
        <v>#N/A</v>
      </c>
      <c r="N387" t="e">
        <f t="shared" si="44"/>
        <v>#N/A</v>
      </c>
      <c r="O387" t="e">
        <f t="shared" si="45"/>
        <v>#N/A</v>
      </c>
      <c r="P387" t="e">
        <f>IF(INDEX(#REF!,'помощник2(строки)'!D387,27)="согласие",1,IF(INDEX(#REF!,'помощник2(строки)'!D387,27)="принято решение ОМС",1,0))</f>
        <v>#REF!</v>
      </c>
      <c r="Q387" t="e">
        <f t="shared" si="46"/>
        <v>#REF!</v>
      </c>
      <c r="R387" t="e">
        <f>IF(P387=1,IF(A387=A386,R386,COUNTIF(Q$2:Q386,"&gt;0")+1),0)</f>
        <v>#REF!</v>
      </c>
      <c r="S387" t="e">
        <f t="shared" si="47"/>
        <v>#N/A</v>
      </c>
    </row>
    <row r="388" spans="1:19">
      <c r="A388" t="e">
        <f>IF(COUNTIF(A$2:A387,A387)=B387,A387+1,A387)</f>
        <v>#N/A</v>
      </c>
      <c r="B388" t="e">
        <f>VLOOKUP(A388,'помощник для списков'!A$2:L$4005,11,FALSE)</f>
        <v>#N/A</v>
      </c>
      <c r="C388" t="e">
        <f>IF(A388=A387,D387,VLOOKUP(E388,#REF!,25,FALSE))</f>
        <v>#N/A</v>
      </c>
      <c r="D388" s="54" t="e">
        <f>IF(VLOOKUP(E388,'помощник для списков'!C$2:E$4005,3,FALSE)=0,'помощник2(строки)'!C388,IF(INDEX(#REF!,C388+1,12)=0,IF(INDEX(#REF!,C388+2,12)=0,IF(INDEX(#REF!,C388+3,12)=0,IF(INDEX(#REF!,C388+4,12)=0,IF(INDEX(#REF!,C388+5,12)=0,IF(INDEX(#REF!,C388+6,12)=0,IF(INDEX(#REF!,C388+7,12)=0,IF(INDEX(#REF!,C388+8,12)=0,IF(INDEX(#REF!,C388+9,12)=0,IF(INDEX(#REF!,C388+10,12)=0,IF(INDEX(#REF!,C388+11,12)=0,INDEX(#REF!,C388+12,12),INDEX(#REF!,C388+11,12)),INDEX(#REF!,C388+10,12)),INDEX(#REF!,C388+9,12)),INDEX(#REF!,C388+8,12)),INDEX(#REF!,C388+7,12)),INDEX(#REF!,C388+6,12)),INDEX(#REF!,C388+5,12)),INDEX(#REF!,C388+4,12)),INDEX(#REF!,C388+3,12)),INDEX(#REF!,C388+2,12)),INDEX(#REF!,C388+1,12)))</f>
        <v>#N/A</v>
      </c>
      <c r="E388" t="e">
        <f>VLOOKUP(A388,'помощник для списков'!A$2:C$4005,3,FALSE)</f>
        <v>#N/A</v>
      </c>
      <c r="F388" t="e">
        <f>VLOOKUP(CONCATENATE("Лимит на доме",E388),#REF!,22,FALSE)</f>
        <v>#N/A</v>
      </c>
      <c r="G388" t="e">
        <f>VLOOKUP(E388,'помощник для списков'!C$2:I$4005,7,FALSE)</f>
        <v>#N/A</v>
      </c>
      <c r="H388" s="68" t="e">
        <f t="shared" si="42"/>
        <v>#N/A</v>
      </c>
      <c r="I388" t="e">
        <f t="shared" si="43"/>
        <v>#N/A</v>
      </c>
      <c r="J388">
        <f>ROW()</f>
        <v>388</v>
      </c>
      <c r="K388" t="e">
        <f>INDEX(#REF!,'помощник2(строки)'!D388,26)</f>
        <v>#REF!</v>
      </c>
      <c r="L388" t="e">
        <f>IF(K388="да",IF(A388=A387,L387,COUNTIF(M$2:M387,"&gt;0")+1),0)</f>
        <v>#REF!</v>
      </c>
      <c r="M388" t="e">
        <f>IF(VLOOKUP(E388,'помощник для списков'!C$2:I$4005,7,FALSE)=0,0,IF(L388=0,0,IF(E388=E387,0,1)))</f>
        <v>#N/A</v>
      </c>
      <c r="N388" t="e">
        <f t="shared" si="44"/>
        <v>#N/A</v>
      </c>
      <c r="O388" t="e">
        <f t="shared" si="45"/>
        <v>#N/A</v>
      </c>
      <c r="P388" t="e">
        <f>IF(INDEX(#REF!,'помощник2(строки)'!D388,27)="согласие",1,IF(INDEX(#REF!,'помощник2(строки)'!D388,27)="принято решение ОМС",1,0))</f>
        <v>#REF!</v>
      </c>
      <c r="Q388" t="e">
        <f t="shared" si="46"/>
        <v>#REF!</v>
      </c>
      <c r="R388" t="e">
        <f>IF(P388=1,IF(A388=A387,R387,COUNTIF(Q$2:Q387,"&gt;0")+1),0)</f>
        <v>#REF!</v>
      </c>
      <c r="S388" t="e">
        <f t="shared" si="47"/>
        <v>#N/A</v>
      </c>
    </row>
    <row r="389" spans="1:19">
      <c r="A389" t="e">
        <f>IF(COUNTIF(A$2:A388,A388)=B388,A388+1,A388)</f>
        <v>#N/A</v>
      </c>
      <c r="B389" t="e">
        <f>VLOOKUP(A389,'помощник для списков'!A$2:L$4005,11,FALSE)</f>
        <v>#N/A</v>
      </c>
      <c r="C389" t="e">
        <f>IF(A389=A388,D388,VLOOKUP(E389,#REF!,25,FALSE))</f>
        <v>#N/A</v>
      </c>
      <c r="D389" s="54" t="e">
        <f>IF(VLOOKUP(E389,'помощник для списков'!C$2:E$4005,3,FALSE)=0,'помощник2(строки)'!C389,IF(INDEX(#REF!,C389+1,12)=0,IF(INDEX(#REF!,C389+2,12)=0,IF(INDEX(#REF!,C389+3,12)=0,IF(INDEX(#REF!,C389+4,12)=0,IF(INDEX(#REF!,C389+5,12)=0,IF(INDEX(#REF!,C389+6,12)=0,IF(INDEX(#REF!,C389+7,12)=0,IF(INDEX(#REF!,C389+8,12)=0,IF(INDEX(#REF!,C389+9,12)=0,IF(INDEX(#REF!,C389+10,12)=0,IF(INDEX(#REF!,C389+11,12)=0,INDEX(#REF!,C389+12,12),INDEX(#REF!,C389+11,12)),INDEX(#REF!,C389+10,12)),INDEX(#REF!,C389+9,12)),INDEX(#REF!,C389+8,12)),INDEX(#REF!,C389+7,12)),INDEX(#REF!,C389+6,12)),INDEX(#REF!,C389+5,12)),INDEX(#REF!,C389+4,12)),INDEX(#REF!,C389+3,12)),INDEX(#REF!,C389+2,12)),INDEX(#REF!,C389+1,12)))</f>
        <v>#N/A</v>
      </c>
      <c r="E389" t="e">
        <f>VLOOKUP(A389,'помощник для списков'!A$2:C$4005,3,FALSE)</f>
        <v>#N/A</v>
      </c>
      <c r="F389" t="e">
        <f>VLOOKUP(CONCATENATE("Лимит на доме",E389),#REF!,22,FALSE)</f>
        <v>#N/A</v>
      </c>
      <c r="G389" t="e">
        <f>VLOOKUP(E389,'помощник для списков'!C$2:I$4005,7,FALSE)</f>
        <v>#N/A</v>
      </c>
      <c r="H389" s="68" t="e">
        <f t="shared" si="42"/>
        <v>#N/A</v>
      </c>
      <c r="I389" t="e">
        <f t="shared" si="43"/>
        <v>#N/A</v>
      </c>
      <c r="J389">
        <f>ROW()</f>
        <v>389</v>
      </c>
      <c r="K389" t="e">
        <f>INDEX(#REF!,'помощник2(строки)'!D389,26)</f>
        <v>#REF!</v>
      </c>
      <c r="L389" t="e">
        <f>IF(K389="да",IF(A389=A388,L388,COUNTIF(M$2:M388,"&gt;0")+1),0)</f>
        <v>#REF!</v>
      </c>
      <c r="M389" t="e">
        <f>IF(VLOOKUP(E389,'помощник для списков'!C$2:I$4005,7,FALSE)=0,0,IF(L389=0,0,IF(E389=E388,0,1)))</f>
        <v>#N/A</v>
      </c>
      <c r="N389" t="e">
        <f t="shared" si="44"/>
        <v>#N/A</v>
      </c>
      <c r="O389" t="e">
        <f t="shared" si="45"/>
        <v>#N/A</v>
      </c>
      <c r="P389" t="e">
        <f>IF(INDEX(#REF!,'помощник2(строки)'!D389,27)="согласие",1,IF(INDEX(#REF!,'помощник2(строки)'!D389,27)="принято решение ОМС",1,0))</f>
        <v>#REF!</v>
      </c>
      <c r="Q389" t="e">
        <f t="shared" si="46"/>
        <v>#REF!</v>
      </c>
      <c r="R389" t="e">
        <f>IF(P389=1,IF(A389=A388,R388,COUNTIF(Q$2:Q388,"&gt;0")+1),0)</f>
        <v>#REF!</v>
      </c>
      <c r="S389" t="e">
        <f t="shared" si="47"/>
        <v>#N/A</v>
      </c>
    </row>
    <row r="390" spans="1:19">
      <c r="A390" t="e">
        <f>IF(COUNTIF(A$2:A389,A389)=B389,A389+1,A389)</f>
        <v>#N/A</v>
      </c>
      <c r="B390" t="e">
        <f>VLOOKUP(A390,'помощник для списков'!A$2:L$4005,11,FALSE)</f>
        <v>#N/A</v>
      </c>
      <c r="C390" t="e">
        <f>IF(A390=A389,D389,VLOOKUP(E390,#REF!,25,FALSE))</f>
        <v>#N/A</v>
      </c>
      <c r="D390" s="54" t="e">
        <f>IF(VLOOKUP(E390,'помощник для списков'!C$2:E$4005,3,FALSE)=0,'помощник2(строки)'!C390,IF(INDEX(#REF!,C390+1,12)=0,IF(INDEX(#REF!,C390+2,12)=0,IF(INDEX(#REF!,C390+3,12)=0,IF(INDEX(#REF!,C390+4,12)=0,IF(INDEX(#REF!,C390+5,12)=0,IF(INDEX(#REF!,C390+6,12)=0,IF(INDEX(#REF!,C390+7,12)=0,IF(INDEX(#REF!,C390+8,12)=0,IF(INDEX(#REF!,C390+9,12)=0,IF(INDEX(#REF!,C390+10,12)=0,IF(INDEX(#REF!,C390+11,12)=0,INDEX(#REF!,C390+12,12),INDEX(#REF!,C390+11,12)),INDEX(#REF!,C390+10,12)),INDEX(#REF!,C390+9,12)),INDEX(#REF!,C390+8,12)),INDEX(#REF!,C390+7,12)),INDEX(#REF!,C390+6,12)),INDEX(#REF!,C390+5,12)),INDEX(#REF!,C390+4,12)),INDEX(#REF!,C390+3,12)),INDEX(#REF!,C390+2,12)),INDEX(#REF!,C390+1,12)))</f>
        <v>#N/A</v>
      </c>
      <c r="E390" t="e">
        <f>VLOOKUP(A390,'помощник для списков'!A$2:C$4005,3,FALSE)</f>
        <v>#N/A</v>
      </c>
      <c r="F390" t="e">
        <f>VLOOKUP(CONCATENATE("Лимит на доме",E390),#REF!,22,FALSE)</f>
        <v>#N/A</v>
      </c>
      <c r="G390" t="e">
        <f>VLOOKUP(E390,'помощник для списков'!C$2:I$4005,7,FALSE)</f>
        <v>#N/A</v>
      </c>
      <c r="H390" s="68" t="e">
        <f t="shared" si="42"/>
        <v>#N/A</v>
      </c>
      <c r="I390" t="e">
        <f t="shared" si="43"/>
        <v>#N/A</v>
      </c>
      <c r="J390">
        <f>ROW()</f>
        <v>390</v>
      </c>
      <c r="K390" t="e">
        <f>INDEX(#REF!,'помощник2(строки)'!D390,26)</f>
        <v>#REF!</v>
      </c>
      <c r="L390" t="e">
        <f>IF(K390="да",IF(A390=A389,L389,COUNTIF(M$2:M389,"&gt;0")+1),0)</f>
        <v>#REF!</v>
      </c>
      <c r="M390" t="e">
        <f>IF(VLOOKUP(E390,'помощник для списков'!C$2:I$4005,7,FALSE)=0,0,IF(L390=0,0,IF(E390=E389,0,1)))</f>
        <v>#N/A</v>
      </c>
      <c r="N390" t="e">
        <f t="shared" si="44"/>
        <v>#N/A</v>
      </c>
      <c r="O390" t="e">
        <f t="shared" si="45"/>
        <v>#N/A</v>
      </c>
      <c r="P390" t="e">
        <f>IF(INDEX(#REF!,'помощник2(строки)'!D390,27)="согласие",1,IF(INDEX(#REF!,'помощник2(строки)'!D390,27)="принято решение ОМС",1,0))</f>
        <v>#REF!</v>
      </c>
      <c r="Q390" t="e">
        <f t="shared" si="46"/>
        <v>#REF!</v>
      </c>
      <c r="R390" t="e">
        <f>IF(P390=1,IF(A390=A389,R389,COUNTIF(Q$2:Q389,"&gt;0")+1),0)</f>
        <v>#REF!</v>
      </c>
      <c r="S390" t="e">
        <f t="shared" si="47"/>
        <v>#N/A</v>
      </c>
    </row>
    <row r="391" spans="1:19">
      <c r="A391" t="e">
        <f>IF(COUNTIF(A$2:A390,A390)=B390,A390+1,A390)</f>
        <v>#N/A</v>
      </c>
      <c r="B391" t="e">
        <f>VLOOKUP(A391,'помощник для списков'!A$2:L$4005,11,FALSE)</f>
        <v>#N/A</v>
      </c>
      <c r="C391" t="e">
        <f>IF(A391=A390,D390,VLOOKUP(E391,#REF!,25,FALSE))</f>
        <v>#N/A</v>
      </c>
      <c r="D391" s="54" t="e">
        <f>IF(VLOOKUP(E391,'помощник для списков'!C$2:E$4005,3,FALSE)=0,'помощник2(строки)'!C391,IF(INDEX(#REF!,C391+1,12)=0,IF(INDEX(#REF!,C391+2,12)=0,IF(INDEX(#REF!,C391+3,12)=0,IF(INDEX(#REF!,C391+4,12)=0,IF(INDEX(#REF!,C391+5,12)=0,IF(INDEX(#REF!,C391+6,12)=0,IF(INDEX(#REF!,C391+7,12)=0,IF(INDEX(#REF!,C391+8,12)=0,IF(INDEX(#REF!,C391+9,12)=0,IF(INDEX(#REF!,C391+10,12)=0,IF(INDEX(#REF!,C391+11,12)=0,INDEX(#REF!,C391+12,12),INDEX(#REF!,C391+11,12)),INDEX(#REF!,C391+10,12)),INDEX(#REF!,C391+9,12)),INDEX(#REF!,C391+8,12)),INDEX(#REF!,C391+7,12)),INDEX(#REF!,C391+6,12)),INDEX(#REF!,C391+5,12)),INDEX(#REF!,C391+4,12)),INDEX(#REF!,C391+3,12)),INDEX(#REF!,C391+2,12)),INDEX(#REF!,C391+1,12)))</f>
        <v>#N/A</v>
      </c>
      <c r="E391" t="e">
        <f>VLOOKUP(A391,'помощник для списков'!A$2:C$4005,3,FALSE)</f>
        <v>#N/A</v>
      </c>
      <c r="F391" t="e">
        <f>VLOOKUP(CONCATENATE("Лимит на доме",E391),#REF!,22,FALSE)</f>
        <v>#N/A</v>
      </c>
      <c r="G391" t="e">
        <f>VLOOKUP(E391,'помощник для списков'!C$2:I$4005,7,FALSE)</f>
        <v>#N/A</v>
      </c>
      <c r="H391" s="68" t="e">
        <f t="shared" si="42"/>
        <v>#N/A</v>
      </c>
      <c r="I391" t="e">
        <f t="shared" si="43"/>
        <v>#N/A</v>
      </c>
      <c r="J391">
        <f>ROW()</f>
        <v>391</v>
      </c>
      <c r="K391" t="e">
        <f>INDEX(#REF!,'помощник2(строки)'!D391,26)</f>
        <v>#REF!</v>
      </c>
      <c r="L391" t="e">
        <f>IF(K391="да",IF(A391=A390,L390,COUNTIF(M$2:M390,"&gt;0")+1),0)</f>
        <v>#REF!</v>
      </c>
      <c r="M391" t="e">
        <f>IF(VLOOKUP(E391,'помощник для списков'!C$2:I$4005,7,FALSE)=0,0,IF(L391=0,0,IF(E391=E390,0,1)))</f>
        <v>#N/A</v>
      </c>
      <c r="N391" t="e">
        <f t="shared" si="44"/>
        <v>#N/A</v>
      </c>
      <c r="O391" t="e">
        <f t="shared" si="45"/>
        <v>#N/A</v>
      </c>
      <c r="P391" t="e">
        <f>IF(INDEX(#REF!,'помощник2(строки)'!D391,27)="согласие",1,IF(INDEX(#REF!,'помощник2(строки)'!D391,27)="принято решение ОМС",1,0))</f>
        <v>#REF!</v>
      </c>
      <c r="Q391" t="e">
        <f t="shared" si="46"/>
        <v>#REF!</v>
      </c>
      <c r="R391" t="e">
        <f>IF(P391=1,IF(A391=A390,R390,COUNTIF(Q$2:Q390,"&gt;0")+1),0)</f>
        <v>#REF!</v>
      </c>
      <c r="S391" t="e">
        <f t="shared" si="47"/>
        <v>#N/A</v>
      </c>
    </row>
    <row r="392" spans="1:19">
      <c r="A392" t="e">
        <f>IF(COUNTIF(A$2:A391,A391)=B391,A391+1,A391)</f>
        <v>#N/A</v>
      </c>
      <c r="B392" t="e">
        <f>VLOOKUP(A392,'помощник для списков'!A$2:L$4005,11,FALSE)</f>
        <v>#N/A</v>
      </c>
      <c r="C392" t="e">
        <f>IF(A392=A391,D391,VLOOKUP(E392,#REF!,25,FALSE))</f>
        <v>#N/A</v>
      </c>
      <c r="D392" s="54" t="e">
        <f>IF(VLOOKUP(E392,'помощник для списков'!C$2:E$4005,3,FALSE)=0,'помощник2(строки)'!C392,IF(INDEX(#REF!,C392+1,12)=0,IF(INDEX(#REF!,C392+2,12)=0,IF(INDEX(#REF!,C392+3,12)=0,IF(INDEX(#REF!,C392+4,12)=0,IF(INDEX(#REF!,C392+5,12)=0,IF(INDEX(#REF!,C392+6,12)=0,IF(INDEX(#REF!,C392+7,12)=0,IF(INDEX(#REF!,C392+8,12)=0,IF(INDEX(#REF!,C392+9,12)=0,IF(INDEX(#REF!,C392+10,12)=0,IF(INDEX(#REF!,C392+11,12)=0,INDEX(#REF!,C392+12,12),INDEX(#REF!,C392+11,12)),INDEX(#REF!,C392+10,12)),INDEX(#REF!,C392+9,12)),INDEX(#REF!,C392+8,12)),INDEX(#REF!,C392+7,12)),INDEX(#REF!,C392+6,12)),INDEX(#REF!,C392+5,12)),INDEX(#REF!,C392+4,12)),INDEX(#REF!,C392+3,12)),INDEX(#REF!,C392+2,12)),INDEX(#REF!,C392+1,12)))</f>
        <v>#N/A</v>
      </c>
      <c r="E392" t="e">
        <f>VLOOKUP(A392,'помощник для списков'!A$2:C$4005,3,FALSE)</f>
        <v>#N/A</v>
      </c>
      <c r="F392" t="e">
        <f>VLOOKUP(CONCATENATE("Лимит на доме",E392),#REF!,22,FALSE)</f>
        <v>#N/A</v>
      </c>
      <c r="G392" t="e">
        <f>VLOOKUP(E392,'помощник для списков'!C$2:I$4005,7,FALSE)</f>
        <v>#N/A</v>
      </c>
      <c r="H392" s="68" t="e">
        <f t="shared" si="42"/>
        <v>#N/A</v>
      </c>
      <c r="I392" t="e">
        <f t="shared" si="43"/>
        <v>#N/A</v>
      </c>
      <c r="J392">
        <f>ROW()</f>
        <v>392</v>
      </c>
      <c r="K392" t="e">
        <f>INDEX(#REF!,'помощник2(строки)'!D392,26)</f>
        <v>#REF!</v>
      </c>
      <c r="L392" t="e">
        <f>IF(K392="да",IF(A392=A391,L391,COUNTIF(M$2:M391,"&gt;0")+1),0)</f>
        <v>#REF!</v>
      </c>
      <c r="M392" t="e">
        <f>IF(VLOOKUP(E392,'помощник для списков'!C$2:I$4005,7,FALSE)=0,0,IF(L392=0,0,IF(E392=E391,0,1)))</f>
        <v>#N/A</v>
      </c>
      <c r="N392" t="e">
        <f t="shared" si="44"/>
        <v>#N/A</v>
      </c>
      <c r="O392" t="e">
        <f t="shared" si="45"/>
        <v>#N/A</v>
      </c>
      <c r="P392" t="e">
        <f>IF(INDEX(#REF!,'помощник2(строки)'!D392,27)="согласие",1,IF(INDEX(#REF!,'помощник2(строки)'!D392,27)="принято решение ОМС",1,0))</f>
        <v>#REF!</v>
      </c>
      <c r="Q392" t="e">
        <f t="shared" si="46"/>
        <v>#REF!</v>
      </c>
      <c r="R392" t="e">
        <f>IF(P392=1,IF(A392=A391,R391,COUNTIF(Q$2:Q391,"&gt;0")+1),0)</f>
        <v>#REF!</v>
      </c>
      <c r="S392" t="e">
        <f t="shared" si="47"/>
        <v>#N/A</v>
      </c>
    </row>
    <row r="393" spans="1:19">
      <c r="A393" t="e">
        <f>IF(COUNTIF(A$2:A392,A392)=B392,A392+1,A392)</f>
        <v>#N/A</v>
      </c>
      <c r="B393" t="e">
        <f>VLOOKUP(A393,'помощник для списков'!A$2:L$4005,11,FALSE)</f>
        <v>#N/A</v>
      </c>
      <c r="C393" t="e">
        <f>IF(A393=A392,D392,VLOOKUP(E393,#REF!,25,FALSE))</f>
        <v>#N/A</v>
      </c>
      <c r="D393" s="54" t="e">
        <f>IF(VLOOKUP(E393,'помощник для списков'!C$2:E$4005,3,FALSE)=0,'помощник2(строки)'!C393,IF(INDEX(#REF!,C393+1,12)=0,IF(INDEX(#REF!,C393+2,12)=0,IF(INDEX(#REF!,C393+3,12)=0,IF(INDEX(#REF!,C393+4,12)=0,IF(INDEX(#REF!,C393+5,12)=0,IF(INDEX(#REF!,C393+6,12)=0,IF(INDEX(#REF!,C393+7,12)=0,IF(INDEX(#REF!,C393+8,12)=0,IF(INDEX(#REF!,C393+9,12)=0,IF(INDEX(#REF!,C393+10,12)=0,IF(INDEX(#REF!,C393+11,12)=0,INDEX(#REF!,C393+12,12),INDEX(#REF!,C393+11,12)),INDEX(#REF!,C393+10,12)),INDEX(#REF!,C393+9,12)),INDEX(#REF!,C393+8,12)),INDEX(#REF!,C393+7,12)),INDEX(#REF!,C393+6,12)),INDEX(#REF!,C393+5,12)),INDEX(#REF!,C393+4,12)),INDEX(#REF!,C393+3,12)),INDEX(#REF!,C393+2,12)),INDEX(#REF!,C393+1,12)))</f>
        <v>#N/A</v>
      </c>
      <c r="E393" t="e">
        <f>VLOOKUP(A393,'помощник для списков'!A$2:C$4005,3,FALSE)</f>
        <v>#N/A</v>
      </c>
      <c r="F393" t="e">
        <f>VLOOKUP(CONCATENATE("Лимит на доме",E393),#REF!,22,FALSE)</f>
        <v>#N/A</v>
      </c>
      <c r="G393" t="e">
        <f>VLOOKUP(E393,'помощник для списков'!C$2:I$4005,7,FALSE)</f>
        <v>#N/A</v>
      </c>
      <c r="H393" s="68" t="e">
        <f t="shared" si="42"/>
        <v>#N/A</v>
      </c>
      <c r="I393" t="e">
        <f t="shared" si="43"/>
        <v>#N/A</v>
      </c>
      <c r="J393">
        <f>ROW()</f>
        <v>393</v>
      </c>
      <c r="K393" t="e">
        <f>INDEX(#REF!,'помощник2(строки)'!D393,26)</f>
        <v>#REF!</v>
      </c>
      <c r="L393" t="e">
        <f>IF(K393="да",IF(A393=A392,L392,COUNTIF(M$2:M392,"&gt;0")+1),0)</f>
        <v>#REF!</v>
      </c>
      <c r="M393" t="e">
        <f>IF(VLOOKUP(E393,'помощник для списков'!C$2:I$4005,7,FALSE)=0,0,IF(L393=0,0,IF(E393=E392,0,1)))</f>
        <v>#N/A</v>
      </c>
      <c r="N393" t="e">
        <f t="shared" si="44"/>
        <v>#N/A</v>
      </c>
      <c r="O393" t="e">
        <f t="shared" si="45"/>
        <v>#N/A</v>
      </c>
      <c r="P393" t="e">
        <f>IF(INDEX(#REF!,'помощник2(строки)'!D393,27)="согласие",1,IF(INDEX(#REF!,'помощник2(строки)'!D393,27)="принято решение ОМС",1,0))</f>
        <v>#REF!</v>
      </c>
      <c r="Q393" t="e">
        <f t="shared" si="46"/>
        <v>#REF!</v>
      </c>
      <c r="R393" t="e">
        <f>IF(P393=1,IF(A393=A392,R392,COUNTIF(Q$2:Q392,"&gt;0")+1),0)</f>
        <v>#REF!</v>
      </c>
      <c r="S393" t="e">
        <f t="shared" si="47"/>
        <v>#N/A</v>
      </c>
    </row>
    <row r="394" spans="1:19">
      <c r="A394" t="e">
        <f>IF(COUNTIF(A$2:A393,A393)=B393,A393+1,A393)</f>
        <v>#N/A</v>
      </c>
      <c r="B394" t="e">
        <f>VLOOKUP(A394,'помощник для списков'!A$2:L$4005,11,FALSE)</f>
        <v>#N/A</v>
      </c>
      <c r="C394" t="e">
        <f>IF(A394=A393,D393,VLOOKUP(E394,#REF!,25,FALSE))</f>
        <v>#N/A</v>
      </c>
      <c r="D394" s="54" t="e">
        <f>IF(VLOOKUP(E394,'помощник для списков'!C$2:E$4005,3,FALSE)=0,'помощник2(строки)'!C394,IF(INDEX(#REF!,C394+1,12)=0,IF(INDEX(#REF!,C394+2,12)=0,IF(INDEX(#REF!,C394+3,12)=0,IF(INDEX(#REF!,C394+4,12)=0,IF(INDEX(#REF!,C394+5,12)=0,IF(INDEX(#REF!,C394+6,12)=0,IF(INDEX(#REF!,C394+7,12)=0,IF(INDEX(#REF!,C394+8,12)=0,IF(INDEX(#REF!,C394+9,12)=0,IF(INDEX(#REF!,C394+10,12)=0,IF(INDEX(#REF!,C394+11,12)=0,INDEX(#REF!,C394+12,12),INDEX(#REF!,C394+11,12)),INDEX(#REF!,C394+10,12)),INDEX(#REF!,C394+9,12)),INDEX(#REF!,C394+8,12)),INDEX(#REF!,C394+7,12)),INDEX(#REF!,C394+6,12)),INDEX(#REF!,C394+5,12)),INDEX(#REF!,C394+4,12)),INDEX(#REF!,C394+3,12)),INDEX(#REF!,C394+2,12)),INDEX(#REF!,C394+1,12)))</f>
        <v>#N/A</v>
      </c>
      <c r="E394" t="e">
        <f>VLOOKUP(A394,'помощник для списков'!A$2:C$4005,3,FALSE)</f>
        <v>#N/A</v>
      </c>
      <c r="F394" t="e">
        <f>VLOOKUP(CONCATENATE("Лимит на доме",E394),#REF!,22,FALSE)</f>
        <v>#N/A</v>
      </c>
      <c r="G394" t="e">
        <f>VLOOKUP(E394,'помощник для списков'!C$2:I$4005,7,FALSE)</f>
        <v>#N/A</v>
      </c>
      <c r="H394" s="68" t="e">
        <f t="shared" si="42"/>
        <v>#N/A</v>
      </c>
      <c r="I394" t="e">
        <f t="shared" si="43"/>
        <v>#N/A</v>
      </c>
      <c r="J394">
        <f>ROW()</f>
        <v>394</v>
      </c>
      <c r="K394" t="e">
        <f>INDEX(#REF!,'помощник2(строки)'!D394,26)</f>
        <v>#REF!</v>
      </c>
      <c r="L394" t="e">
        <f>IF(K394="да",IF(A394=A393,L393,COUNTIF(M$2:M393,"&gt;0")+1),0)</f>
        <v>#REF!</v>
      </c>
      <c r="M394" t="e">
        <f>IF(VLOOKUP(E394,'помощник для списков'!C$2:I$4005,7,FALSE)=0,0,IF(L394=0,0,IF(E394=E393,0,1)))</f>
        <v>#N/A</v>
      </c>
      <c r="N394" t="e">
        <f t="shared" si="44"/>
        <v>#N/A</v>
      </c>
      <c r="O394" t="e">
        <f t="shared" si="45"/>
        <v>#N/A</v>
      </c>
      <c r="P394" t="e">
        <f>IF(INDEX(#REF!,'помощник2(строки)'!D394,27)="согласие",1,IF(INDEX(#REF!,'помощник2(строки)'!D394,27)="принято решение ОМС",1,0))</f>
        <v>#REF!</v>
      </c>
      <c r="Q394" t="e">
        <f t="shared" si="46"/>
        <v>#REF!</v>
      </c>
      <c r="R394" t="e">
        <f>IF(P394=1,IF(A394=A393,R393,COUNTIF(Q$2:Q393,"&gt;0")+1),0)</f>
        <v>#REF!</v>
      </c>
      <c r="S394" t="e">
        <f t="shared" si="47"/>
        <v>#N/A</v>
      </c>
    </row>
    <row r="395" spans="1:19">
      <c r="A395" t="e">
        <f>IF(COUNTIF(A$2:A394,A394)=B394,A394+1,A394)</f>
        <v>#N/A</v>
      </c>
      <c r="B395" t="e">
        <f>VLOOKUP(A395,'помощник для списков'!A$2:L$4005,11,FALSE)</f>
        <v>#N/A</v>
      </c>
      <c r="C395" t="e">
        <f>IF(A395=A394,D394,VLOOKUP(E395,#REF!,25,FALSE))</f>
        <v>#N/A</v>
      </c>
      <c r="D395" s="54" t="e">
        <f>IF(VLOOKUP(E395,'помощник для списков'!C$2:E$4005,3,FALSE)=0,'помощник2(строки)'!C395,IF(INDEX(#REF!,C395+1,12)=0,IF(INDEX(#REF!,C395+2,12)=0,IF(INDEX(#REF!,C395+3,12)=0,IF(INDEX(#REF!,C395+4,12)=0,IF(INDEX(#REF!,C395+5,12)=0,IF(INDEX(#REF!,C395+6,12)=0,IF(INDEX(#REF!,C395+7,12)=0,IF(INDEX(#REF!,C395+8,12)=0,IF(INDEX(#REF!,C395+9,12)=0,IF(INDEX(#REF!,C395+10,12)=0,IF(INDEX(#REF!,C395+11,12)=0,INDEX(#REF!,C395+12,12),INDEX(#REF!,C395+11,12)),INDEX(#REF!,C395+10,12)),INDEX(#REF!,C395+9,12)),INDEX(#REF!,C395+8,12)),INDEX(#REF!,C395+7,12)),INDEX(#REF!,C395+6,12)),INDEX(#REF!,C395+5,12)),INDEX(#REF!,C395+4,12)),INDEX(#REF!,C395+3,12)),INDEX(#REF!,C395+2,12)),INDEX(#REF!,C395+1,12)))</f>
        <v>#N/A</v>
      </c>
      <c r="E395" t="e">
        <f>VLOOKUP(A395,'помощник для списков'!A$2:C$4005,3,FALSE)</f>
        <v>#N/A</v>
      </c>
      <c r="F395" t="e">
        <f>VLOOKUP(CONCATENATE("Лимит на доме",E395),#REF!,22,FALSE)</f>
        <v>#N/A</v>
      </c>
      <c r="G395" t="e">
        <f>VLOOKUP(E395,'помощник для списков'!C$2:I$4005,7,FALSE)</f>
        <v>#N/A</v>
      </c>
      <c r="H395" s="68" t="e">
        <f t="shared" si="42"/>
        <v>#N/A</v>
      </c>
      <c r="I395" t="e">
        <f t="shared" si="43"/>
        <v>#N/A</v>
      </c>
      <c r="J395">
        <f>ROW()</f>
        <v>395</v>
      </c>
      <c r="K395" t="e">
        <f>INDEX(#REF!,'помощник2(строки)'!D395,26)</f>
        <v>#REF!</v>
      </c>
      <c r="L395" t="e">
        <f>IF(K395="да",IF(A395=A394,L394,COUNTIF(M$2:M394,"&gt;0")+1),0)</f>
        <v>#REF!</v>
      </c>
      <c r="M395" t="e">
        <f>IF(VLOOKUP(E395,'помощник для списков'!C$2:I$4005,7,FALSE)=0,0,IF(L395=0,0,IF(E395=E394,0,1)))</f>
        <v>#N/A</v>
      </c>
      <c r="N395" t="e">
        <f t="shared" si="44"/>
        <v>#N/A</v>
      </c>
      <c r="O395" t="e">
        <f t="shared" si="45"/>
        <v>#N/A</v>
      </c>
      <c r="P395" t="e">
        <f>IF(INDEX(#REF!,'помощник2(строки)'!D395,27)="согласие",1,IF(INDEX(#REF!,'помощник2(строки)'!D395,27)="принято решение ОМС",1,0))</f>
        <v>#REF!</v>
      </c>
      <c r="Q395" t="e">
        <f t="shared" si="46"/>
        <v>#REF!</v>
      </c>
      <c r="R395" t="e">
        <f>IF(P395=1,IF(A395=A394,R394,COUNTIF(Q$2:Q394,"&gt;0")+1),0)</f>
        <v>#REF!</v>
      </c>
      <c r="S395" t="e">
        <f t="shared" si="47"/>
        <v>#N/A</v>
      </c>
    </row>
    <row r="396" spans="1:19">
      <c r="A396" t="e">
        <f>IF(COUNTIF(A$2:A395,A395)=B395,A395+1,A395)</f>
        <v>#N/A</v>
      </c>
      <c r="B396" t="e">
        <f>VLOOKUP(A396,'помощник для списков'!A$2:L$4005,11,FALSE)</f>
        <v>#N/A</v>
      </c>
      <c r="C396" t="e">
        <f>IF(A396=A395,D395,VLOOKUP(E396,#REF!,25,FALSE))</f>
        <v>#N/A</v>
      </c>
      <c r="D396" s="54" t="e">
        <f>IF(VLOOKUP(E396,'помощник для списков'!C$2:E$4005,3,FALSE)=0,'помощник2(строки)'!C396,IF(INDEX(#REF!,C396+1,12)=0,IF(INDEX(#REF!,C396+2,12)=0,IF(INDEX(#REF!,C396+3,12)=0,IF(INDEX(#REF!,C396+4,12)=0,IF(INDEX(#REF!,C396+5,12)=0,IF(INDEX(#REF!,C396+6,12)=0,IF(INDEX(#REF!,C396+7,12)=0,IF(INDEX(#REF!,C396+8,12)=0,IF(INDEX(#REF!,C396+9,12)=0,IF(INDEX(#REF!,C396+10,12)=0,IF(INDEX(#REF!,C396+11,12)=0,INDEX(#REF!,C396+12,12),INDEX(#REF!,C396+11,12)),INDEX(#REF!,C396+10,12)),INDEX(#REF!,C396+9,12)),INDEX(#REF!,C396+8,12)),INDEX(#REF!,C396+7,12)),INDEX(#REF!,C396+6,12)),INDEX(#REF!,C396+5,12)),INDEX(#REF!,C396+4,12)),INDEX(#REF!,C396+3,12)),INDEX(#REF!,C396+2,12)),INDEX(#REF!,C396+1,12)))</f>
        <v>#N/A</v>
      </c>
      <c r="E396" t="e">
        <f>VLOOKUP(A396,'помощник для списков'!A$2:C$4005,3,FALSE)</f>
        <v>#N/A</v>
      </c>
      <c r="F396" t="e">
        <f>VLOOKUP(CONCATENATE("Лимит на доме",E396),#REF!,22,FALSE)</f>
        <v>#N/A</v>
      </c>
      <c r="G396" t="e">
        <f>VLOOKUP(E396,'помощник для списков'!C$2:I$4005,7,FALSE)</f>
        <v>#N/A</v>
      </c>
      <c r="H396" s="68" t="e">
        <f t="shared" si="42"/>
        <v>#N/A</v>
      </c>
      <c r="I396" t="e">
        <f t="shared" si="43"/>
        <v>#N/A</v>
      </c>
      <c r="J396">
        <f>ROW()</f>
        <v>396</v>
      </c>
      <c r="K396" t="e">
        <f>INDEX(#REF!,'помощник2(строки)'!D396,26)</f>
        <v>#REF!</v>
      </c>
      <c r="L396" t="e">
        <f>IF(K396="да",IF(A396=A395,L395,COUNTIF(M$2:M395,"&gt;0")+1),0)</f>
        <v>#REF!</v>
      </c>
      <c r="M396" t="e">
        <f>IF(VLOOKUP(E396,'помощник для списков'!C$2:I$4005,7,FALSE)=0,0,IF(L396=0,0,IF(E396=E395,0,1)))</f>
        <v>#N/A</v>
      </c>
      <c r="N396" t="e">
        <f t="shared" si="44"/>
        <v>#N/A</v>
      </c>
      <c r="O396" t="e">
        <f t="shared" si="45"/>
        <v>#N/A</v>
      </c>
      <c r="P396" t="e">
        <f>IF(INDEX(#REF!,'помощник2(строки)'!D396,27)="согласие",1,IF(INDEX(#REF!,'помощник2(строки)'!D396,27)="принято решение ОМС",1,0))</f>
        <v>#REF!</v>
      </c>
      <c r="Q396" t="e">
        <f t="shared" si="46"/>
        <v>#REF!</v>
      </c>
      <c r="R396" t="e">
        <f>IF(P396=1,IF(A396=A395,R395,COUNTIF(Q$2:Q395,"&gt;0")+1),0)</f>
        <v>#REF!</v>
      </c>
      <c r="S396" t="e">
        <f t="shared" si="47"/>
        <v>#N/A</v>
      </c>
    </row>
    <row r="397" spans="1:19">
      <c r="A397" t="e">
        <f>IF(COUNTIF(A$2:A396,A396)=B396,A396+1,A396)</f>
        <v>#N/A</v>
      </c>
      <c r="B397" t="e">
        <f>VLOOKUP(A397,'помощник для списков'!A$2:L$4005,11,FALSE)</f>
        <v>#N/A</v>
      </c>
      <c r="C397" t="e">
        <f>IF(A397=A396,D396,VLOOKUP(E397,#REF!,25,FALSE))</f>
        <v>#N/A</v>
      </c>
      <c r="D397" s="54" t="e">
        <f>IF(VLOOKUP(E397,'помощник для списков'!C$2:E$4005,3,FALSE)=0,'помощник2(строки)'!C397,IF(INDEX(#REF!,C397+1,12)=0,IF(INDEX(#REF!,C397+2,12)=0,IF(INDEX(#REF!,C397+3,12)=0,IF(INDEX(#REF!,C397+4,12)=0,IF(INDEX(#REF!,C397+5,12)=0,IF(INDEX(#REF!,C397+6,12)=0,IF(INDEX(#REF!,C397+7,12)=0,IF(INDEX(#REF!,C397+8,12)=0,IF(INDEX(#REF!,C397+9,12)=0,IF(INDEX(#REF!,C397+10,12)=0,IF(INDEX(#REF!,C397+11,12)=0,INDEX(#REF!,C397+12,12),INDEX(#REF!,C397+11,12)),INDEX(#REF!,C397+10,12)),INDEX(#REF!,C397+9,12)),INDEX(#REF!,C397+8,12)),INDEX(#REF!,C397+7,12)),INDEX(#REF!,C397+6,12)),INDEX(#REF!,C397+5,12)),INDEX(#REF!,C397+4,12)),INDEX(#REF!,C397+3,12)),INDEX(#REF!,C397+2,12)),INDEX(#REF!,C397+1,12)))</f>
        <v>#N/A</v>
      </c>
      <c r="E397" t="e">
        <f>VLOOKUP(A397,'помощник для списков'!A$2:C$4005,3,FALSE)</f>
        <v>#N/A</v>
      </c>
      <c r="F397" t="e">
        <f>VLOOKUP(CONCATENATE("Лимит на доме",E397),#REF!,22,FALSE)</f>
        <v>#N/A</v>
      </c>
      <c r="G397" t="e">
        <f>VLOOKUP(E397,'помощник для списков'!C$2:I$4005,7,FALSE)</f>
        <v>#N/A</v>
      </c>
      <c r="H397" s="68" t="e">
        <f t="shared" si="42"/>
        <v>#N/A</v>
      </c>
      <c r="I397" t="e">
        <f t="shared" si="43"/>
        <v>#N/A</v>
      </c>
      <c r="J397">
        <f>ROW()</f>
        <v>397</v>
      </c>
      <c r="K397" t="e">
        <f>INDEX(#REF!,'помощник2(строки)'!D397,26)</f>
        <v>#REF!</v>
      </c>
      <c r="L397" t="e">
        <f>IF(K397="да",IF(A397=A396,L396,COUNTIF(M$2:M396,"&gt;0")+1),0)</f>
        <v>#REF!</v>
      </c>
      <c r="M397" t="e">
        <f>IF(VLOOKUP(E397,'помощник для списков'!C$2:I$4005,7,FALSE)=0,0,IF(L397=0,0,IF(E397=E396,0,1)))</f>
        <v>#N/A</v>
      </c>
      <c r="N397" t="e">
        <f t="shared" si="44"/>
        <v>#N/A</v>
      </c>
      <c r="O397" t="e">
        <f t="shared" si="45"/>
        <v>#N/A</v>
      </c>
      <c r="P397" t="e">
        <f>IF(INDEX(#REF!,'помощник2(строки)'!D397,27)="согласие",1,IF(INDEX(#REF!,'помощник2(строки)'!D397,27)="принято решение ОМС",1,0))</f>
        <v>#REF!</v>
      </c>
      <c r="Q397" t="e">
        <f t="shared" si="46"/>
        <v>#REF!</v>
      </c>
      <c r="R397" t="e">
        <f>IF(P397=1,IF(A397=A396,R396,COUNTIF(Q$2:Q396,"&gt;0")+1),0)</f>
        <v>#REF!</v>
      </c>
      <c r="S397" t="e">
        <f t="shared" si="47"/>
        <v>#N/A</v>
      </c>
    </row>
    <row r="398" spans="1:19">
      <c r="A398" t="e">
        <f>IF(COUNTIF(A$2:A397,A397)=B397,A397+1,A397)</f>
        <v>#N/A</v>
      </c>
      <c r="B398" t="e">
        <f>VLOOKUP(A398,'помощник для списков'!A$2:L$4005,11,FALSE)</f>
        <v>#N/A</v>
      </c>
      <c r="C398" t="e">
        <f>IF(A398=A397,D397,VLOOKUP(E398,#REF!,25,FALSE))</f>
        <v>#N/A</v>
      </c>
      <c r="D398" s="54" t="e">
        <f>IF(VLOOKUP(E398,'помощник для списков'!C$2:E$4005,3,FALSE)=0,'помощник2(строки)'!C398,IF(INDEX(#REF!,C398+1,12)=0,IF(INDEX(#REF!,C398+2,12)=0,IF(INDEX(#REF!,C398+3,12)=0,IF(INDEX(#REF!,C398+4,12)=0,IF(INDEX(#REF!,C398+5,12)=0,IF(INDEX(#REF!,C398+6,12)=0,IF(INDEX(#REF!,C398+7,12)=0,IF(INDEX(#REF!,C398+8,12)=0,IF(INDEX(#REF!,C398+9,12)=0,IF(INDEX(#REF!,C398+10,12)=0,IF(INDEX(#REF!,C398+11,12)=0,INDEX(#REF!,C398+12,12),INDEX(#REF!,C398+11,12)),INDEX(#REF!,C398+10,12)),INDEX(#REF!,C398+9,12)),INDEX(#REF!,C398+8,12)),INDEX(#REF!,C398+7,12)),INDEX(#REF!,C398+6,12)),INDEX(#REF!,C398+5,12)),INDEX(#REF!,C398+4,12)),INDEX(#REF!,C398+3,12)),INDEX(#REF!,C398+2,12)),INDEX(#REF!,C398+1,12)))</f>
        <v>#N/A</v>
      </c>
      <c r="E398" t="e">
        <f>VLOOKUP(A398,'помощник для списков'!A$2:C$4005,3,FALSE)</f>
        <v>#N/A</v>
      </c>
      <c r="F398" t="e">
        <f>VLOOKUP(CONCATENATE("Лимит на доме",E398),#REF!,22,FALSE)</f>
        <v>#N/A</v>
      </c>
      <c r="G398" t="e">
        <f>VLOOKUP(E398,'помощник для списков'!C$2:I$4005,7,FALSE)</f>
        <v>#N/A</v>
      </c>
      <c r="H398" s="68" t="e">
        <f t="shared" si="42"/>
        <v>#N/A</v>
      </c>
      <c r="I398" t="e">
        <f t="shared" si="43"/>
        <v>#N/A</v>
      </c>
      <c r="J398">
        <f>ROW()</f>
        <v>398</v>
      </c>
      <c r="K398" t="e">
        <f>INDEX(#REF!,'помощник2(строки)'!D398,26)</f>
        <v>#REF!</v>
      </c>
      <c r="L398" t="e">
        <f>IF(K398="да",IF(A398=A397,L397,COUNTIF(M$2:M397,"&gt;0")+1),0)</f>
        <v>#REF!</v>
      </c>
      <c r="M398" t="e">
        <f>IF(VLOOKUP(E398,'помощник для списков'!C$2:I$4005,7,FALSE)=0,0,IF(L398=0,0,IF(E398=E397,0,1)))</f>
        <v>#N/A</v>
      </c>
      <c r="N398" t="e">
        <f t="shared" si="44"/>
        <v>#N/A</v>
      </c>
      <c r="O398" t="e">
        <f t="shared" si="45"/>
        <v>#N/A</v>
      </c>
      <c r="P398" t="e">
        <f>IF(INDEX(#REF!,'помощник2(строки)'!D398,27)="согласие",1,IF(INDEX(#REF!,'помощник2(строки)'!D398,27)="принято решение ОМС",1,0))</f>
        <v>#REF!</v>
      </c>
      <c r="Q398" t="e">
        <f t="shared" si="46"/>
        <v>#REF!</v>
      </c>
      <c r="R398" t="e">
        <f>IF(P398=1,IF(A398=A397,R397,COUNTIF(Q$2:Q397,"&gt;0")+1),0)</f>
        <v>#REF!</v>
      </c>
      <c r="S398" t="e">
        <f t="shared" si="47"/>
        <v>#N/A</v>
      </c>
    </row>
    <row r="399" spans="1:19">
      <c r="A399" t="e">
        <f>IF(COUNTIF(A$2:A398,A398)=B398,A398+1,A398)</f>
        <v>#N/A</v>
      </c>
      <c r="B399" t="e">
        <f>VLOOKUP(A399,'помощник для списков'!A$2:L$4005,11,FALSE)</f>
        <v>#N/A</v>
      </c>
      <c r="C399" t="e">
        <f>IF(A399=A398,D398,VLOOKUP(E399,#REF!,25,FALSE))</f>
        <v>#N/A</v>
      </c>
      <c r="D399" s="54" t="e">
        <f>IF(VLOOKUP(E399,'помощник для списков'!C$2:E$4005,3,FALSE)=0,'помощник2(строки)'!C399,IF(INDEX(#REF!,C399+1,12)=0,IF(INDEX(#REF!,C399+2,12)=0,IF(INDEX(#REF!,C399+3,12)=0,IF(INDEX(#REF!,C399+4,12)=0,IF(INDEX(#REF!,C399+5,12)=0,IF(INDEX(#REF!,C399+6,12)=0,IF(INDEX(#REF!,C399+7,12)=0,IF(INDEX(#REF!,C399+8,12)=0,IF(INDEX(#REF!,C399+9,12)=0,IF(INDEX(#REF!,C399+10,12)=0,IF(INDEX(#REF!,C399+11,12)=0,INDEX(#REF!,C399+12,12),INDEX(#REF!,C399+11,12)),INDEX(#REF!,C399+10,12)),INDEX(#REF!,C399+9,12)),INDEX(#REF!,C399+8,12)),INDEX(#REF!,C399+7,12)),INDEX(#REF!,C399+6,12)),INDEX(#REF!,C399+5,12)),INDEX(#REF!,C399+4,12)),INDEX(#REF!,C399+3,12)),INDEX(#REF!,C399+2,12)),INDEX(#REF!,C399+1,12)))</f>
        <v>#N/A</v>
      </c>
      <c r="E399" t="e">
        <f>VLOOKUP(A399,'помощник для списков'!A$2:C$4005,3,FALSE)</f>
        <v>#N/A</v>
      </c>
      <c r="F399" t="e">
        <f>VLOOKUP(CONCATENATE("Лимит на доме",E399),#REF!,22,FALSE)</f>
        <v>#N/A</v>
      </c>
      <c r="G399" t="e">
        <f>VLOOKUP(E399,'помощник для списков'!C$2:I$4005,7,FALSE)</f>
        <v>#N/A</v>
      </c>
      <c r="H399" s="68" t="e">
        <f t="shared" si="42"/>
        <v>#N/A</v>
      </c>
      <c r="I399" t="e">
        <f t="shared" si="43"/>
        <v>#N/A</v>
      </c>
      <c r="J399">
        <f>ROW()</f>
        <v>399</v>
      </c>
      <c r="K399" t="e">
        <f>INDEX(#REF!,'помощник2(строки)'!D399,26)</f>
        <v>#REF!</v>
      </c>
      <c r="L399" t="e">
        <f>IF(K399="да",IF(A399=A398,L398,COUNTIF(M$2:M398,"&gt;0")+1),0)</f>
        <v>#REF!</v>
      </c>
      <c r="M399" t="e">
        <f>IF(VLOOKUP(E399,'помощник для списков'!C$2:I$4005,7,FALSE)=0,0,IF(L399=0,0,IF(E399=E398,0,1)))</f>
        <v>#N/A</v>
      </c>
      <c r="N399" t="e">
        <f t="shared" si="44"/>
        <v>#N/A</v>
      </c>
      <c r="O399" t="e">
        <f t="shared" si="45"/>
        <v>#N/A</v>
      </c>
      <c r="P399" t="e">
        <f>IF(INDEX(#REF!,'помощник2(строки)'!D399,27)="согласие",1,IF(INDEX(#REF!,'помощник2(строки)'!D399,27)="принято решение ОМС",1,0))</f>
        <v>#REF!</v>
      </c>
      <c r="Q399" t="e">
        <f t="shared" si="46"/>
        <v>#REF!</v>
      </c>
      <c r="R399" t="e">
        <f>IF(P399=1,IF(A399=A398,R398,COUNTIF(Q$2:Q398,"&gt;0")+1),0)</f>
        <v>#REF!</v>
      </c>
      <c r="S399" t="e">
        <f t="shared" si="47"/>
        <v>#N/A</v>
      </c>
    </row>
    <row r="400" spans="1:19">
      <c r="A400" t="e">
        <f>IF(COUNTIF(A$2:A399,A399)=B399,A399+1,A399)</f>
        <v>#N/A</v>
      </c>
      <c r="B400" t="e">
        <f>VLOOKUP(A400,'помощник для списков'!A$2:L$4005,11,FALSE)</f>
        <v>#N/A</v>
      </c>
      <c r="C400" t="e">
        <f>IF(A400=A399,D399,VLOOKUP(E400,#REF!,25,FALSE))</f>
        <v>#N/A</v>
      </c>
      <c r="D400" s="54" t="e">
        <f>IF(VLOOKUP(E400,'помощник для списков'!C$2:E$4005,3,FALSE)=0,'помощник2(строки)'!C400,IF(INDEX(#REF!,C400+1,12)=0,IF(INDEX(#REF!,C400+2,12)=0,IF(INDEX(#REF!,C400+3,12)=0,IF(INDEX(#REF!,C400+4,12)=0,IF(INDEX(#REF!,C400+5,12)=0,IF(INDEX(#REF!,C400+6,12)=0,IF(INDEX(#REF!,C400+7,12)=0,IF(INDEX(#REF!,C400+8,12)=0,IF(INDEX(#REF!,C400+9,12)=0,IF(INDEX(#REF!,C400+10,12)=0,IF(INDEX(#REF!,C400+11,12)=0,INDEX(#REF!,C400+12,12),INDEX(#REF!,C400+11,12)),INDEX(#REF!,C400+10,12)),INDEX(#REF!,C400+9,12)),INDEX(#REF!,C400+8,12)),INDEX(#REF!,C400+7,12)),INDEX(#REF!,C400+6,12)),INDEX(#REF!,C400+5,12)),INDEX(#REF!,C400+4,12)),INDEX(#REF!,C400+3,12)),INDEX(#REF!,C400+2,12)),INDEX(#REF!,C400+1,12)))</f>
        <v>#N/A</v>
      </c>
      <c r="E400" t="e">
        <f>VLOOKUP(A400,'помощник для списков'!A$2:C$4005,3,FALSE)</f>
        <v>#N/A</v>
      </c>
      <c r="F400" t="e">
        <f>VLOOKUP(CONCATENATE("Лимит на доме",E400),#REF!,22,FALSE)</f>
        <v>#N/A</v>
      </c>
      <c r="G400" t="e">
        <f>VLOOKUP(E400,'помощник для списков'!C$2:I$4005,7,FALSE)</f>
        <v>#N/A</v>
      </c>
      <c r="H400" s="68" t="e">
        <f t="shared" si="42"/>
        <v>#N/A</v>
      </c>
      <c r="I400" t="e">
        <f t="shared" si="43"/>
        <v>#N/A</v>
      </c>
      <c r="J400">
        <f>ROW()</f>
        <v>400</v>
      </c>
      <c r="K400" t="e">
        <f>INDEX(#REF!,'помощник2(строки)'!D400,26)</f>
        <v>#REF!</v>
      </c>
      <c r="L400" t="e">
        <f>IF(K400="да",IF(A400=A399,L399,COUNTIF(M$2:M399,"&gt;0")+1),0)</f>
        <v>#REF!</v>
      </c>
      <c r="M400" t="e">
        <f>IF(VLOOKUP(E400,'помощник для списков'!C$2:I$4005,7,FALSE)=0,0,IF(L400=0,0,IF(E400=E399,0,1)))</f>
        <v>#N/A</v>
      </c>
      <c r="N400" t="e">
        <f t="shared" si="44"/>
        <v>#N/A</v>
      </c>
      <c r="O400" t="e">
        <f t="shared" si="45"/>
        <v>#N/A</v>
      </c>
      <c r="P400" t="e">
        <f>IF(INDEX(#REF!,'помощник2(строки)'!D400,27)="согласие",1,IF(INDEX(#REF!,'помощник2(строки)'!D400,27)="принято решение ОМС",1,0))</f>
        <v>#REF!</v>
      </c>
      <c r="Q400" t="e">
        <f t="shared" si="46"/>
        <v>#REF!</v>
      </c>
      <c r="R400" t="e">
        <f>IF(P400=1,IF(A400=A399,R399,COUNTIF(Q$2:Q399,"&gt;0")+1),0)</f>
        <v>#REF!</v>
      </c>
      <c r="S400" t="e">
        <f t="shared" si="47"/>
        <v>#N/A</v>
      </c>
    </row>
    <row r="401" spans="1:19">
      <c r="A401" t="e">
        <f>IF(COUNTIF(A$2:A400,A400)=B400,A400+1,A400)</f>
        <v>#N/A</v>
      </c>
      <c r="B401" t="e">
        <f>VLOOKUP(A401,'помощник для списков'!A$2:L$4005,11,FALSE)</f>
        <v>#N/A</v>
      </c>
      <c r="C401" t="e">
        <f>IF(A401=A400,D400,VLOOKUP(E401,#REF!,25,FALSE))</f>
        <v>#N/A</v>
      </c>
      <c r="D401" s="54" t="e">
        <f>IF(VLOOKUP(E401,'помощник для списков'!C$2:E$4005,3,FALSE)=0,'помощник2(строки)'!C401,IF(INDEX(#REF!,C401+1,12)=0,IF(INDEX(#REF!,C401+2,12)=0,IF(INDEX(#REF!,C401+3,12)=0,IF(INDEX(#REF!,C401+4,12)=0,IF(INDEX(#REF!,C401+5,12)=0,IF(INDEX(#REF!,C401+6,12)=0,IF(INDEX(#REF!,C401+7,12)=0,IF(INDEX(#REF!,C401+8,12)=0,IF(INDEX(#REF!,C401+9,12)=0,IF(INDEX(#REF!,C401+10,12)=0,IF(INDEX(#REF!,C401+11,12)=0,INDEX(#REF!,C401+12,12),INDEX(#REF!,C401+11,12)),INDEX(#REF!,C401+10,12)),INDEX(#REF!,C401+9,12)),INDEX(#REF!,C401+8,12)),INDEX(#REF!,C401+7,12)),INDEX(#REF!,C401+6,12)),INDEX(#REF!,C401+5,12)),INDEX(#REF!,C401+4,12)),INDEX(#REF!,C401+3,12)),INDEX(#REF!,C401+2,12)),INDEX(#REF!,C401+1,12)))</f>
        <v>#N/A</v>
      </c>
      <c r="E401" t="e">
        <f>VLOOKUP(A401,'помощник для списков'!A$2:C$4005,3,FALSE)</f>
        <v>#N/A</v>
      </c>
      <c r="F401" t="e">
        <f>VLOOKUP(CONCATENATE("Лимит на доме",E401),#REF!,22,FALSE)</f>
        <v>#N/A</v>
      </c>
      <c r="G401" t="e">
        <f>VLOOKUP(E401,'помощник для списков'!C$2:I$4005,7,FALSE)</f>
        <v>#N/A</v>
      </c>
      <c r="H401" s="68" t="e">
        <f t="shared" si="42"/>
        <v>#N/A</v>
      </c>
      <c r="I401" t="e">
        <f t="shared" si="43"/>
        <v>#N/A</v>
      </c>
      <c r="J401">
        <f>ROW()</f>
        <v>401</v>
      </c>
      <c r="K401" t="e">
        <f>INDEX(#REF!,'помощник2(строки)'!D401,26)</f>
        <v>#REF!</v>
      </c>
      <c r="L401" t="e">
        <f>IF(K401="да",IF(A401=A400,L400,COUNTIF(M$2:M400,"&gt;0")+1),0)</f>
        <v>#REF!</v>
      </c>
      <c r="M401" t="e">
        <f>IF(VLOOKUP(E401,'помощник для списков'!C$2:I$4005,7,FALSE)=0,0,IF(L401=0,0,IF(E401=E400,0,1)))</f>
        <v>#N/A</v>
      </c>
      <c r="N401" t="e">
        <f t="shared" si="44"/>
        <v>#N/A</v>
      </c>
      <c r="O401" t="e">
        <f t="shared" si="45"/>
        <v>#N/A</v>
      </c>
      <c r="P401" t="e">
        <f>IF(INDEX(#REF!,'помощник2(строки)'!D401,27)="согласие",1,IF(INDEX(#REF!,'помощник2(строки)'!D401,27)="принято решение ОМС",1,0))</f>
        <v>#REF!</v>
      </c>
      <c r="Q401" t="e">
        <f t="shared" si="46"/>
        <v>#REF!</v>
      </c>
      <c r="R401" t="e">
        <f>IF(P401=1,IF(A401=A400,R400,COUNTIF(Q$2:Q400,"&gt;0")+1),0)</f>
        <v>#REF!</v>
      </c>
      <c r="S401" t="e">
        <f t="shared" si="47"/>
        <v>#N/A</v>
      </c>
    </row>
    <row r="402" spans="1:19">
      <c r="A402" t="e">
        <f>IF(COUNTIF(A$2:A401,A401)=B401,A401+1,A401)</f>
        <v>#N/A</v>
      </c>
      <c r="B402" t="e">
        <f>VLOOKUP(A402,'помощник для списков'!A$2:L$4005,11,FALSE)</f>
        <v>#N/A</v>
      </c>
      <c r="C402" t="e">
        <f>IF(A402=A401,D401,VLOOKUP(E402,#REF!,25,FALSE))</f>
        <v>#N/A</v>
      </c>
      <c r="D402" s="54" t="e">
        <f>IF(VLOOKUP(E402,'помощник для списков'!C$2:E$4005,3,FALSE)=0,'помощник2(строки)'!C402,IF(INDEX(#REF!,C402+1,12)=0,IF(INDEX(#REF!,C402+2,12)=0,IF(INDEX(#REF!,C402+3,12)=0,IF(INDEX(#REF!,C402+4,12)=0,IF(INDEX(#REF!,C402+5,12)=0,IF(INDEX(#REF!,C402+6,12)=0,IF(INDEX(#REF!,C402+7,12)=0,IF(INDEX(#REF!,C402+8,12)=0,IF(INDEX(#REF!,C402+9,12)=0,IF(INDEX(#REF!,C402+10,12)=0,IF(INDEX(#REF!,C402+11,12)=0,INDEX(#REF!,C402+12,12),INDEX(#REF!,C402+11,12)),INDEX(#REF!,C402+10,12)),INDEX(#REF!,C402+9,12)),INDEX(#REF!,C402+8,12)),INDEX(#REF!,C402+7,12)),INDEX(#REF!,C402+6,12)),INDEX(#REF!,C402+5,12)),INDEX(#REF!,C402+4,12)),INDEX(#REF!,C402+3,12)),INDEX(#REF!,C402+2,12)),INDEX(#REF!,C402+1,12)))</f>
        <v>#N/A</v>
      </c>
      <c r="E402" t="e">
        <f>VLOOKUP(A402,'помощник для списков'!A$2:C$4005,3,FALSE)</f>
        <v>#N/A</v>
      </c>
      <c r="F402" t="e">
        <f>VLOOKUP(CONCATENATE("Лимит на доме",E402),#REF!,22,FALSE)</f>
        <v>#N/A</v>
      </c>
      <c r="G402" t="e">
        <f>VLOOKUP(E402,'помощник для списков'!C$2:I$4005,7,FALSE)</f>
        <v>#N/A</v>
      </c>
      <c r="H402" s="68" t="e">
        <f t="shared" si="42"/>
        <v>#N/A</v>
      </c>
      <c r="I402" t="e">
        <f t="shared" si="43"/>
        <v>#N/A</v>
      </c>
      <c r="J402">
        <f>ROW()</f>
        <v>402</v>
      </c>
      <c r="K402" t="e">
        <f>INDEX(#REF!,'помощник2(строки)'!D402,26)</f>
        <v>#REF!</v>
      </c>
      <c r="L402" t="e">
        <f>IF(K402="да",IF(A402=A401,L401,COUNTIF(M$2:M401,"&gt;0")+1),0)</f>
        <v>#REF!</v>
      </c>
      <c r="M402" t="e">
        <f>IF(VLOOKUP(E402,'помощник для списков'!C$2:I$4005,7,FALSE)=0,0,IF(L402=0,0,IF(E402=E401,0,1)))</f>
        <v>#N/A</v>
      </c>
      <c r="N402" t="e">
        <f t="shared" si="44"/>
        <v>#N/A</v>
      </c>
      <c r="O402" t="e">
        <f t="shared" si="45"/>
        <v>#N/A</v>
      </c>
      <c r="P402" t="e">
        <f>IF(INDEX(#REF!,'помощник2(строки)'!D402,27)="согласие",1,IF(INDEX(#REF!,'помощник2(строки)'!D402,27)="принято решение ОМС",1,0))</f>
        <v>#REF!</v>
      </c>
      <c r="Q402" t="e">
        <f t="shared" si="46"/>
        <v>#REF!</v>
      </c>
      <c r="R402" t="e">
        <f>IF(P402=1,IF(A402=A401,R401,COUNTIF(Q$2:Q401,"&gt;0")+1),0)</f>
        <v>#REF!</v>
      </c>
      <c r="S402" t="e">
        <f t="shared" si="47"/>
        <v>#N/A</v>
      </c>
    </row>
    <row r="403" spans="1:19">
      <c r="A403" t="e">
        <f>IF(COUNTIF(A$2:A402,A402)=B402,A402+1,A402)</f>
        <v>#N/A</v>
      </c>
      <c r="B403" t="e">
        <f>VLOOKUP(A403,'помощник для списков'!A$2:L$4005,11,FALSE)</f>
        <v>#N/A</v>
      </c>
      <c r="C403" t="e">
        <f>IF(A403=A402,D402,VLOOKUP(E403,#REF!,25,FALSE))</f>
        <v>#N/A</v>
      </c>
      <c r="D403" s="54" t="e">
        <f>IF(VLOOKUP(E403,'помощник для списков'!C$2:E$4005,3,FALSE)=0,'помощник2(строки)'!C403,IF(INDEX(#REF!,C403+1,12)=0,IF(INDEX(#REF!,C403+2,12)=0,IF(INDEX(#REF!,C403+3,12)=0,IF(INDEX(#REF!,C403+4,12)=0,IF(INDEX(#REF!,C403+5,12)=0,IF(INDEX(#REF!,C403+6,12)=0,IF(INDEX(#REF!,C403+7,12)=0,IF(INDEX(#REF!,C403+8,12)=0,IF(INDEX(#REF!,C403+9,12)=0,IF(INDEX(#REF!,C403+10,12)=0,IF(INDEX(#REF!,C403+11,12)=0,INDEX(#REF!,C403+12,12),INDEX(#REF!,C403+11,12)),INDEX(#REF!,C403+10,12)),INDEX(#REF!,C403+9,12)),INDEX(#REF!,C403+8,12)),INDEX(#REF!,C403+7,12)),INDEX(#REF!,C403+6,12)),INDEX(#REF!,C403+5,12)),INDEX(#REF!,C403+4,12)),INDEX(#REF!,C403+3,12)),INDEX(#REF!,C403+2,12)),INDEX(#REF!,C403+1,12)))</f>
        <v>#N/A</v>
      </c>
      <c r="E403" t="e">
        <f>VLOOKUP(A403,'помощник для списков'!A$2:C$4005,3,FALSE)</f>
        <v>#N/A</v>
      </c>
      <c r="F403" t="e">
        <f>VLOOKUP(CONCATENATE("Лимит на доме",E403),#REF!,22,FALSE)</f>
        <v>#N/A</v>
      </c>
      <c r="G403" t="e">
        <f>VLOOKUP(E403,'помощник для списков'!C$2:I$4005,7,FALSE)</f>
        <v>#N/A</v>
      </c>
      <c r="H403" s="68" t="e">
        <f t="shared" si="42"/>
        <v>#N/A</v>
      </c>
      <c r="I403" t="e">
        <f t="shared" si="43"/>
        <v>#N/A</v>
      </c>
      <c r="J403">
        <f>ROW()</f>
        <v>403</v>
      </c>
      <c r="K403" t="e">
        <f>INDEX(#REF!,'помощник2(строки)'!D403,26)</f>
        <v>#REF!</v>
      </c>
      <c r="L403" t="e">
        <f>IF(K403="да",IF(A403=A402,L402,COUNTIF(M$2:M402,"&gt;0")+1),0)</f>
        <v>#REF!</v>
      </c>
      <c r="M403" t="e">
        <f>IF(VLOOKUP(E403,'помощник для списков'!C$2:I$4005,7,FALSE)=0,0,IF(L403=0,0,IF(E403=E402,0,1)))</f>
        <v>#N/A</v>
      </c>
      <c r="N403" t="e">
        <f t="shared" si="44"/>
        <v>#N/A</v>
      </c>
      <c r="O403" t="e">
        <f t="shared" si="45"/>
        <v>#N/A</v>
      </c>
      <c r="P403" t="e">
        <f>IF(INDEX(#REF!,'помощник2(строки)'!D403,27)="согласие",1,IF(INDEX(#REF!,'помощник2(строки)'!D403,27)="принято решение ОМС",1,0))</f>
        <v>#REF!</v>
      </c>
      <c r="Q403" t="e">
        <f t="shared" si="46"/>
        <v>#REF!</v>
      </c>
      <c r="R403" t="e">
        <f>IF(P403=1,IF(A403=A402,R402,COUNTIF(Q$2:Q402,"&gt;0")+1),0)</f>
        <v>#REF!</v>
      </c>
      <c r="S403" t="e">
        <f t="shared" si="47"/>
        <v>#N/A</v>
      </c>
    </row>
    <row r="404" spans="1:19">
      <c r="A404" t="e">
        <f>IF(COUNTIF(A$2:A403,A403)=B403,A403+1,A403)</f>
        <v>#N/A</v>
      </c>
      <c r="B404" t="e">
        <f>VLOOKUP(A404,'помощник для списков'!A$2:L$4005,11,FALSE)</f>
        <v>#N/A</v>
      </c>
      <c r="C404" t="e">
        <f>IF(A404=A403,D403,VLOOKUP(E404,#REF!,25,FALSE))</f>
        <v>#N/A</v>
      </c>
      <c r="D404" s="54" t="e">
        <f>IF(VLOOKUP(E404,'помощник для списков'!C$2:E$4005,3,FALSE)=0,'помощник2(строки)'!C404,IF(INDEX(#REF!,C404+1,12)=0,IF(INDEX(#REF!,C404+2,12)=0,IF(INDEX(#REF!,C404+3,12)=0,IF(INDEX(#REF!,C404+4,12)=0,IF(INDEX(#REF!,C404+5,12)=0,IF(INDEX(#REF!,C404+6,12)=0,IF(INDEX(#REF!,C404+7,12)=0,IF(INDEX(#REF!,C404+8,12)=0,IF(INDEX(#REF!,C404+9,12)=0,IF(INDEX(#REF!,C404+10,12)=0,IF(INDEX(#REF!,C404+11,12)=0,INDEX(#REF!,C404+12,12),INDEX(#REF!,C404+11,12)),INDEX(#REF!,C404+10,12)),INDEX(#REF!,C404+9,12)),INDEX(#REF!,C404+8,12)),INDEX(#REF!,C404+7,12)),INDEX(#REF!,C404+6,12)),INDEX(#REF!,C404+5,12)),INDEX(#REF!,C404+4,12)),INDEX(#REF!,C404+3,12)),INDEX(#REF!,C404+2,12)),INDEX(#REF!,C404+1,12)))</f>
        <v>#N/A</v>
      </c>
      <c r="E404" t="e">
        <f>VLOOKUP(A404,'помощник для списков'!A$2:C$4005,3,FALSE)</f>
        <v>#N/A</v>
      </c>
      <c r="F404" t="e">
        <f>VLOOKUP(CONCATENATE("Лимит на доме",E404),#REF!,22,FALSE)</f>
        <v>#N/A</v>
      </c>
      <c r="G404" t="e">
        <f>VLOOKUP(E404,'помощник для списков'!C$2:I$4005,7,FALSE)</f>
        <v>#N/A</v>
      </c>
      <c r="H404" s="68" t="e">
        <f t="shared" si="42"/>
        <v>#N/A</v>
      </c>
      <c r="I404" t="e">
        <f t="shared" si="43"/>
        <v>#N/A</v>
      </c>
      <c r="J404">
        <f>ROW()</f>
        <v>404</v>
      </c>
      <c r="K404" t="e">
        <f>INDEX(#REF!,'помощник2(строки)'!D404,26)</f>
        <v>#REF!</v>
      </c>
      <c r="L404" t="e">
        <f>IF(K404="да",IF(A404=A403,L403,COUNTIF(M$2:M403,"&gt;0")+1),0)</f>
        <v>#REF!</v>
      </c>
      <c r="M404" t="e">
        <f>IF(VLOOKUP(E404,'помощник для списков'!C$2:I$4005,7,FALSE)=0,0,IF(L404=0,0,IF(E404=E403,0,1)))</f>
        <v>#N/A</v>
      </c>
      <c r="N404" t="e">
        <f t="shared" si="44"/>
        <v>#N/A</v>
      </c>
      <c r="O404" t="e">
        <f t="shared" si="45"/>
        <v>#N/A</v>
      </c>
      <c r="P404" t="e">
        <f>IF(INDEX(#REF!,'помощник2(строки)'!D404,27)="согласие",1,IF(INDEX(#REF!,'помощник2(строки)'!D404,27)="принято решение ОМС",1,0))</f>
        <v>#REF!</v>
      </c>
      <c r="Q404" t="e">
        <f t="shared" si="46"/>
        <v>#REF!</v>
      </c>
      <c r="R404" t="e">
        <f>IF(P404=1,IF(A404=A403,R403,COUNTIF(Q$2:Q403,"&gt;0")+1),0)</f>
        <v>#REF!</v>
      </c>
      <c r="S404" t="e">
        <f t="shared" si="47"/>
        <v>#N/A</v>
      </c>
    </row>
    <row r="405" spans="1:19">
      <c r="A405" t="e">
        <f>IF(COUNTIF(A$2:A404,A404)=B404,A404+1,A404)</f>
        <v>#N/A</v>
      </c>
      <c r="B405" t="e">
        <f>VLOOKUP(A405,'помощник для списков'!A$2:L$4005,11,FALSE)</f>
        <v>#N/A</v>
      </c>
      <c r="C405" t="e">
        <f>IF(A405=A404,D404,VLOOKUP(E405,#REF!,25,FALSE))</f>
        <v>#N/A</v>
      </c>
      <c r="D405" s="54" t="e">
        <f>IF(VLOOKUP(E405,'помощник для списков'!C$2:E$4005,3,FALSE)=0,'помощник2(строки)'!C405,IF(INDEX(#REF!,C405+1,12)=0,IF(INDEX(#REF!,C405+2,12)=0,IF(INDEX(#REF!,C405+3,12)=0,IF(INDEX(#REF!,C405+4,12)=0,IF(INDEX(#REF!,C405+5,12)=0,IF(INDEX(#REF!,C405+6,12)=0,IF(INDEX(#REF!,C405+7,12)=0,IF(INDEX(#REF!,C405+8,12)=0,IF(INDEX(#REF!,C405+9,12)=0,IF(INDEX(#REF!,C405+10,12)=0,IF(INDEX(#REF!,C405+11,12)=0,INDEX(#REF!,C405+12,12),INDEX(#REF!,C405+11,12)),INDEX(#REF!,C405+10,12)),INDEX(#REF!,C405+9,12)),INDEX(#REF!,C405+8,12)),INDEX(#REF!,C405+7,12)),INDEX(#REF!,C405+6,12)),INDEX(#REF!,C405+5,12)),INDEX(#REF!,C405+4,12)),INDEX(#REF!,C405+3,12)),INDEX(#REF!,C405+2,12)),INDEX(#REF!,C405+1,12)))</f>
        <v>#N/A</v>
      </c>
      <c r="E405" t="e">
        <f>VLOOKUP(A405,'помощник для списков'!A$2:C$4005,3,FALSE)</f>
        <v>#N/A</v>
      </c>
      <c r="F405" t="e">
        <f>VLOOKUP(CONCATENATE("Лимит на доме",E405),#REF!,22,FALSE)</f>
        <v>#N/A</v>
      </c>
      <c r="G405" t="e">
        <f>VLOOKUP(E405,'помощник для списков'!C$2:I$4005,7,FALSE)</f>
        <v>#N/A</v>
      </c>
      <c r="H405" s="68" t="e">
        <f t="shared" si="42"/>
        <v>#N/A</v>
      </c>
      <c r="I405" t="e">
        <f t="shared" si="43"/>
        <v>#N/A</v>
      </c>
      <c r="J405">
        <f>ROW()</f>
        <v>405</v>
      </c>
      <c r="K405" t="e">
        <f>INDEX(#REF!,'помощник2(строки)'!D405,26)</f>
        <v>#REF!</v>
      </c>
      <c r="L405" t="e">
        <f>IF(K405="да",IF(A405=A404,L404,COUNTIF(M$2:M404,"&gt;0")+1),0)</f>
        <v>#REF!</v>
      </c>
      <c r="M405" t="e">
        <f>IF(VLOOKUP(E405,'помощник для списков'!C$2:I$4005,7,FALSE)=0,0,IF(L405=0,0,IF(E405=E404,0,1)))</f>
        <v>#N/A</v>
      </c>
      <c r="N405" t="e">
        <f t="shared" si="44"/>
        <v>#N/A</v>
      </c>
      <c r="O405" t="e">
        <f t="shared" si="45"/>
        <v>#N/A</v>
      </c>
      <c r="P405" t="e">
        <f>IF(INDEX(#REF!,'помощник2(строки)'!D405,27)="согласие",1,IF(INDEX(#REF!,'помощник2(строки)'!D405,27)="принято решение ОМС",1,0))</f>
        <v>#REF!</v>
      </c>
      <c r="Q405" t="e">
        <f t="shared" si="46"/>
        <v>#REF!</v>
      </c>
      <c r="R405" t="e">
        <f>IF(P405=1,IF(A405=A404,R404,COUNTIF(Q$2:Q404,"&gt;0")+1),0)</f>
        <v>#REF!</v>
      </c>
      <c r="S405" t="e">
        <f t="shared" si="47"/>
        <v>#N/A</v>
      </c>
    </row>
    <row r="406" spans="1:19">
      <c r="A406" t="e">
        <f>IF(COUNTIF(A$2:A405,A405)=B405,A405+1,A405)</f>
        <v>#N/A</v>
      </c>
      <c r="B406" t="e">
        <f>VLOOKUP(A406,'помощник для списков'!A$2:L$4005,11,FALSE)</f>
        <v>#N/A</v>
      </c>
      <c r="C406" t="e">
        <f>IF(A406=A405,D405,VLOOKUP(E406,#REF!,25,FALSE))</f>
        <v>#N/A</v>
      </c>
      <c r="D406" s="54" t="e">
        <f>IF(VLOOKUP(E406,'помощник для списков'!C$2:E$4005,3,FALSE)=0,'помощник2(строки)'!C406,IF(INDEX(#REF!,C406+1,12)=0,IF(INDEX(#REF!,C406+2,12)=0,IF(INDEX(#REF!,C406+3,12)=0,IF(INDEX(#REF!,C406+4,12)=0,IF(INDEX(#REF!,C406+5,12)=0,IF(INDEX(#REF!,C406+6,12)=0,IF(INDEX(#REF!,C406+7,12)=0,IF(INDEX(#REF!,C406+8,12)=0,IF(INDEX(#REF!,C406+9,12)=0,IF(INDEX(#REF!,C406+10,12)=0,IF(INDEX(#REF!,C406+11,12)=0,INDEX(#REF!,C406+12,12),INDEX(#REF!,C406+11,12)),INDEX(#REF!,C406+10,12)),INDEX(#REF!,C406+9,12)),INDEX(#REF!,C406+8,12)),INDEX(#REF!,C406+7,12)),INDEX(#REF!,C406+6,12)),INDEX(#REF!,C406+5,12)),INDEX(#REF!,C406+4,12)),INDEX(#REF!,C406+3,12)),INDEX(#REF!,C406+2,12)),INDEX(#REF!,C406+1,12)))</f>
        <v>#N/A</v>
      </c>
      <c r="E406" t="e">
        <f>VLOOKUP(A406,'помощник для списков'!A$2:C$4005,3,FALSE)</f>
        <v>#N/A</v>
      </c>
      <c r="F406" t="e">
        <f>VLOOKUP(CONCATENATE("Лимит на доме",E406),#REF!,22,FALSE)</f>
        <v>#N/A</v>
      </c>
      <c r="G406" t="e">
        <f>VLOOKUP(E406,'помощник для списков'!C$2:I$4005,7,FALSE)</f>
        <v>#N/A</v>
      </c>
      <c r="H406" s="68" t="e">
        <f t="shared" si="42"/>
        <v>#N/A</v>
      </c>
      <c r="I406" t="e">
        <f t="shared" si="43"/>
        <v>#N/A</v>
      </c>
      <c r="J406">
        <f>ROW()</f>
        <v>406</v>
      </c>
      <c r="K406" t="e">
        <f>INDEX(#REF!,'помощник2(строки)'!D406,26)</f>
        <v>#REF!</v>
      </c>
      <c r="L406" t="e">
        <f>IF(K406="да",IF(A406=A405,L405,COUNTIF(M$2:M405,"&gt;0")+1),0)</f>
        <v>#REF!</v>
      </c>
      <c r="M406" t="e">
        <f>IF(VLOOKUP(E406,'помощник для списков'!C$2:I$4005,7,FALSE)=0,0,IF(L406=0,0,IF(E406=E405,0,1)))</f>
        <v>#N/A</v>
      </c>
      <c r="N406" t="e">
        <f t="shared" si="44"/>
        <v>#N/A</v>
      </c>
      <c r="O406" t="e">
        <f t="shared" si="45"/>
        <v>#N/A</v>
      </c>
      <c r="P406" t="e">
        <f>IF(INDEX(#REF!,'помощник2(строки)'!D406,27)="согласие",1,IF(INDEX(#REF!,'помощник2(строки)'!D406,27)="принято решение ОМС",1,0))</f>
        <v>#REF!</v>
      </c>
      <c r="Q406" t="e">
        <f t="shared" si="46"/>
        <v>#REF!</v>
      </c>
      <c r="R406" t="e">
        <f>IF(P406=1,IF(A406=A405,R405,COUNTIF(Q$2:Q405,"&gt;0")+1),0)</f>
        <v>#REF!</v>
      </c>
      <c r="S406" t="e">
        <f t="shared" si="47"/>
        <v>#N/A</v>
      </c>
    </row>
    <row r="407" spans="1:19">
      <c r="A407" t="e">
        <f>IF(COUNTIF(A$2:A406,A406)=B406,A406+1,A406)</f>
        <v>#N/A</v>
      </c>
      <c r="B407" t="e">
        <f>VLOOKUP(A407,'помощник для списков'!A$2:L$4005,11,FALSE)</f>
        <v>#N/A</v>
      </c>
      <c r="C407" t="e">
        <f>IF(A407=A406,D406,VLOOKUP(E407,#REF!,25,FALSE))</f>
        <v>#N/A</v>
      </c>
      <c r="D407" s="54" t="e">
        <f>IF(VLOOKUP(E407,'помощник для списков'!C$2:E$4005,3,FALSE)=0,'помощник2(строки)'!C407,IF(INDEX(#REF!,C407+1,12)=0,IF(INDEX(#REF!,C407+2,12)=0,IF(INDEX(#REF!,C407+3,12)=0,IF(INDEX(#REF!,C407+4,12)=0,IF(INDEX(#REF!,C407+5,12)=0,IF(INDEX(#REF!,C407+6,12)=0,IF(INDEX(#REF!,C407+7,12)=0,IF(INDEX(#REF!,C407+8,12)=0,IF(INDEX(#REF!,C407+9,12)=0,IF(INDEX(#REF!,C407+10,12)=0,IF(INDEX(#REF!,C407+11,12)=0,INDEX(#REF!,C407+12,12),INDEX(#REF!,C407+11,12)),INDEX(#REF!,C407+10,12)),INDEX(#REF!,C407+9,12)),INDEX(#REF!,C407+8,12)),INDEX(#REF!,C407+7,12)),INDEX(#REF!,C407+6,12)),INDEX(#REF!,C407+5,12)),INDEX(#REF!,C407+4,12)),INDEX(#REF!,C407+3,12)),INDEX(#REF!,C407+2,12)),INDEX(#REF!,C407+1,12)))</f>
        <v>#N/A</v>
      </c>
      <c r="E407" t="e">
        <f>VLOOKUP(A407,'помощник для списков'!A$2:C$4005,3,FALSE)</f>
        <v>#N/A</v>
      </c>
      <c r="F407" t="e">
        <f>VLOOKUP(CONCATENATE("Лимит на доме",E407),#REF!,22,FALSE)</f>
        <v>#N/A</v>
      </c>
      <c r="G407" t="e">
        <f>VLOOKUP(E407,'помощник для списков'!C$2:I$4005,7,FALSE)</f>
        <v>#N/A</v>
      </c>
      <c r="H407" s="68" t="e">
        <f t="shared" si="42"/>
        <v>#N/A</v>
      </c>
      <c r="I407" t="e">
        <f t="shared" si="43"/>
        <v>#N/A</v>
      </c>
      <c r="J407">
        <f>ROW()</f>
        <v>407</v>
      </c>
      <c r="K407" t="e">
        <f>INDEX(#REF!,'помощник2(строки)'!D407,26)</f>
        <v>#REF!</v>
      </c>
      <c r="L407" t="e">
        <f>IF(K407="да",IF(A407=A406,L406,COUNTIF(M$2:M406,"&gt;0")+1),0)</f>
        <v>#REF!</v>
      </c>
      <c r="M407" t="e">
        <f>IF(VLOOKUP(E407,'помощник для списков'!C$2:I$4005,7,FALSE)=0,0,IF(L407=0,0,IF(E407=E406,0,1)))</f>
        <v>#N/A</v>
      </c>
      <c r="N407" t="e">
        <f t="shared" si="44"/>
        <v>#N/A</v>
      </c>
      <c r="O407" t="e">
        <f t="shared" si="45"/>
        <v>#N/A</v>
      </c>
      <c r="P407" t="e">
        <f>IF(INDEX(#REF!,'помощник2(строки)'!D407,27)="согласие",1,IF(INDEX(#REF!,'помощник2(строки)'!D407,27)="принято решение ОМС",1,0))</f>
        <v>#REF!</v>
      </c>
      <c r="Q407" t="e">
        <f t="shared" si="46"/>
        <v>#REF!</v>
      </c>
      <c r="R407" t="e">
        <f>IF(P407=1,IF(A407=A406,R406,COUNTIF(Q$2:Q406,"&gt;0")+1),0)</f>
        <v>#REF!</v>
      </c>
      <c r="S407" t="e">
        <f t="shared" si="47"/>
        <v>#N/A</v>
      </c>
    </row>
    <row r="408" spans="1:19">
      <c r="A408" t="e">
        <f>IF(COUNTIF(A$2:A407,A407)=B407,A407+1,A407)</f>
        <v>#N/A</v>
      </c>
      <c r="B408" t="e">
        <f>VLOOKUP(A408,'помощник для списков'!A$2:L$4005,11,FALSE)</f>
        <v>#N/A</v>
      </c>
      <c r="C408" t="e">
        <f>IF(A408=A407,D407,VLOOKUP(E408,#REF!,25,FALSE))</f>
        <v>#N/A</v>
      </c>
      <c r="D408" s="54" t="e">
        <f>IF(VLOOKUP(E408,'помощник для списков'!C$2:E$4005,3,FALSE)=0,'помощник2(строки)'!C408,IF(INDEX(#REF!,C408+1,12)=0,IF(INDEX(#REF!,C408+2,12)=0,IF(INDEX(#REF!,C408+3,12)=0,IF(INDEX(#REF!,C408+4,12)=0,IF(INDEX(#REF!,C408+5,12)=0,IF(INDEX(#REF!,C408+6,12)=0,IF(INDEX(#REF!,C408+7,12)=0,IF(INDEX(#REF!,C408+8,12)=0,IF(INDEX(#REF!,C408+9,12)=0,IF(INDEX(#REF!,C408+10,12)=0,IF(INDEX(#REF!,C408+11,12)=0,INDEX(#REF!,C408+12,12),INDEX(#REF!,C408+11,12)),INDEX(#REF!,C408+10,12)),INDEX(#REF!,C408+9,12)),INDEX(#REF!,C408+8,12)),INDEX(#REF!,C408+7,12)),INDEX(#REF!,C408+6,12)),INDEX(#REF!,C408+5,12)),INDEX(#REF!,C408+4,12)),INDEX(#REF!,C408+3,12)),INDEX(#REF!,C408+2,12)),INDEX(#REF!,C408+1,12)))</f>
        <v>#N/A</v>
      </c>
      <c r="E408" t="e">
        <f>VLOOKUP(A408,'помощник для списков'!A$2:C$4005,3,FALSE)</f>
        <v>#N/A</v>
      </c>
      <c r="F408" t="e">
        <f>VLOOKUP(CONCATENATE("Лимит на доме",E408),#REF!,22,FALSE)</f>
        <v>#N/A</v>
      </c>
      <c r="G408" t="e">
        <f>VLOOKUP(E408,'помощник для списков'!C$2:I$4005,7,FALSE)</f>
        <v>#N/A</v>
      </c>
      <c r="H408" s="68" t="e">
        <f t="shared" si="42"/>
        <v>#N/A</v>
      </c>
      <c r="I408" t="e">
        <f t="shared" si="43"/>
        <v>#N/A</v>
      </c>
      <c r="J408">
        <f>ROW()</f>
        <v>408</v>
      </c>
      <c r="K408" t="e">
        <f>INDEX(#REF!,'помощник2(строки)'!D408,26)</f>
        <v>#REF!</v>
      </c>
      <c r="L408" t="e">
        <f>IF(K408="да",IF(A408=A407,L407,COUNTIF(M$2:M407,"&gt;0")+1),0)</f>
        <v>#REF!</v>
      </c>
      <c r="M408" t="e">
        <f>IF(VLOOKUP(E408,'помощник для списков'!C$2:I$4005,7,FALSE)=0,0,IF(L408=0,0,IF(E408=E407,0,1)))</f>
        <v>#N/A</v>
      </c>
      <c r="N408" t="e">
        <f t="shared" si="44"/>
        <v>#N/A</v>
      </c>
      <c r="O408" t="e">
        <f t="shared" si="45"/>
        <v>#N/A</v>
      </c>
      <c r="P408" t="e">
        <f>IF(INDEX(#REF!,'помощник2(строки)'!D408,27)="согласие",1,IF(INDEX(#REF!,'помощник2(строки)'!D408,27)="принято решение ОМС",1,0))</f>
        <v>#REF!</v>
      </c>
      <c r="Q408" t="e">
        <f t="shared" si="46"/>
        <v>#REF!</v>
      </c>
      <c r="R408" t="e">
        <f>IF(P408=1,IF(A408=A407,R407,COUNTIF(Q$2:Q407,"&gt;0")+1),0)</f>
        <v>#REF!</v>
      </c>
      <c r="S408" t="e">
        <f t="shared" si="47"/>
        <v>#N/A</v>
      </c>
    </row>
    <row r="409" spans="1:19">
      <c r="A409" t="e">
        <f>IF(COUNTIF(A$2:A408,A408)=B408,A408+1,A408)</f>
        <v>#N/A</v>
      </c>
      <c r="B409" t="e">
        <f>VLOOKUP(A409,'помощник для списков'!A$2:L$4005,11,FALSE)</f>
        <v>#N/A</v>
      </c>
      <c r="C409" t="e">
        <f>IF(A409=A408,D408,VLOOKUP(E409,#REF!,25,FALSE))</f>
        <v>#N/A</v>
      </c>
      <c r="D409" s="54" t="e">
        <f>IF(VLOOKUP(E409,'помощник для списков'!C$2:E$4005,3,FALSE)=0,'помощник2(строки)'!C409,IF(INDEX(#REF!,C409+1,12)=0,IF(INDEX(#REF!,C409+2,12)=0,IF(INDEX(#REF!,C409+3,12)=0,IF(INDEX(#REF!,C409+4,12)=0,IF(INDEX(#REF!,C409+5,12)=0,IF(INDEX(#REF!,C409+6,12)=0,IF(INDEX(#REF!,C409+7,12)=0,IF(INDEX(#REF!,C409+8,12)=0,IF(INDEX(#REF!,C409+9,12)=0,IF(INDEX(#REF!,C409+10,12)=0,IF(INDEX(#REF!,C409+11,12)=0,INDEX(#REF!,C409+12,12),INDEX(#REF!,C409+11,12)),INDEX(#REF!,C409+10,12)),INDEX(#REF!,C409+9,12)),INDEX(#REF!,C409+8,12)),INDEX(#REF!,C409+7,12)),INDEX(#REF!,C409+6,12)),INDEX(#REF!,C409+5,12)),INDEX(#REF!,C409+4,12)),INDEX(#REF!,C409+3,12)),INDEX(#REF!,C409+2,12)),INDEX(#REF!,C409+1,12)))</f>
        <v>#N/A</v>
      </c>
      <c r="E409" t="e">
        <f>VLOOKUP(A409,'помощник для списков'!A$2:C$4005,3,FALSE)</f>
        <v>#N/A</v>
      </c>
      <c r="F409" t="e">
        <f>VLOOKUP(CONCATENATE("Лимит на доме",E409),#REF!,22,FALSE)</f>
        <v>#N/A</v>
      </c>
      <c r="G409" t="e">
        <f>VLOOKUP(E409,'помощник для списков'!C$2:I$4005,7,FALSE)</f>
        <v>#N/A</v>
      </c>
      <c r="H409" s="68" t="e">
        <f t="shared" si="42"/>
        <v>#N/A</v>
      </c>
      <c r="I409" t="e">
        <f t="shared" si="43"/>
        <v>#N/A</v>
      </c>
      <c r="J409">
        <f>ROW()</f>
        <v>409</v>
      </c>
      <c r="K409" t="e">
        <f>INDEX(#REF!,'помощник2(строки)'!D409,26)</f>
        <v>#REF!</v>
      </c>
      <c r="L409" t="e">
        <f>IF(K409="да",IF(A409=A408,L408,COUNTIF(M$2:M408,"&gt;0")+1),0)</f>
        <v>#REF!</v>
      </c>
      <c r="M409" t="e">
        <f>IF(VLOOKUP(E409,'помощник для списков'!C$2:I$4005,7,FALSE)=0,0,IF(L409=0,0,IF(E409=E408,0,1)))</f>
        <v>#N/A</v>
      </c>
      <c r="N409" t="e">
        <f t="shared" si="44"/>
        <v>#N/A</v>
      </c>
      <c r="O409" t="e">
        <f t="shared" si="45"/>
        <v>#N/A</v>
      </c>
      <c r="P409" t="e">
        <f>IF(INDEX(#REF!,'помощник2(строки)'!D409,27)="согласие",1,IF(INDEX(#REF!,'помощник2(строки)'!D409,27)="принято решение ОМС",1,0))</f>
        <v>#REF!</v>
      </c>
      <c r="Q409" t="e">
        <f t="shared" si="46"/>
        <v>#REF!</v>
      </c>
      <c r="R409" t="e">
        <f>IF(P409=1,IF(A409=A408,R408,COUNTIF(Q$2:Q408,"&gt;0")+1),0)</f>
        <v>#REF!</v>
      </c>
      <c r="S409" t="e">
        <f t="shared" si="47"/>
        <v>#N/A</v>
      </c>
    </row>
    <row r="410" spans="1:19">
      <c r="A410" t="e">
        <f>IF(COUNTIF(A$2:A409,A409)=B409,A409+1,A409)</f>
        <v>#N/A</v>
      </c>
      <c r="B410" t="e">
        <f>VLOOKUP(A410,'помощник для списков'!A$2:L$4005,11,FALSE)</f>
        <v>#N/A</v>
      </c>
      <c r="C410" t="e">
        <f>IF(A410=A409,D409,VLOOKUP(E410,#REF!,25,FALSE))</f>
        <v>#N/A</v>
      </c>
      <c r="D410" s="54" t="e">
        <f>IF(VLOOKUP(E410,'помощник для списков'!C$2:E$4005,3,FALSE)=0,'помощник2(строки)'!C410,IF(INDEX(#REF!,C410+1,12)=0,IF(INDEX(#REF!,C410+2,12)=0,IF(INDEX(#REF!,C410+3,12)=0,IF(INDEX(#REF!,C410+4,12)=0,IF(INDEX(#REF!,C410+5,12)=0,IF(INDEX(#REF!,C410+6,12)=0,IF(INDEX(#REF!,C410+7,12)=0,IF(INDEX(#REF!,C410+8,12)=0,IF(INDEX(#REF!,C410+9,12)=0,IF(INDEX(#REF!,C410+10,12)=0,IF(INDEX(#REF!,C410+11,12)=0,INDEX(#REF!,C410+12,12),INDEX(#REF!,C410+11,12)),INDEX(#REF!,C410+10,12)),INDEX(#REF!,C410+9,12)),INDEX(#REF!,C410+8,12)),INDEX(#REF!,C410+7,12)),INDEX(#REF!,C410+6,12)),INDEX(#REF!,C410+5,12)),INDEX(#REF!,C410+4,12)),INDEX(#REF!,C410+3,12)),INDEX(#REF!,C410+2,12)),INDEX(#REF!,C410+1,12)))</f>
        <v>#N/A</v>
      </c>
      <c r="E410" t="e">
        <f>VLOOKUP(A410,'помощник для списков'!A$2:C$4005,3,FALSE)</f>
        <v>#N/A</v>
      </c>
      <c r="F410" t="e">
        <f>VLOOKUP(CONCATENATE("Лимит на доме",E410),#REF!,22,FALSE)</f>
        <v>#N/A</v>
      </c>
      <c r="G410" t="e">
        <f>VLOOKUP(E410,'помощник для списков'!C$2:I$4005,7,FALSE)</f>
        <v>#N/A</v>
      </c>
      <c r="H410" s="68" t="e">
        <f t="shared" si="42"/>
        <v>#N/A</v>
      </c>
      <c r="I410" t="e">
        <f t="shared" si="43"/>
        <v>#N/A</v>
      </c>
      <c r="J410">
        <f>ROW()</f>
        <v>410</v>
      </c>
      <c r="K410" t="e">
        <f>INDEX(#REF!,'помощник2(строки)'!D410,26)</f>
        <v>#REF!</v>
      </c>
      <c r="L410" t="e">
        <f>IF(K410="да",IF(A410=A409,L409,COUNTIF(M$2:M409,"&gt;0")+1),0)</f>
        <v>#REF!</v>
      </c>
      <c r="M410" t="e">
        <f>IF(VLOOKUP(E410,'помощник для списков'!C$2:I$4005,7,FALSE)=0,0,IF(L410=0,0,IF(E410=E409,0,1)))</f>
        <v>#N/A</v>
      </c>
      <c r="N410" t="e">
        <f t="shared" si="44"/>
        <v>#N/A</v>
      </c>
      <c r="O410" t="e">
        <f t="shared" si="45"/>
        <v>#N/A</v>
      </c>
      <c r="P410" t="e">
        <f>IF(INDEX(#REF!,'помощник2(строки)'!D410,27)="согласие",1,IF(INDEX(#REF!,'помощник2(строки)'!D410,27)="принято решение ОМС",1,0))</f>
        <v>#REF!</v>
      </c>
      <c r="Q410" t="e">
        <f t="shared" si="46"/>
        <v>#REF!</v>
      </c>
      <c r="R410" t="e">
        <f>IF(P410=1,IF(A410=A409,R409,COUNTIF(Q$2:Q409,"&gt;0")+1),0)</f>
        <v>#REF!</v>
      </c>
      <c r="S410" t="e">
        <f t="shared" si="47"/>
        <v>#N/A</v>
      </c>
    </row>
    <row r="411" spans="1:19">
      <c r="A411" t="e">
        <f>IF(COUNTIF(A$2:A410,A410)=B410,A410+1,A410)</f>
        <v>#N/A</v>
      </c>
      <c r="B411" t="e">
        <f>VLOOKUP(A411,'помощник для списков'!A$2:L$4005,11,FALSE)</f>
        <v>#N/A</v>
      </c>
      <c r="C411" t="e">
        <f>IF(A411=A410,D410,VLOOKUP(E411,#REF!,25,FALSE))</f>
        <v>#N/A</v>
      </c>
      <c r="D411" s="54" t="e">
        <f>IF(VLOOKUP(E411,'помощник для списков'!C$2:E$4005,3,FALSE)=0,'помощник2(строки)'!C411,IF(INDEX(#REF!,C411+1,12)=0,IF(INDEX(#REF!,C411+2,12)=0,IF(INDEX(#REF!,C411+3,12)=0,IF(INDEX(#REF!,C411+4,12)=0,IF(INDEX(#REF!,C411+5,12)=0,IF(INDEX(#REF!,C411+6,12)=0,IF(INDEX(#REF!,C411+7,12)=0,IF(INDEX(#REF!,C411+8,12)=0,IF(INDEX(#REF!,C411+9,12)=0,IF(INDEX(#REF!,C411+10,12)=0,IF(INDEX(#REF!,C411+11,12)=0,INDEX(#REF!,C411+12,12),INDEX(#REF!,C411+11,12)),INDEX(#REF!,C411+10,12)),INDEX(#REF!,C411+9,12)),INDEX(#REF!,C411+8,12)),INDEX(#REF!,C411+7,12)),INDEX(#REF!,C411+6,12)),INDEX(#REF!,C411+5,12)),INDEX(#REF!,C411+4,12)),INDEX(#REF!,C411+3,12)),INDEX(#REF!,C411+2,12)),INDEX(#REF!,C411+1,12)))</f>
        <v>#N/A</v>
      </c>
      <c r="E411" t="e">
        <f>VLOOKUP(A411,'помощник для списков'!A$2:C$4005,3,FALSE)</f>
        <v>#N/A</v>
      </c>
      <c r="F411" t="e">
        <f>VLOOKUP(CONCATENATE("Лимит на доме",E411),#REF!,22,FALSE)</f>
        <v>#N/A</v>
      </c>
      <c r="G411" t="e">
        <f>VLOOKUP(E411,'помощник для списков'!C$2:I$4005,7,FALSE)</f>
        <v>#N/A</v>
      </c>
      <c r="H411" s="68" t="e">
        <f t="shared" si="42"/>
        <v>#N/A</v>
      </c>
      <c r="I411" t="e">
        <f t="shared" si="43"/>
        <v>#N/A</v>
      </c>
      <c r="J411">
        <f>ROW()</f>
        <v>411</v>
      </c>
      <c r="K411" t="e">
        <f>INDEX(#REF!,'помощник2(строки)'!D411,26)</f>
        <v>#REF!</v>
      </c>
      <c r="L411" t="e">
        <f>IF(K411="да",IF(A411=A410,L410,COUNTIF(M$2:M410,"&gt;0")+1),0)</f>
        <v>#REF!</v>
      </c>
      <c r="M411" t="e">
        <f>IF(VLOOKUP(E411,'помощник для списков'!C$2:I$4005,7,FALSE)=0,0,IF(L411=0,0,IF(E411=E410,0,1)))</f>
        <v>#N/A</v>
      </c>
      <c r="N411" t="e">
        <f t="shared" si="44"/>
        <v>#N/A</v>
      </c>
      <c r="O411" t="e">
        <f t="shared" si="45"/>
        <v>#N/A</v>
      </c>
      <c r="P411" t="e">
        <f>IF(INDEX(#REF!,'помощник2(строки)'!D411,27)="согласие",1,IF(INDEX(#REF!,'помощник2(строки)'!D411,27)="принято решение ОМС",1,0))</f>
        <v>#REF!</v>
      </c>
      <c r="Q411" t="e">
        <f t="shared" si="46"/>
        <v>#REF!</v>
      </c>
      <c r="R411" t="e">
        <f>IF(P411=1,IF(A411=A410,R410,COUNTIF(Q$2:Q410,"&gt;0")+1),0)</f>
        <v>#REF!</v>
      </c>
      <c r="S411" t="e">
        <f t="shared" si="47"/>
        <v>#N/A</v>
      </c>
    </row>
    <row r="412" spans="1:19">
      <c r="A412" t="e">
        <f>IF(COUNTIF(A$2:A411,A411)=B411,A411+1,A411)</f>
        <v>#N/A</v>
      </c>
      <c r="B412" t="e">
        <f>VLOOKUP(A412,'помощник для списков'!A$2:L$4005,11,FALSE)</f>
        <v>#N/A</v>
      </c>
      <c r="C412" t="e">
        <f>IF(A412=A411,D411,VLOOKUP(E412,#REF!,25,FALSE))</f>
        <v>#N/A</v>
      </c>
      <c r="D412" s="54" t="e">
        <f>IF(VLOOKUP(E412,'помощник для списков'!C$2:E$4005,3,FALSE)=0,'помощник2(строки)'!C412,IF(INDEX(#REF!,C412+1,12)=0,IF(INDEX(#REF!,C412+2,12)=0,IF(INDEX(#REF!,C412+3,12)=0,IF(INDEX(#REF!,C412+4,12)=0,IF(INDEX(#REF!,C412+5,12)=0,IF(INDEX(#REF!,C412+6,12)=0,IF(INDEX(#REF!,C412+7,12)=0,IF(INDEX(#REF!,C412+8,12)=0,IF(INDEX(#REF!,C412+9,12)=0,IF(INDEX(#REF!,C412+10,12)=0,IF(INDEX(#REF!,C412+11,12)=0,INDEX(#REF!,C412+12,12),INDEX(#REF!,C412+11,12)),INDEX(#REF!,C412+10,12)),INDEX(#REF!,C412+9,12)),INDEX(#REF!,C412+8,12)),INDEX(#REF!,C412+7,12)),INDEX(#REF!,C412+6,12)),INDEX(#REF!,C412+5,12)),INDEX(#REF!,C412+4,12)),INDEX(#REF!,C412+3,12)),INDEX(#REF!,C412+2,12)),INDEX(#REF!,C412+1,12)))</f>
        <v>#N/A</v>
      </c>
      <c r="E412" t="e">
        <f>VLOOKUP(A412,'помощник для списков'!A$2:C$4005,3,FALSE)</f>
        <v>#N/A</v>
      </c>
      <c r="F412" t="e">
        <f>VLOOKUP(CONCATENATE("Лимит на доме",E412),#REF!,22,FALSE)</f>
        <v>#N/A</v>
      </c>
      <c r="G412" t="e">
        <f>VLOOKUP(E412,'помощник для списков'!C$2:I$4005,7,FALSE)</f>
        <v>#N/A</v>
      </c>
      <c r="H412" s="68" t="e">
        <f t="shared" si="42"/>
        <v>#N/A</v>
      </c>
      <c r="I412" t="e">
        <f t="shared" si="43"/>
        <v>#N/A</v>
      </c>
      <c r="J412">
        <f>ROW()</f>
        <v>412</v>
      </c>
      <c r="K412" t="e">
        <f>INDEX(#REF!,'помощник2(строки)'!D412,26)</f>
        <v>#REF!</v>
      </c>
      <c r="L412" t="e">
        <f>IF(K412="да",IF(A412=A411,L411,COUNTIF(M$2:M411,"&gt;0")+1),0)</f>
        <v>#REF!</v>
      </c>
      <c r="M412" t="e">
        <f>IF(VLOOKUP(E412,'помощник для списков'!C$2:I$4005,7,FALSE)=0,0,IF(L412=0,0,IF(E412=E411,0,1)))</f>
        <v>#N/A</v>
      </c>
      <c r="N412" t="e">
        <f t="shared" si="44"/>
        <v>#N/A</v>
      </c>
      <c r="O412" t="e">
        <f t="shared" si="45"/>
        <v>#N/A</v>
      </c>
      <c r="P412" t="e">
        <f>IF(INDEX(#REF!,'помощник2(строки)'!D412,27)="согласие",1,IF(INDEX(#REF!,'помощник2(строки)'!D412,27)="принято решение ОМС",1,0))</f>
        <v>#REF!</v>
      </c>
      <c r="Q412" t="e">
        <f t="shared" si="46"/>
        <v>#REF!</v>
      </c>
      <c r="R412" t="e">
        <f>IF(P412=1,IF(A412=A411,R411,COUNTIF(Q$2:Q411,"&gt;0")+1),0)</f>
        <v>#REF!</v>
      </c>
      <c r="S412" t="e">
        <f t="shared" si="47"/>
        <v>#N/A</v>
      </c>
    </row>
    <row r="413" spans="1:19">
      <c r="A413" t="e">
        <f>IF(COUNTIF(A$2:A412,A412)=B412,A412+1,A412)</f>
        <v>#N/A</v>
      </c>
      <c r="B413" t="e">
        <f>VLOOKUP(A413,'помощник для списков'!A$2:L$4005,11,FALSE)</f>
        <v>#N/A</v>
      </c>
      <c r="C413" t="e">
        <f>IF(A413=A412,D412,VLOOKUP(E413,#REF!,25,FALSE))</f>
        <v>#N/A</v>
      </c>
      <c r="D413" s="54" t="e">
        <f>IF(VLOOKUP(E413,'помощник для списков'!C$2:E$4005,3,FALSE)=0,'помощник2(строки)'!C413,IF(INDEX(#REF!,C413+1,12)=0,IF(INDEX(#REF!,C413+2,12)=0,IF(INDEX(#REF!,C413+3,12)=0,IF(INDEX(#REF!,C413+4,12)=0,IF(INDEX(#REF!,C413+5,12)=0,IF(INDEX(#REF!,C413+6,12)=0,IF(INDEX(#REF!,C413+7,12)=0,IF(INDEX(#REF!,C413+8,12)=0,IF(INDEX(#REF!,C413+9,12)=0,IF(INDEX(#REF!,C413+10,12)=0,IF(INDEX(#REF!,C413+11,12)=0,INDEX(#REF!,C413+12,12),INDEX(#REF!,C413+11,12)),INDEX(#REF!,C413+10,12)),INDEX(#REF!,C413+9,12)),INDEX(#REF!,C413+8,12)),INDEX(#REF!,C413+7,12)),INDEX(#REF!,C413+6,12)),INDEX(#REF!,C413+5,12)),INDEX(#REF!,C413+4,12)),INDEX(#REF!,C413+3,12)),INDEX(#REF!,C413+2,12)),INDEX(#REF!,C413+1,12)))</f>
        <v>#N/A</v>
      </c>
      <c r="E413" t="e">
        <f>VLOOKUP(A413,'помощник для списков'!A$2:C$4005,3,FALSE)</f>
        <v>#N/A</v>
      </c>
      <c r="F413" t="e">
        <f>VLOOKUP(CONCATENATE("Лимит на доме",E413),#REF!,22,FALSE)</f>
        <v>#N/A</v>
      </c>
      <c r="G413" t="e">
        <f>VLOOKUP(E413,'помощник для списков'!C$2:I$4005,7,FALSE)</f>
        <v>#N/A</v>
      </c>
      <c r="H413" s="68" t="e">
        <f t="shared" si="42"/>
        <v>#N/A</v>
      </c>
      <c r="I413" t="e">
        <f t="shared" si="43"/>
        <v>#N/A</v>
      </c>
      <c r="J413">
        <f>ROW()</f>
        <v>413</v>
      </c>
      <c r="K413" t="e">
        <f>INDEX(#REF!,'помощник2(строки)'!D413,26)</f>
        <v>#REF!</v>
      </c>
      <c r="L413" t="e">
        <f>IF(K413="да",IF(A413=A412,L412,COUNTIF(M$2:M412,"&gt;0")+1),0)</f>
        <v>#REF!</v>
      </c>
      <c r="M413" t="e">
        <f>IF(VLOOKUP(E413,'помощник для списков'!C$2:I$4005,7,FALSE)=0,0,IF(L413=0,0,IF(E413=E412,0,1)))</f>
        <v>#N/A</v>
      </c>
      <c r="N413" t="e">
        <f t="shared" si="44"/>
        <v>#N/A</v>
      </c>
      <c r="O413" t="e">
        <f t="shared" si="45"/>
        <v>#N/A</v>
      </c>
      <c r="P413" t="e">
        <f>IF(INDEX(#REF!,'помощник2(строки)'!D413,27)="согласие",1,IF(INDEX(#REF!,'помощник2(строки)'!D413,27)="принято решение ОМС",1,0))</f>
        <v>#REF!</v>
      </c>
      <c r="Q413" t="e">
        <f t="shared" si="46"/>
        <v>#REF!</v>
      </c>
      <c r="R413" t="e">
        <f>IF(P413=1,IF(A413=A412,R412,COUNTIF(Q$2:Q412,"&gt;0")+1),0)</f>
        <v>#REF!</v>
      </c>
      <c r="S413" t="e">
        <f t="shared" si="47"/>
        <v>#N/A</v>
      </c>
    </row>
    <row r="414" spans="1:19">
      <c r="A414" t="e">
        <f>IF(COUNTIF(A$2:A413,A413)=B413,A413+1,A413)</f>
        <v>#N/A</v>
      </c>
      <c r="B414" t="e">
        <f>VLOOKUP(A414,'помощник для списков'!A$2:L$4005,11,FALSE)</f>
        <v>#N/A</v>
      </c>
      <c r="C414" t="e">
        <f>IF(A414=A413,D413,VLOOKUP(E414,#REF!,25,FALSE))</f>
        <v>#N/A</v>
      </c>
      <c r="D414" s="54" t="e">
        <f>IF(VLOOKUP(E414,'помощник для списков'!C$2:E$4005,3,FALSE)=0,'помощник2(строки)'!C414,IF(INDEX(#REF!,C414+1,12)=0,IF(INDEX(#REF!,C414+2,12)=0,IF(INDEX(#REF!,C414+3,12)=0,IF(INDEX(#REF!,C414+4,12)=0,IF(INDEX(#REF!,C414+5,12)=0,IF(INDEX(#REF!,C414+6,12)=0,IF(INDEX(#REF!,C414+7,12)=0,IF(INDEX(#REF!,C414+8,12)=0,IF(INDEX(#REF!,C414+9,12)=0,IF(INDEX(#REF!,C414+10,12)=0,IF(INDEX(#REF!,C414+11,12)=0,INDEX(#REF!,C414+12,12),INDEX(#REF!,C414+11,12)),INDEX(#REF!,C414+10,12)),INDEX(#REF!,C414+9,12)),INDEX(#REF!,C414+8,12)),INDEX(#REF!,C414+7,12)),INDEX(#REF!,C414+6,12)),INDEX(#REF!,C414+5,12)),INDEX(#REF!,C414+4,12)),INDEX(#REF!,C414+3,12)),INDEX(#REF!,C414+2,12)),INDEX(#REF!,C414+1,12)))</f>
        <v>#N/A</v>
      </c>
      <c r="E414" t="e">
        <f>VLOOKUP(A414,'помощник для списков'!A$2:C$4005,3,FALSE)</f>
        <v>#N/A</v>
      </c>
      <c r="F414" t="e">
        <f>VLOOKUP(CONCATENATE("Лимит на доме",E414),#REF!,22,FALSE)</f>
        <v>#N/A</v>
      </c>
      <c r="G414" t="e">
        <f>VLOOKUP(E414,'помощник для списков'!C$2:I$4005,7,FALSE)</f>
        <v>#N/A</v>
      </c>
      <c r="H414" s="68" t="e">
        <f t="shared" si="42"/>
        <v>#N/A</v>
      </c>
      <c r="I414" t="e">
        <f t="shared" si="43"/>
        <v>#N/A</v>
      </c>
      <c r="J414">
        <f>ROW()</f>
        <v>414</v>
      </c>
      <c r="K414" t="e">
        <f>INDEX(#REF!,'помощник2(строки)'!D414,26)</f>
        <v>#REF!</v>
      </c>
      <c r="L414" t="e">
        <f>IF(K414="да",IF(A414=A413,L413,COUNTIF(M$2:M413,"&gt;0")+1),0)</f>
        <v>#REF!</v>
      </c>
      <c r="M414" t="e">
        <f>IF(VLOOKUP(E414,'помощник для списков'!C$2:I$4005,7,FALSE)=0,0,IF(L414=0,0,IF(E414=E413,0,1)))</f>
        <v>#N/A</v>
      </c>
      <c r="N414" t="e">
        <f t="shared" si="44"/>
        <v>#N/A</v>
      </c>
      <c r="O414" t="e">
        <f t="shared" si="45"/>
        <v>#N/A</v>
      </c>
      <c r="P414" t="e">
        <f>IF(INDEX(#REF!,'помощник2(строки)'!D414,27)="согласие",1,IF(INDEX(#REF!,'помощник2(строки)'!D414,27)="принято решение ОМС",1,0))</f>
        <v>#REF!</v>
      </c>
      <c r="Q414" t="e">
        <f t="shared" si="46"/>
        <v>#REF!</v>
      </c>
      <c r="R414" t="e">
        <f>IF(P414=1,IF(A414=A413,R413,COUNTIF(Q$2:Q413,"&gt;0")+1),0)</f>
        <v>#REF!</v>
      </c>
      <c r="S414" t="e">
        <f t="shared" si="47"/>
        <v>#N/A</v>
      </c>
    </row>
    <row r="415" spans="1:19">
      <c r="A415" t="e">
        <f>IF(COUNTIF(A$2:A414,A414)=B414,A414+1,A414)</f>
        <v>#N/A</v>
      </c>
      <c r="B415" t="e">
        <f>VLOOKUP(A415,'помощник для списков'!A$2:L$4005,11,FALSE)</f>
        <v>#N/A</v>
      </c>
      <c r="C415" t="e">
        <f>IF(A415=A414,D414,VLOOKUP(E415,#REF!,25,FALSE))</f>
        <v>#N/A</v>
      </c>
      <c r="D415" s="54" t="e">
        <f>IF(VLOOKUP(E415,'помощник для списков'!C$2:E$4005,3,FALSE)=0,'помощник2(строки)'!C415,IF(INDEX(#REF!,C415+1,12)=0,IF(INDEX(#REF!,C415+2,12)=0,IF(INDEX(#REF!,C415+3,12)=0,IF(INDEX(#REF!,C415+4,12)=0,IF(INDEX(#REF!,C415+5,12)=0,IF(INDEX(#REF!,C415+6,12)=0,IF(INDEX(#REF!,C415+7,12)=0,IF(INDEX(#REF!,C415+8,12)=0,IF(INDEX(#REF!,C415+9,12)=0,IF(INDEX(#REF!,C415+10,12)=0,IF(INDEX(#REF!,C415+11,12)=0,INDEX(#REF!,C415+12,12),INDEX(#REF!,C415+11,12)),INDEX(#REF!,C415+10,12)),INDEX(#REF!,C415+9,12)),INDEX(#REF!,C415+8,12)),INDEX(#REF!,C415+7,12)),INDEX(#REF!,C415+6,12)),INDEX(#REF!,C415+5,12)),INDEX(#REF!,C415+4,12)),INDEX(#REF!,C415+3,12)),INDEX(#REF!,C415+2,12)),INDEX(#REF!,C415+1,12)))</f>
        <v>#N/A</v>
      </c>
      <c r="E415" t="e">
        <f>VLOOKUP(A415,'помощник для списков'!A$2:C$4005,3,FALSE)</f>
        <v>#N/A</v>
      </c>
      <c r="F415" t="e">
        <f>VLOOKUP(CONCATENATE("Лимит на доме",E415),#REF!,22,FALSE)</f>
        <v>#N/A</v>
      </c>
      <c r="G415" t="e">
        <f>VLOOKUP(E415,'помощник для списков'!C$2:I$4005,7,FALSE)</f>
        <v>#N/A</v>
      </c>
      <c r="H415" s="68" t="e">
        <f t="shared" si="42"/>
        <v>#N/A</v>
      </c>
      <c r="I415" t="e">
        <f t="shared" si="43"/>
        <v>#N/A</v>
      </c>
      <c r="J415">
        <f>ROW()</f>
        <v>415</v>
      </c>
      <c r="K415" t="e">
        <f>INDEX(#REF!,'помощник2(строки)'!D415,26)</f>
        <v>#REF!</v>
      </c>
      <c r="L415" t="e">
        <f>IF(K415="да",IF(A415=A414,L414,COUNTIF(M$2:M414,"&gt;0")+1),0)</f>
        <v>#REF!</v>
      </c>
      <c r="M415" t="e">
        <f>IF(VLOOKUP(E415,'помощник для списков'!C$2:I$4005,7,FALSE)=0,0,IF(L415=0,0,IF(E415=E414,0,1)))</f>
        <v>#N/A</v>
      </c>
      <c r="N415" t="e">
        <f t="shared" si="44"/>
        <v>#N/A</v>
      </c>
      <c r="O415" t="e">
        <f t="shared" si="45"/>
        <v>#N/A</v>
      </c>
      <c r="P415" t="e">
        <f>IF(INDEX(#REF!,'помощник2(строки)'!D415,27)="согласие",1,IF(INDEX(#REF!,'помощник2(строки)'!D415,27)="принято решение ОМС",1,0))</f>
        <v>#REF!</v>
      </c>
      <c r="Q415" t="e">
        <f t="shared" si="46"/>
        <v>#REF!</v>
      </c>
      <c r="R415" t="e">
        <f>IF(P415=1,IF(A415=A414,R414,COUNTIF(Q$2:Q414,"&gt;0")+1),0)</f>
        <v>#REF!</v>
      </c>
      <c r="S415" t="e">
        <f t="shared" si="47"/>
        <v>#N/A</v>
      </c>
    </row>
    <row r="416" spans="1:19">
      <c r="A416" t="e">
        <f>IF(COUNTIF(A$2:A415,A415)=B415,A415+1,A415)</f>
        <v>#N/A</v>
      </c>
      <c r="B416" t="e">
        <f>VLOOKUP(A416,'помощник для списков'!A$2:L$4005,11,FALSE)</f>
        <v>#N/A</v>
      </c>
      <c r="C416" t="e">
        <f>IF(A416=A415,D415,VLOOKUP(E416,#REF!,25,FALSE))</f>
        <v>#N/A</v>
      </c>
      <c r="D416" s="54" t="e">
        <f>IF(VLOOKUP(E416,'помощник для списков'!C$2:E$4005,3,FALSE)=0,'помощник2(строки)'!C416,IF(INDEX(#REF!,C416+1,12)=0,IF(INDEX(#REF!,C416+2,12)=0,IF(INDEX(#REF!,C416+3,12)=0,IF(INDEX(#REF!,C416+4,12)=0,IF(INDEX(#REF!,C416+5,12)=0,IF(INDEX(#REF!,C416+6,12)=0,IF(INDEX(#REF!,C416+7,12)=0,IF(INDEX(#REF!,C416+8,12)=0,IF(INDEX(#REF!,C416+9,12)=0,IF(INDEX(#REF!,C416+10,12)=0,IF(INDEX(#REF!,C416+11,12)=0,INDEX(#REF!,C416+12,12),INDEX(#REF!,C416+11,12)),INDEX(#REF!,C416+10,12)),INDEX(#REF!,C416+9,12)),INDEX(#REF!,C416+8,12)),INDEX(#REF!,C416+7,12)),INDEX(#REF!,C416+6,12)),INDEX(#REF!,C416+5,12)),INDEX(#REF!,C416+4,12)),INDEX(#REF!,C416+3,12)),INDEX(#REF!,C416+2,12)),INDEX(#REF!,C416+1,12)))</f>
        <v>#N/A</v>
      </c>
      <c r="E416" t="e">
        <f>VLOOKUP(A416,'помощник для списков'!A$2:C$4005,3,FALSE)</f>
        <v>#N/A</v>
      </c>
      <c r="F416" t="e">
        <f>VLOOKUP(CONCATENATE("Лимит на доме",E416),#REF!,22,FALSE)</f>
        <v>#N/A</v>
      </c>
      <c r="G416" t="e">
        <f>VLOOKUP(E416,'помощник для списков'!C$2:I$4005,7,FALSE)</f>
        <v>#N/A</v>
      </c>
      <c r="H416" s="68" t="e">
        <f t="shared" si="42"/>
        <v>#N/A</v>
      </c>
      <c r="I416" t="e">
        <f t="shared" si="43"/>
        <v>#N/A</v>
      </c>
      <c r="J416">
        <f>ROW()</f>
        <v>416</v>
      </c>
      <c r="K416" t="e">
        <f>INDEX(#REF!,'помощник2(строки)'!D416,26)</f>
        <v>#REF!</v>
      </c>
      <c r="L416" t="e">
        <f>IF(K416="да",IF(A416=A415,L415,COUNTIF(M$2:M415,"&gt;0")+1),0)</f>
        <v>#REF!</v>
      </c>
      <c r="M416" t="e">
        <f>IF(VLOOKUP(E416,'помощник для списков'!C$2:I$4005,7,FALSE)=0,0,IF(L416=0,0,IF(E416=E415,0,1)))</f>
        <v>#N/A</v>
      </c>
      <c r="N416" t="e">
        <f t="shared" si="44"/>
        <v>#N/A</v>
      </c>
      <c r="O416" t="e">
        <f t="shared" si="45"/>
        <v>#N/A</v>
      </c>
      <c r="P416" t="e">
        <f>IF(INDEX(#REF!,'помощник2(строки)'!D416,27)="согласие",1,IF(INDEX(#REF!,'помощник2(строки)'!D416,27)="принято решение ОМС",1,0))</f>
        <v>#REF!</v>
      </c>
      <c r="Q416" t="e">
        <f t="shared" si="46"/>
        <v>#REF!</v>
      </c>
      <c r="R416" t="e">
        <f>IF(P416=1,IF(A416=A415,R415,COUNTIF(Q$2:Q415,"&gt;0")+1),0)</f>
        <v>#REF!</v>
      </c>
      <c r="S416" t="e">
        <f t="shared" si="47"/>
        <v>#N/A</v>
      </c>
    </row>
    <row r="417" spans="1:19">
      <c r="A417" t="e">
        <f>IF(COUNTIF(A$2:A416,A416)=B416,A416+1,A416)</f>
        <v>#N/A</v>
      </c>
      <c r="B417" t="e">
        <f>VLOOKUP(A417,'помощник для списков'!A$2:L$4005,11,FALSE)</f>
        <v>#N/A</v>
      </c>
      <c r="C417" t="e">
        <f>IF(A417=A416,D416,VLOOKUP(E417,#REF!,25,FALSE))</f>
        <v>#N/A</v>
      </c>
      <c r="D417" s="54" t="e">
        <f>IF(VLOOKUP(E417,'помощник для списков'!C$2:E$4005,3,FALSE)=0,'помощник2(строки)'!C417,IF(INDEX(#REF!,C417+1,12)=0,IF(INDEX(#REF!,C417+2,12)=0,IF(INDEX(#REF!,C417+3,12)=0,IF(INDEX(#REF!,C417+4,12)=0,IF(INDEX(#REF!,C417+5,12)=0,IF(INDEX(#REF!,C417+6,12)=0,IF(INDEX(#REF!,C417+7,12)=0,IF(INDEX(#REF!,C417+8,12)=0,IF(INDEX(#REF!,C417+9,12)=0,IF(INDEX(#REF!,C417+10,12)=0,IF(INDEX(#REF!,C417+11,12)=0,INDEX(#REF!,C417+12,12),INDEX(#REF!,C417+11,12)),INDEX(#REF!,C417+10,12)),INDEX(#REF!,C417+9,12)),INDEX(#REF!,C417+8,12)),INDEX(#REF!,C417+7,12)),INDEX(#REF!,C417+6,12)),INDEX(#REF!,C417+5,12)),INDEX(#REF!,C417+4,12)),INDEX(#REF!,C417+3,12)),INDEX(#REF!,C417+2,12)),INDEX(#REF!,C417+1,12)))</f>
        <v>#N/A</v>
      </c>
      <c r="E417" t="e">
        <f>VLOOKUP(A417,'помощник для списков'!A$2:C$4005,3,FALSE)</f>
        <v>#N/A</v>
      </c>
      <c r="F417" t="e">
        <f>VLOOKUP(CONCATENATE("Лимит на доме",E417),#REF!,22,FALSE)</f>
        <v>#N/A</v>
      </c>
      <c r="G417" t="e">
        <f>VLOOKUP(E417,'помощник для списков'!C$2:I$4005,7,FALSE)</f>
        <v>#N/A</v>
      </c>
      <c r="H417" s="68" t="e">
        <f t="shared" si="42"/>
        <v>#N/A</v>
      </c>
      <c r="I417" t="e">
        <f t="shared" si="43"/>
        <v>#N/A</v>
      </c>
      <c r="J417">
        <f>ROW()</f>
        <v>417</v>
      </c>
      <c r="K417" t="e">
        <f>INDEX(#REF!,'помощник2(строки)'!D417,26)</f>
        <v>#REF!</v>
      </c>
      <c r="L417" t="e">
        <f>IF(K417="да",IF(A417=A416,L416,COUNTIF(M$2:M416,"&gt;0")+1),0)</f>
        <v>#REF!</v>
      </c>
      <c r="M417" t="e">
        <f>IF(VLOOKUP(E417,'помощник для списков'!C$2:I$4005,7,FALSE)=0,0,IF(L417=0,0,IF(E417=E416,0,1)))</f>
        <v>#N/A</v>
      </c>
      <c r="N417" t="e">
        <f t="shared" si="44"/>
        <v>#N/A</v>
      </c>
      <c r="O417" t="e">
        <f t="shared" si="45"/>
        <v>#N/A</v>
      </c>
      <c r="P417" t="e">
        <f>IF(INDEX(#REF!,'помощник2(строки)'!D417,27)="согласие",1,IF(INDEX(#REF!,'помощник2(строки)'!D417,27)="принято решение ОМС",1,0))</f>
        <v>#REF!</v>
      </c>
      <c r="Q417" t="e">
        <f t="shared" si="46"/>
        <v>#REF!</v>
      </c>
      <c r="R417" t="e">
        <f>IF(P417=1,IF(A417=A416,R416,COUNTIF(Q$2:Q416,"&gt;0")+1),0)</f>
        <v>#REF!</v>
      </c>
      <c r="S417" t="e">
        <f t="shared" si="47"/>
        <v>#N/A</v>
      </c>
    </row>
    <row r="418" spans="1:19">
      <c r="A418" t="e">
        <f>IF(COUNTIF(A$2:A417,A417)=B417,A417+1,A417)</f>
        <v>#N/A</v>
      </c>
      <c r="B418" t="e">
        <f>VLOOKUP(A418,'помощник для списков'!A$2:L$4005,11,FALSE)</f>
        <v>#N/A</v>
      </c>
      <c r="C418" t="e">
        <f>IF(A418=A417,D417,VLOOKUP(E418,#REF!,25,FALSE))</f>
        <v>#N/A</v>
      </c>
      <c r="D418" s="54" t="e">
        <f>IF(VLOOKUP(E418,'помощник для списков'!C$2:E$4005,3,FALSE)=0,'помощник2(строки)'!C418,IF(INDEX(#REF!,C418+1,12)=0,IF(INDEX(#REF!,C418+2,12)=0,IF(INDEX(#REF!,C418+3,12)=0,IF(INDEX(#REF!,C418+4,12)=0,IF(INDEX(#REF!,C418+5,12)=0,IF(INDEX(#REF!,C418+6,12)=0,IF(INDEX(#REF!,C418+7,12)=0,IF(INDEX(#REF!,C418+8,12)=0,IF(INDEX(#REF!,C418+9,12)=0,IF(INDEX(#REF!,C418+10,12)=0,IF(INDEX(#REF!,C418+11,12)=0,INDEX(#REF!,C418+12,12),INDEX(#REF!,C418+11,12)),INDEX(#REF!,C418+10,12)),INDEX(#REF!,C418+9,12)),INDEX(#REF!,C418+8,12)),INDEX(#REF!,C418+7,12)),INDEX(#REF!,C418+6,12)),INDEX(#REF!,C418+5,12)),INDEX(#REF!,C418+4,12)),INDEX(#REF!,C418+3,12)),INDEX(#REF!,C418+2,12)),INDEX(#REF!,C418+1,12)))</f>
        <v>#N/A</v>
      </c>
      <c r="E418" t="e">
        <f>VLOOKUP(A418,'помощник для списков'!A$2:C$4005,3,FALSE)</f>
        <v>#N/A</v>
      </c>
      <c r="F418" t="e">
        <f>VLOOKUP(CONCATENATE("Лимит на доме",E418),#REF!,22,FALSE)</f>
        <v>#N/A</v>
      </c>
      <c r="G418" t="e">
        <f>VLOOKUP(E418,'помощник для списков'!C$2:I$4005,7,FALSE)</f>
        <v>#N/A</v>
      </c>
      <c r="H418" s="68" t="e">
        <f t="shared" si="42"/>
        <v>#N/A</v>
      </c>
      <c r="I418" t="e">
        <f t="shared" si="43"/>
        <v>#N/A</v>
      </c>
      <c r="J418">
        <f>ROW()</f>
        <v>418</v>
      </c>
      <c r="K418" t="e">
        <f>INDEX(#REF!,'помощник2(строки)'!D418,26)</f>
        <v>#REF!</v>
      </c>
      <c r="L418" t="e">
        <f>IF(K418="да",IF(A418=A417,L417,COUNTIF(M$2:M417,"&gt;0")+1),0)</f>
        <v>#REF!</v>
      </c>
      <c r="M418" t="e">
        <f>IF(VLOOKUP(E418,'помощник для списков'!C$2:I$4005,7,FALSE)=0,0,IF(L418=0,0,IF(E418=E417,0,1)))</f>
        <v>#N/A</v>
      </c>
      <c r="N418" t="e">
        <f t="shared" si="44"/>
        <v>#N/A</v>
      </c>
      <c r="O418" t="e">
        <f t="shared" si="45"/>
        <v>#N/A</v>
      </c>
      <c r="P418" t="e">
        <f>IF(INDEX(#REF!,'помощник2(строки)'!D418,27)="согласие",1,IF(INDEX(#REF!,'помощник2(строки)'!D418,27)="принято решение ОМС",1,0))</f>
        <v>#REF!</v>
      </c>
      <c r="Q418" t="e">
        <f t="shared" si="46"/>
        <v>#REF!</v>
      </c>
      <c r="R418" t="e">
        <f>IF(P418=1,IF(A418=A417,R417,COUNTIF(Q$2:Q417,"&gt;0")+1),0)</f>
        <v>#REF!</v>
      </c>
      <c r="S418" t="e">
        <f t="shared" si="47"/>
        <v>#N/A</v>
      </c>
    </row>
    <row r="419" spans="1:19">
      <c r="A419" t="e">
        <f>IF(COUNTIF(A$2:A418,A418)=B418,A418+1,A418)</f>
        <v>#N/A</v>
      </c>
      <c r="B419" t="e">
        <f>VLOOKUP(A419,'помощник для списков'!A$2:L$4005,11,FALSE)</f>
        <v>#N/A</v>
      </c>
      <c r="C419" t="e">
        <f>IF(A419=A418,D418,VLOOKUP(E419,#REF!,25,FALSE))</f>
        <v>#N/A</v>
      </c>
      <c r="D419" s="54" t="e">
        <f>IF(VLOOKUP(E419,'помощник для списков'!C$2:E$4005,3,FALSE)=0,'помощник2(строки)'!C419,IF(INDEX(#REF!,C419+1,12)=0,IF(INDEX(#REF!,C419+2,12)=0,IF(INDEX(#REF!,C419+3,12)=0,IF(INDEX(#REF!,C419+4,12)=0,IF(INDEX(#REF!,C419+5,12)=0,IF(INDEX(#REF!,C419+6,12)=0,IF(INDEX(#REF!,C419+7,12)=0,IF(INDEX(#REF!,C419+8,12)=0,IF(INDEX(#REF!,C419+9,12)=0,IF(INDEX(#REF!,C419+10,12)=0,IF(INDEX(#REF!,C419+11,12)=0,INDEX(#REF!,C419+12,12),INDEX(#REF!,C419+11,12)),INDEX(#REF!,C419+10,12)),INDEX(#REF!,C419+9,12)),INDEX(#REF!,C419+8,12)),INDEX(#REF!,C419+7,12)),INDEX(#REF!,C419+6,12)),INDEX(#REF!,C419+5,12)),INDEX(#REF!,C419+4,12)),INDEX(#REF!,C419+3,12)),INDEX(#REF!,C419+2,12)),INDEX(#REF!,C419+1,12)))</f>
        <v>#N/A</v>
      </c>
      <c r="E419" t="e">
        <f>VLOOKUP(A419,'помощник для списков'!A$2:C$4005,3,FALSE)</f>
        <v>#N/A</v>
      </c>
      <c r="F419" t="e">
        <f>VLOOKUP(CONCATENATE("Лимит на доме",E419),#REF!,22,FALSE)</f>
        <v>#N/A</v>
      </c>
      <c r="G419" t="e">
        <f>VLOOKUP(E419,'помощник для списков'!C$2:I$4005,7,FALSE)</f>
        <v>#N/A</v>
      </c>
      <c r="H419" s="68" t="e">
        <f t="shared" si="42"/>
        <v>#N/A</v>
      </c>
      <c r="I419" t="e">
        <f t="shared" si="43"/>
        <v>#N/A</v>
      </c>
      <c r="J419">
        <f>ROW()</f>
        <v>419</v>
      </c>
      <c r="K419" t="e">
        <f>INDEX(#REF!,'помощник2(строки)'!D419,26)</f>
        <v>#REF!</v>
      </c>
      <c r="L419" t="e">
        <f>IF(K419="да",IF(A419=A418,L418,COUNTIF(M$2:M418,"&gt;0")+1),0)</f>
        <v>#REF!</v>
      </c>
      <c r="M419" t="e">
        <f>IF(VLOOKUP(E419,'помощник для списков'!C$2:I$4005,7,FALSE)=0,0,IF(L419=0,0,IF(E419=E418,0,1)))</f>
        <v>#N/A</v>
      </c>
      <c r="N419" t="e">
        <f t="shared" si="44"/>
        <v>#N/A</v>
      </c>
      <c r="O419" t="e">
        <f t="shared" si="45"/>
        <v>#N/A</v>
      </c>
      <c r="P419" t="e">
        <f>IF(INDEX(#REF!,'помощник2(строки)'!D419,27)="согласие",1,IF(INDEX(#REF!,'помощник2(строки)'!D419,27)="принято решение ОМС",1,0))</f>
        <v>#REF!</v>
      </c>
      <c r="Q419" t="e">
        <f t="shared" si="46"/>
        <v>#REF!</v>
      </c>
      <c r="R419" t="e">
        <f>IF(P419=1,IF(A419=A418,R418,COUNTIF(Q$2:Q418,"&gt;0")+1),0)</f>
        <v>#REF!</v>
      </c>
      <c r="S419" t="e">
        <f t="shared" si="47"/>
        <v>#N/A</v>
      </c>
    </row>
    <row r="420" spans="1:19">
      <c r="A420" t="e">
        <f>IF(COUNTIF(A$2:A419,A419)=B419,A419+1,A419)</f>
        <v>#N/A</v>
      </c>
      <c r="B420" t="e">
        <f>VLOOKUP(A420,'помощник для списков'!A$2:L$4005,11,FALSE)</f>
        <v>#N/A</v>
      </c>
      <c r="C420" t="e">
        <f>IF(A420=A419,D419,VLOOKUP(E420,#REF!,25,FALSE))</f>
        <v>#N/A</v>
      </c>
      <c r="D420" s="54" t="e">
        <f>IF(VLOOKUP(E420,'помощник для списков'!C$2:E$4005,3,FALSE)=0,'помощник2(строки)'!C420,IF(INDEX(#REF!,C420+1,12)=0,IF(INDEX(#REF!,C420+2,12)=0,IF(INDEX(#REF!,C420+3,12)=0,IF(INDEX(#REF!,C420+4,12)=0,IF(INDEX(#REF!,C420+5,12)=0,IF(INDEX(#REF!,C420+6,12)=0,IF(INDEX(#REF!,C420+7,12)=0,IF(INDEX(#REF!,C420+8,12)=0,IF(INDEX(#REF!,C420+9,12)=0,IF(INDEX(#REF!,C420+10,12)=0,IF(INDEX(#REF!,C420+11,12)=0,INDEX(#REF!,C420+12,12),INDEX(#REF!,C420+11,12)),INDEX(#REF!,C420+10,12)),INDEX(#REF!,C420+9,12)),INDEX(#REF!,C420+8,12)),INDEX(#REF!,C420+7,12)),INDEX(#REF!,C420+6,12)),INDEX(#REF!,C420+5,12)),INDEX(#REF!,C420+4,12)),INDEX(#REF!,C420+3,12)),INDEX(#REF!,C420+2,12)),INDEX(#REF!,C420+1,12)))</f>
        <v>#N/A</v>
      </c>
      <c r="E420" t="e">
        <f>VLOOKUP(A420,'помощник для списков'!A$2:C$4005,3,FALSE)</f>
        <v>#N/A</v>
      </c>
      <c r="F420" t="e">
        <f>VLOOKUP(CONCATENATE("Лимит на доме",E420),#REF!,22,FALSE)</f>
        <v>#N/A</v>
      </c>
      <c r="G420" t="e">
        <f>VLOOKUP(E420,'помощник для списков'!C$2:I$4005,7,FALSE)</f>
        <v>#N/A</v>
      </c>
      <c r="H420" s="68" t="e">
        <f t="shared" si="42"/>
        <v>#N/A</v>
      </c>
      <c r="I420" t="e">
        <f t="shared" si="43"/>
        <v>#N/A</v>
      </c>
      <c r="J420">
        <f>ROW()</f>
        <v>420</v>
      </c>
      <c r="K420" t="e">
        <f>INDEX(#REF!,'помощник2(строки)'!D420,26)</f>
        <v>#REF!</v>
      </c>
      <c r="L420" t="e">
        <f>IF(K420="да",IF(A420=A419,L419,COUNTIF(M$2:M419,"&gt;0")+1),0)</f>
        <v>#REF!</v>
      </c>
      <c r="M420" t="e">
        <f>IF(VLOOKUP(E420,'помощник для списков'!C$2:I$4005,7,FALSE)=0,0,IF(L420=0,0,IF(E420=E419,0,1)))</f>
        <v>#N/A</v>
      </c>
      <c r="N420" t="e">
        <f t="shared" si="44"/>
        <v>#N/A</v>
      </c>
      <c r="O420" t="e">
        <f t="shared" si="45"/>
        <v>#N/A</v>
      </c>
      <c r="P420" t="e">
        <f>IF(INDEX(#REF!,'помощник2(строки)'!D420,27)="согласие",1,IF(INDEX(#REF!,'помощник2(строки)'!D420,27)="принято решение ОМС",1,0))</f>
        <v>#REF!</v>
      </c>
      <c r="Q420" t="e">
        <f t="shared" si="46"/>
        <v>#REF!</v>
      </c>
      <c r="R420" t="e">
        <f>IF(P420=1,IF(A420=A419,R419,COUNTIF(Q$2:Q419,"&gt;0")+1),0)</f>
        <v>#REF!</v>
      </c>
      <c r="S420" t="e">
        <f t="shared" si="47"/>
        <v>#N/A</v>
      </c>
    </row>
    <row r="421" spans="1:19">
      <c r="A421" t="e">
        <f>IF(COUNTIF(A$2:A420,A420)=B420,A420+1,A420)</f>
        <v>#N/A</v>
      </c>
      <c r="B421" t="e">
        <f>VLOOKUP(A421,'помощник для списков'!A$2:L$4005,11,FALSE)</f>
        <v>#N/A</v>
      </c>
      <c r="C421" t="e">
        <f>IF(A421=A420,D420,VLOOKUP(E421,#REF!,25,FALSE))</f>
        <v>#N/A</v>
      </c>
      <c r="D421" s="54" t="e">
        <f>IF(VLOOKUP(E421,'помощник для списков'!C$2:E$4005,3,FALSE)=0,'помощник2(строки)'!C421,IF(INDEX(#REF!,C421+1,12)=0,IF(INDEX(#REF!,C421+2,12)=0,IF(INDEX(#REF!,C421+3,12)=0,IF(INDEX(#REF!,C421+4,12)=0,IF(INDEX(#REF!,C421+5,12)=0,IF(INDEX(#REF!,C421+6,12)=0,IF(INDEX(#REF!,C421+7,12)=0,IF(INDEX(#REF!,C421+8,12)=0,IF(INDEX(#REF!,C421+9,12)=0,IF(INDEX(#REF!,C421+10,12)=0,IF(INDEX(#REF!,C421+11,12)=0,INDEX(#REF!,C421+12,12),INDEX(#REF!,C421+11,12)),INDEX(#REF!,C421+10,12)),INDEX(#REF!,C421+9,12)),INDEX(#REF!,C421+8,12)),INDEX(#REF!,C421+7,12)),INDEX(#REF!,C421+6,12)),INDEX(#REF!,C421+5,12)),INDEX(#REF!,C421+4,12)),INDEX(#REF!,C421+3,12)),INDEX(#REF!,C421+2,12)),INDEX(#REF!,C421+1,12)))</f>
        <v>#N/A</v>
      </c>
      <c r="E421" t="e">
        <f>VLOOKUP(A421,'помощник для списков'!A$2:C$4005,3,FALSE)</f>
        <v>#N/A</v>
      </c>
      <c r="F421" t="e">
        <f>VLOOKUP(CONCATENATE("Лимит на доме",E421),#REF!,22,FALSE)</f>
        <v>#N/A</v>
      </c>
      <c r="G421" t="e">
        <f>VLOOKUP(E421,'помощник для списков'!C$2:I$4005,7,FALSE)</f>
        <v>#N/A</v>
      </c>
      <c r="H421" s="68" t="e">
        <f t="shared" si="42"/>
        <v>#N/A</v>
      </c>
      <c r="I421" t="e">
        <f t="shared" si="43"/>
        <v>#N/A</v>
      </c>
      <c r="J421">
        <f>ROW()</f>
        <v>421</v>
      </c>
      <c r="K421" t="e">
        <f>INDEX(#REF!,'помощник2(строки)'!D421,26)</f>
        <v>#REF!</v>
      </c>
      <c r="L421" t="e">
        <f>IF(K421="да",IF(A421=A420,L420,COUNTIF(M$2:M420,"&gt;0")+1),0)</f>
        <v>#REF!</v>
      </c>
      <c r="M421" t="e">
        <f>IF(VLOOKUP(E421,'помощник для списков'!C$2:I$4005,7,FALSE)=0,0,IF(L421=0,0,IF(E421=E420,0,1)))</f>
        <v>#N/A</v>
      </c>
      <c r="N421" t="e">
        <f t="shared" si="44"/>
        <v>#N/A</v>
      </c>
      <c r="O421" t="e">
        <f t="shared" si="45"/>
        <v>#N/A</v>
      </c>
      <c r="P421" t="e">
        <f>IF(INDEX(#REF!,'помощник2(строки)'!D421,27)="согласие",1,IF(INDEX(#REF!,'помощник2(строки)'!D421,27)="принято решение ОМС",1,0))</f>
        <v>#REF!</v>
      </c>
      <c r="Q421" t="e">
        <f t="shared" si="46"/>
        <v>#REF!</v>
      </c>
      <c r="R421" t="e">
        <f>IF(P421=1,IF(A421=A420,R420,COUNTIF(Q$2:Q420,"&gt;0")+1),0)</f>
        <v>#REF!</v>
      </c>
      <c r="S421" t="e">
        <f t="shared" si="47"/>
        <v>#N/A</v>
      </c>
    </row>
    <row r="422" spans="1:19">
      <c r="A422" t="e">
        <f>IF(COUNTIF(A$2:A421,A421)=B421,A421+1,A421)</f>
        <v>#N/A</v>
      </c>
      <c r="B422" t="e">
        <f>VLOOKUP(A422,'помощник для списков'!A$2:L$4005,11,FALSE)</f>
        <v>#N/A</v>
      </c>
      <c r="C422" t="e">
        <f>IF(A422=A421,D421,VLOOKUP(E422,#REF!,25,FALSE))</f>
        <v>#N/A</v>
      </c>
      <c r="D422" s="54" t="e">
        <f>IF(VLOOKUP(E422,'помощник для списков'!C$2:E$4005,3,FALSE)=0,'помощник2(строки)'!C422,IF(INDEX(#REF!,C422+1,12)=0,IF(INDEX(#REF!,C422+2,12)=0,IF(INDEX(#REF!,C422+3,12)=0,IF(INDEX(#REF!,C422+4,12)=0,IF(INDEX(#REF!,C422+5,12)=0,IF(INDEX(#REF!,C422+6,12)=0,IF(INDEX(#REF!,C422+7,12)=0,IF(INDEX(#REF!,C422+8,12)=0,IF(INDEX(#REF!,C422+9,12)=0,IF(INDEX(#REF!,C422+10,12)=0,IF(INDEX(#REF!,C422+11,12)=0,INDEX(#REF!,C422+12,12),INDEX(#REF!,C422+11,12)),INDEX(#REF!,C422+10,12)),INDEX(#REF!,C422+9,12)),INDEX(#REF!,C422+8,12)),INDEX(#REF!,C422+7,12)),INDEX(#REF!,C422+6,12)),INDEX(#REF!,C422+5,12)),INDEX(#REF!,C422+4,12)),INDEX(#REF!,C422+3,12)),INDEX(#REF!,C422+2,12)),INDEX(#REF!,C422+1,12)))</f>
        <v>#N/A</v>
      </c>
      <c r="E422" t="e">
        <f>VLOOKUP(A422,'помощник для списков'!A$2:C$4005,3,FALSE)</f>
        <v>#N/A</v>
      </c>
      <c r="F422" t="e">
        <f>VLOOKUP(CONCATENATE("Лимит на доме",E422),#REF!,22,FALSE)</f>
        <v>#N/A</v>
      </c>
      <c r="G422" t="e">
        <f>VLOOKUP(E422,'помощник для списков'!C$2:I$4005,7,FALSE)</f>
        <v>#N/A</v>
      </c>
      <c r="H422" s="68" t="e">
        <f t="shared" si="42"/>
        <v>#N/A</v>
      </c>
      <c r="I422" t="e">
        <f t="shared" si="43"/>
        <v>#N/A</v>
      </c>
      <c r="J422">
        <f>ROW()</f>
        <v>422</v>
      </c>
      <c r="K422" t="e">
        <f>INDEX(#REF!,'помощник2(строки)'!D422,26)</f>
        <v>#REF!</v>
      </c>
      <c r="L422" t="e">
        <f>IF(K422="да",IF(A422=A421,L421,COUNTIF(M$2:M421,"&gt;0")+1),0)</f>
        <v>#REF!</v>
      </c>
      <c r="M422" t="e">
        <f>IF(VLOOKUP(E422,'помощник для списков'!C$2:I$4005,7,FALSE)=0,0,IF(L422=0,0,IF(E422=E421,0,1)))</f>
        <v>#N/A</v>
      </c>
      <c r="N422" t="e">
        <f t="shared" si="44"/>
        <v>#N/A</v>
      </c>
      <c r="O422" t="e">
        <f t="shared" si="45"/>
        <v>#N/A</v>
      </c>
      <c r="P422" t="e">
        <f>IF(INDEX(#REF!,'помощник2(строки)'!D422,27)="согласие",1,IF(INDEX(#REF!,'помощник2(строки)'!D422,27)="принято решение ОМС",1,0))</f>
        <v>#REF!</v>
      </c>
      <c r="Q422" t="e">
        <f t="shared" si="46"/>
        <v>#REF!</v>
      </c>
      <c r="R422" t="e">
        <f>IF(P422=1,IF(A422=A421,R421,COUNTIF(Q$2:Q421,"&gt;0")+1),0)</f>
        <v>#REF!</v>
      </c>
      <c r="S422" t="e">
        <f t="shared" si="47"/>
        <v>#N/A</v>
      </c>
    </row>
    <row r="423" spans="1:19">
      <c r="A423" t="e">
        <f>IF(COUNTIF(A$2:A422,A422)=B422,A422+1,A422)</f>
        <v>#N/A</v>
      </c>
      <c r="B423" t="e">
        <f>VLOOKUP(A423,'помощник для списков'!A$2:L$4005,11,FALSE)</f>
        <v>#N/A</v>
      </c>
      <c r="C423" t="e">
        <f>IF(A423=A422,D422,VLOOKUP(E423,#REF!,25,FALSE))</f>
        <v>#N/A</v>
      </c>
      <c r="D423" s="54" t="e">
        <f>IF(VLOOKUP(E423,'помощник для списков'!C$2:E$4005,3,FALSE)=0,'помощник2(строки)'!C423,IF(INDEX(#REF!,C423+1,12)=0,IF(INDEX(#REF!,C423+2,12)=0,IF(INDEX(#REF!,C423+3,12)=0,IF(INDEX(#REF!,C423+4,12)=0,IF(INDEX(#REF!,C423+5,12)=0,IF(INDEX(#REF!,C423+6,12)=0,IF(INDEX(#REF!,C423+7,12)=0,IF(INDEX(#REF!,C423+8,12)=0,IF(INDEX(#REF!,C423+9,12)=0,IF(INDEX(#REF!,C423+10,12)=0,IF(INDEX(#REF!,C423+11,12)=0,INDEX(#REF!,C423+12,12),INDEX(#REF!,C423+11,12)),INDEX(#REF!,C423+10,12)),INDEX(#REF!,C423+9,12)),INDEX(#REF!,C423+8,12)),INDEX(#REF!,C423+7,12)),INDEX(#REF!,C423+6,12)),INDEX(#REF!,C423+5,12)),INDEX(#REF!,C423+4,12)),INDEX(#REF!,C423+3,12)),INDEX(#REF!,C423+2,12)),INDEX(#REF!,C423+1,12)))</f>
        <v>#N/A</v>
      </c>
      <c r="E423" t="e">
        <f>VLOOKUP(A423,'помощник для списков'!A$2:C$4005,3,FALSE)</f>
        <v>#N/A</v>
      </c>
      <c r="F423" t="e">
        <f>VLOOKUP(CONCATENATE("Лимит на доме",E423),#REF!,22,FALSE)</f>
        <v>#N/A</v>
      </c>
      <c r="G423" t="e">
        <f>VLOOKUP(E423,'помощник для списков'!C$2:I$4005,7,FALSE)</f>
        <v>#N/A</v>
      </c>
      <c r="H423" s="68" t="e">
        <f t="shared" ref="H423:H486" si="48">D423</f>
        <v>#N/A</v>
      </c>
      <c r="I423" t="e">
        <f t="shared" ref="I423:I486" si="49">D423</f>
        <v>#N/A</v>
      </c>
      <c r="J423">
        <f>ROW()</f>
        <v>423</v>
      </c>
      <c r="K423" t="e">
        <f>INDEX(#REF!,'помощник2(строки)'!D423,26)</f>
        <v>#REF!</v>
      </c>
      <c r="L423" t="e">
        <f>IF(K423="да",IF(A423=A422,L422,COUNTIF(M$2:M422,"&gt;0")+1),0)</f>
        <v>#REF!</v>
      </c>
      <c r="M423" t="e">
        <f>IF(VLOOKUP(E423,'помощник для списков'!C$2:I$4005,7,FALSE)=0,0,IF(L423=0,0,IF(E423=E422,0,1)))</f>
        <v>#N/A</v>
      </c>
      <c r="N423" t="e">
        <f t="shared" ref="N423:N486" si="50">E423</f>
        <v>#N/A</v>
      </c>
      <c r="O423" t="e">
        <f t="shared" ref="O423:O486" si="51">B423</f>
        <v>#N/A</v>
      </c>
      <c r="P423" t="e">
        <f>IF(INDEX(#REF!,'помощник2(строки)'!D423,27)="согласие",1,IF(INDEX(#REF!,'помощник2(строки)'!D423,27)="принято решение ОМС",1,0))</f>
        <v>#REF!</v>
      </c>
      <c r="Q423" t="e">
        <f t="shared" ref="Q423:Q486" si="52">IF(P423=1,IF(A423=A422,0,1),0)</f>
        <v>#REF!</v>
      </c>
      <c r="R423" t="e">
        <f>IF(P423=1,IF(A423=A422,R422,COUNTIF(Q$2:Q422,"&gt;0")+1),0)</f>
        <v>#REF!</v>
      </c>
      <c r="S423" t="e">
        <f t="shared" ref="S423:S486" si="53">H423</f>
        <v>#N/A</v>
      </c>
    </row>
    <row r="424" spans="1:19">
      <c r="A424" t="e">
        <f>IF(COUNTIF(A$2:A423,A423)=B423,A423+1,A423)</f>
        <v>#N/A</v>
      </c>
      <c r="B424" t="e">
        <f>VLOOKUP(A424,'помощник для списков'!A$2:L$4005,11,FALSE)</f>
        <v>#N/A</v>
      </c>
      <c r="C424" t="e">
        <f>IF(A424=A423,D423,VLOOKUP(E424,#REF!,25,FALSE))</f>
        <v>#N/A</v>
      </c>
      <c r="D424" s="54" t="e">
        <f>IF(VLOOKUP(E424,'помощник для списков'!C$2:E$4005,3,FALSE)=0,'помощник2(строки)'!C424,IF(INDEX(#REF!,C424+1,12)=0,IF(INDEX(#REF!,C424+2,12)=0,IF(INDEX(#REF!,C424+3,12)=0,IF(INDEX(#REF!,C424+4,12)=0,IF(INDEX(#REF!,C424+5,12)=0,IF(INDEX(#REF!,C424+6,12)=0,IF(INDEX(#REF!,C424+7,12)=0,IF(INDEX(#REF!,C424+8,12)=0,IF(INDEX(#REF!,C424+9,12)=0,IF(INDEX(#REF!,C424+10,12)=0,IF(INDEX(#REF!,C424+11,12)=0,INDEX(#REF!,C424+12,12),INDEX(#REF!,C424+11,12)),INDEX(#REF!,C424+10,12)),INDEX(#REF!,C424+9,12)),INDEX(#REF!,C424+8,12)),INDEX(#REF!,C424+7,12)),INDEX(#REF!,C424+6,12)),INDEX(#REF!,C424+5,12)),INDEX(#REF!,C424+4,12)),INDEX(#REF!,C424+3,12)),INDEX(#REF!,C424+2,12)),INDEX(#REF!,C424+1,12)))</f>
        <v>#N/A</v>
      </c>
      <c r="E424" t="e">
        <f>VLOOKUP(A424,'помощник для списков'!A$2:C$4005,3,FALSE)</f>
        <v>#N/A</v>
      </c>
      <c r="F424" t="e">
        <f>VLOOKUP(CONCATENATE("Лимит на доме",E424),#REF!,22,FALSE)</f>
        <v>#N/A</v>
      </c>
      <c r="G424" t="e">
        <f>VLOOKUP(E424,'помощник для списков'!C$2:I$4005,7,FALSE)</f>
        <v>#N/A</v>
      </c>
      <c r="H424" s="68" t="e">
        <f t="shared" si="48"/>
        <v>#N/A</v>
      </c>
      <c r="I424" t="e">
        <f t="shared" si="49"/>
        <v>#N/A</v>
      </c>
      <c r="J424">
        <f>ROW()</f>
        <v>424</v>
      </c>
      <c r="K424" t="e">
        <f>INDEX(#REF!,'помощник2(строки)'!D424,26)</f>
        <v>#REF!</v>
      </c>
      <c r="L424" t="e">
        <f>IF(K424="да",IF(A424=A423,L423,COUNTIF(M$2:M423,"&gt;0")+1),0)</f>
        <v>#REF!</v>
      </c>
      <c r="M424" t="e">
        <f>IF(VLOOKUP(E424,'помощник для списков'!C$2:I$4005,7,FALSE)=0,0,IF(L424=0,0,IF(E424=E423,0,1)))</f>
        <v>#N/A</v>
      </c>
      <c r="N424" t="e">
        <f t="shared" si="50"/>
        <v>#N/A</v>
      </c>
      <c r="O424" t="e">
        <f t="shared" si="51"/>
        <v>#N/A</v>
      </c>
      <c r="P424" t="e">
        <f>IF(INDEX(#REF!,'помощник2(строки)'!D424,27)="согласие",1,IF(INDEX(#REF!,'помощник2(строки)'!D424,27)="принято решение ОМС",1,0))</f>
        <v>#REF!</v>
      </c>
      <c r="Q424" t="e">
        <f t="shared" si="52"/>
        <v>#REF!</v>
      </c>
      <c r="R424" t="e">
        <f>IF(P424=1,IF(A424=A423,R423,COUNTIF(Q$2:Q423,"&gt;0")+1),0)</f>
        <v>#REF!</v>
      </c>
      <c r="S424" t="e">
        <f t="shared" si="53"/>
        <v>#N/A</v>
      </c>
    </row>
    <row r="425" spans="1:19">
      <c r="A425" t="e">
        <f>IF(COUNTIF(A$2:A424,A424)=B424,A424+1,A424)</f>
        <v>#N/A</v>
      </c>
      <c r="B425" t="e">
        <f>VLOOKUP(A425,'помощник для списков'!A$2:L$4005,11,FALSE)</f>
        <v>#N/A</v>
      </c>
      <c r="C425" t="e">
        <f>IF(A425=A424,D424,VLOOKUP(E425,#REF!,25,FALSE))</f>
        <v>#N/A</v>
      </c>
      <c r="D425" s="54" t="e">
        <f>IF(VLOOKUP(E425,'помощник для списков'!C$2:E$4005,3,FALSE)=0,'помощник2(строки)'!C425,IF(INDEX(#REF!,C425+1,12)=0,IF(INDEX(#REF!,C425+2,12)=0,IF(INDEX(#REF!,C425+3,12)=0,IF(INDEX(#REF!,C425+4,12)=0,IF(INDEX(#REF!,C425+5,12)=0,IF(INDEX(#REF!,C425+6,12)=0,IF(INDEX(#REF!,C425+7,12)=0,IF(INDEX(#REF!,C425+8,12)=0,IF(INDEX(#REF!,C425+9,12)=0,IF(INDEX(#REF!,C425+10,12)=0,IF(INDEX(#REF!,C425+11,12)=0,INDEX(#REF!,C425+12,12),INDEX(#REF!,C425+11,12)),INDEX(#REF!,C425+10,12)),INDEX(#REF!,C425+9,12)),INDEX(#REF!,C425+8,12)),INDEX(#REF!,C425+7,12)),INDEX(#REF!,C425+6,12)),INDEX(#REF!,C425+5,12)),INDEX(#REF!,C425+4,12)),INDEX(#REF!,C425+3,12)),INDEX(#REF!,C425+2,12)),INDEX(#REF!,C425+1,12)))</f>
        <v>#N/A</v>
      </c>
      <c r="E425" t="e">
        <f>VLOOKUP(A425,'помощник для списков'!A$2:C$4005,3,FALSE)</f>
        <v>#N/A</v>
      </c>
      <c r="F425" t="e">
        <f>VLOOKUP(CONCATENATE("Лимит на доме",E425),#REF!,22,FALSE)</f>
        <v>#N/A</v>
      </c>
      <c r="G425" t="e">
        <f>VLOOKUP(E425,'помощник для списков'!C$2:I$4005,7,FALSE)</f>
        <v>#N/A</v>
      </c>
      <c r="H425" s="68" t="e">
        <f t="shared" si="48"/>
        <v>#N/A</v>
      </c>
      <c r="I425" t="e">
        <f t="shared" si="49"/>
        <v>#N/A</v>
      </c>
      <c r="J425">
        <f>ROW()</f>
        <v>425</v>
      </c>
      <c r="K425" t="e">
        <f>INDEX(#REF!,'помощник2(строки)'!D425,26)</f>
        <v>#REF!</v>
      </c>
      <c r="L425" t="e">
        <f>IF(K425="да",IF(A425=A424,L424,COUNTIF(M$2:M424,"&gt;0")+1),0)</f>
        <v>#REF!</v>
      </c>
      <c r="M425" t="e">
        <f>IF(VLOOKUP(E425,'помощник для списков'!C$2:I$4005,7,FALSE)=0,0,IF(L425=0,0,IF(E425=E424,0,1)))</f>
        <v>#N/A</v>
      </c>
      <c r="N425" t="e">
        <f t="shared" si="50"/>
        <v>#N/A</v>
      </c>
      <c r="O425" t="e">
        <f t="shared" si="51"/>
        <v>#N/A</v>
      </c>
      <c r="P425" t="e">
        <f>IF(INDEX(#REF!,'помощник2(строки)'!D425,27)="согласие",1,IF(INDEX(#REF!,'помощник2(строки)'!D425,27)="принято решение ОМС",1,0))</f>
        <v>#REF!</v>
      </c>
      <c r="Q425" t="e">
        <f t="shared" si="52"/>
        <v>#REF!</v>
      </c>
      <c r="R425" t="e">
        <f>IF(P425=1,IF(A425=A424,R424,COUNTIF(Q$2:Q424,"&gt;0")+1),0)</f>
        <v>#REF!</v>
      </c>
      <c r="S425" t="e">
        <f t="shared" si="53"/>
        <v>#N/A</v>
      </c>
    </row>
    <row r="426" spans="1:19">
      <c r="A426" t="e">
        <f>IF(COUNTIF(A$2:A425,A425)=B425,A425+1,A425)</f>
        <v>#N/A</v>
      </c>
      <c r="B426" t="e">
        <f>VLOOKUP(A426,'помощник для списков'!A$2:L$4005,11,FALSE)</f>
        <v>#N/A</v>
      </c>
      <c r="C426" t="e">
        <f>IF(A426=A425,D425,VLOOKUP(E426,#REF!,25,FALSE))</f>
        <v>#N/A</v>
      </c>
      <c r="D426" s="54" t="e">
        <f>IF(VLOOKUP(E426,'помощник для списков'!C$2:E$4005,3,FALSE)=0,'помощник2(строки)'!C426,IF(INDEX(#REF!,C426+1,12)=0,IF(INDEX(#REF!,C426+2,12)=0,IF(INDEX(#REF!,C426+3,12)=0,IF(INDEX(#REF!,C426+4,12)=0,IF(INDEX(#REF!,C426+5,12)=0,IF(INDEX(#REF!,C426+6,12)=0,IF(INDEX(#REF!,C426+7,12)=0,IF(INDEX(#REF!,C426+8,12)=0,IF(INDEX(#REF!,C426+9,12)=0,IF(INDEX(#REF!,C426+10,12)=0,IF(INDEX(#REF!,C426+11,12)=0,INDEX(#REF!,C426+12,12),INDEX(#REF!,C426+11,12)),INDEX(#REF!,C426+10,12)),INDEX(#REF!,C426+9,12)),INDEX(#REF!,C426+8,12)),INDEX(#REF!,C426+7,12)),INDEX(#REF!,C426+6,12)),INDEX(#REF!,C426+5,12)),INDEX(#REF!,C426+4,12)),INDEX(#REF!,C426+3,12)),INDEX(#REF!,C426+2,12)),INDEX(#REF!,C426+1,12)))</f>
        <v>#N/A</v>
      </c>
      <c r="E426" t="e">
        <f>VLOOKUP(A426,'помощник для списков'!A$2:C$4005,3,FALSE)</f>
        <v>#N/A</v>
      </c>
      <c r="F426" t="e">
        <f>VLOOKUP(CONCATENATE("Лимит на доме",E426),#REF!,22,FALSE)</f>
        <v>#N/A</v>
      </c>
      <c r="G426" t="e">
        <f>VLOOKUP(E426,'помощник для списков'!C$2:I$4005,7,FALSE)</f>
        <v>#N/A</v>
      </c>
      <c r="H426" s="68" t="e">
        <f t="shared" si="48"/>
        <v>#N/A</v>
      </c>
      <c r="I426" t="e">
        <f t="shared" si="49"/>
        <v>#N/A</v>
      </c>
      <c r="J426">
        <f>ROW()</f>
        <v>426</v>
      </c>
      <c r="K426" t="e">
        <f>INDEX(#REF!,'помощник2(строки)'!D426,26)</f>
        <v>#REF!</v>
      </c>
      <c r="L426" t="e">
        <f>IF(K426="да",IF(A426=A425,L425,COUNTIF(M$2:M425,"&gt;0")+1),0)</f>
        <v>#REF!</v>
      </c>
      <c r="M426" t="e">
        <f>IF(VLOOKUP(E426,'помощник для списков'!C$2:I$4005,7,FALSE)=0,0,IF(L426=0,0,IF(E426=E425,0,1)))</f>
        <v>#N/A</v>
      </c>
      <c r="N426" t="e">
        <f t="shared" si="50"/>
        <v>#N/A</v>
      </c>
      <c r="O426" t="e">
        <f t="shared" si="51"/>
        <v>#N/A</v>
      </c>
      <c r="P426" t="e">
        <f>IF(INDEX(#REF!,'помощник2(строки)'!D426,27)="согласие",1,IF(INDEX(#REF!,'помощник2(строки)'!D426,27)="принято решение ОМС",1,0))</f>
        <v>#REF!</v>
      </c>
      <c r="Q426" t="e">
        <f t="shared" si="52"/>
        <v>#REF!</v>
      </c>
      <c r="R426" t="e">
        <f>IF(P426=1,IF(A426=A425,R425,COUNTIF(Q$2:Q425,"&gt;0")+1),0)</f>
        <v>#REF!</v>
      </c>
      <c r="S426" t="e">
        <f t="shared" si="53"/>
        <v>#N/A</v>
      </c>
    </row>
    <row r="427" spans="1:19">
      <c r="A427" t="e">
        <f>IF(COUNTIF(A$2:A426,A426)=B426,A426+1,A426)</f>
        <v>#N/A</v>
      </c>
      <c r="B427" t="e">
        <f>VLOOKUP(A427,'помощник для списков'!A$2:L$4005,11,FALSE)</f>
        <v>#N/A</v>
      </c>
      <c r="C427" t="e">
        <f>IF(A427=A426,D426,VLOOKUP(E427,#REF!,25,FALSE))</f>
        <v>#N/A</v>
      </c>
      <c r="D427" s="54" t="e">
        <f>IF(VLOOKUP(E427,'помощник для списков'!C$2:E$4005,3,FALSE)=0,'помощник2(строки)'!C427,IF(INDEX(#REF!,C427+1,12)=0,IF(INDEX(#REF!,C427+2,12)=0,IF(INDEX(#REF!,C427+3,12)=0,IF(INDEX(#REF!,C427+4,12)=0,IF(INDEX(#REF!,C427+5,12)=0,IF(INDEX(#REF!,C427+6,12)=0,IF(INDEX(#REF!,C427+7,12)=0,IF(INDEX(#REF!,C427+8,12)=0,IF(INDEX(#REF!,C427+9,12)=0,IF(INDEX(#REF!,C427+10,12)=0,IF(INDEX(#REF!,C427+11,12)=0,INDEX(#REF!,C427+12,12),INDEX(#REF!,C427+11,12)),INDEX(#REF!,C427+10,12)),INDEX(#REF!,C427+9,12)),INDEX(#REF!,C427+8,12)),INDEX(#REF!,C427+7,12)),INDEX(#REF!,C427+6,12)),INDEX(#REF!,C427+5,12)),INDEX(#REF!,C427+4,12)),INDEX(#REF!,C427+3,12)),INDEX(#REF!,C427+2,12)),INDEX(#REF!,C427+1,12)))</f>
        <v>#N/A</v>
      </c>
      <c r="E427" t="e">
        <f>VLOOKUP(A427,'помощник для списков'!A$2:C$4005,3,FALSE)</f>
        <v>#N/A</v>
      </c>
      <c r="F427" t="e">
        <f>VLOOKUP(CONCATENATE("Лимит на доме",E427),#REF!,22,FALSE)</f>
        <v>#N/A</v>
      </c>
      <c r="G427" t="e">
        <f>VLOOKUP(E427,'помощник для списков'!C$2:I$4005,7,FALSE)</f>
        <v>#N/A</v>
      </c>
      <c r="H427" s="68" t="e">
        <f t="shared" si="48"/>
        <v>#N/A</v>
      </c>
      <c r="I427" t="e">
        <f t="shared" si="49"/>
        <v>#N/A</v>
      </c>
      <c r="J427">
        <f>ROW()</f>
        <v>427</v>
      </c>
      <c r="K427" t="e">
        <f>INDEX(#REF!,'помощник2(строки)'!D427,26)</f>
        <v>#REF!</v>
      </c>
      <c r="L427" t="e">
        <f>IF(K427="да",IF(A427=A426,L426,COUNTIF(M$2:M426,"&gt;0")+1),0)</f>
        <v>#REF!</v>
      </c>
      <c r="M427" t="e">
        <f>IF(VLOOKUP(E427,'помощник для списков'!C$2:I$4005,7,FALSE)=0,0,IF(L427=0,0,IF(E427=E426,0,1)))</f>
        <v>#N/A</v>
      </c>
      <c r="N427" t="e">
        <f t="shared" si="50"/>
        <v>#N/A</v>
      </c>
      <c r="O427" t="e">
        <f t="shared" si="51"/>
        <v>#N/A</v>
      </c>
      <c r="P427" t="e">
        <f>IF(INDEX(#REF!,'помощник2(строки)'!D427,27)="согласие",1,IF(INDEX(#REF!,'помощник2(строки)'!D427,27)="принято решение ОМС",1,0))</f>
        <v>#REF!</v>
      </c>
      <c r="Q427" t="e">
        <f t="shared" si="52"/>
        <v>#REF!</v>
      </c>
      <c r="R427" t="e">
        <f>IF(P427=1,IF(A427=A426,R426,COUNTIF(Q$2:Q426,"&gt;0")+1),0)</f>
        <v>#REF!</v>
      </c>
      <c r="S427" t="e">
        <f t="shared" si="53"/>
        <v>#N/A</v>
      </c>
    </row>
    <row r="428" spans="1:19">
      <c r="A428" t="e">
        <f>IF(COUNTIF(A$2:A427,A427)=B427,A427+1,A427)</f>
        <v>#N/A</v>
      </c>
      <c r="B428" t="e">
        <f>VLOOKUP(A428,'помощник для списков'!A$2:L$4005,11,FALSE)</f>
        <v>#N/A</v>
      </c>
      <c r="C428" t="e">
        <f>IF(A428=A427,D427,VLOOKUP(E428,#REF!,25,FALSE))</f>
        <v>#N/A</v>
      </c>
      <c r="D428" s="54" t="e">
        <f>IF(VLOOKUP(E428,'помощник для списков'!C$2:E$4005,3,FALSE)=0,'помощник2(строки)'!C428,IF(INDEX(#REF!,C428+1,12)=0,IF(INDEX(#REF!,C428+2,12)=0,IF(INDEX(#REF!,C428+3,12)=0,IF(INDEX(#REF!,C428+4,12)=0,IF(INDEX(#REF!,C428+5,12)=0,IF(INDEX(#REF!,C428+6,12)=0,IF(INDEX(#REF!,C428+7,12)=0,IF(INDEX(#REF!,C428+8,12)=0,IF(INDEX(#REF!,C428+9,12)=0,IF(INDEX(#REF!,C428+10,12)=0,IF(INDEX(#REF!,C428+11,12)=0,INDEX(#REF!,C428+12,12),INDEX(#REF!,C428+11,12)),INDEX(#REF!,C428+10,12)),INDEX(#REF!,C428+9,12)),INDEX(#REF!,C428+8,12)),INDEX(#REF!,C428+7,12)),INDEX(#REF!,C428+6,12)),INDEX(#REF!,C428+5,12)),INDEX(#REF!,C428+4,12)),INDEX(#REF!,C428+3,12)),INDEX(#REF!,C428+2,12)),INDEX(#REF!,C428+1,12)))</f>
        <v>#N/A</v>
      </c>
      <c r="E428" t="e">
        <f>VLOOKUP(A428,'помощник для списков'!A$2:C$4005,3,FALSE)</f>
        <v>#N/A</v>
      </c>
      <c r="F428" t="e">
        <f>VLOOKUP(CONCATENATE("Лимит на доме",E428),#REF!,22,FALSE)</f>
        <v>#N/A</v>
      </c>
      <c r="G428" t="e">
        <f>VLOOKUP(E428,'помощник для списков'!C$2:I$4005,7,FALSE)</f>
        <v>#N/A</v>
      </c>
      <c r="H428" s="68" t="e">
        <f t="shared" si="48"/>
        <v>#N/A</v>
      </c>
      <c r="I428" t="e">
        <f t="shared" si="49"/>
        <v>#N/A</v>
      </c>
      <c r="J428">
        <f>ROW()</f>
        <v>428</v>
      </c>
      <c r="K428" t="e">
        <f>INDEX(#REF!,'помощник2(строки)'!D428,26)</f>
        <v>#REF!</v>
      </c>
      <c r="L428" t="e">
        <f>IF(K428="да",IF(A428=A427,L427,COUNTIF(M$2:M427,"&gt;0")+1),0)</f>
        <v>#REF!</v>
      </c>
      <c r="M428" t="e">
        <f>IF(VLOOKUP(E428,'помощник для списков'!C$2:I$4005,7,FALSE)=0,0,IF(L428=0,0,IF(E428=E427,0,1)))</f>
        <v>#N/A</v>
      </c>
      <c r="N428" t="e">
        <f t="shared" si="50"/>
        <v>#N/A</v>
      </c>
      <c r="O428" t="e">
        <f t="shared" si="51"/>
        <v>#N/A</v>
      </c>
      <c r="P428" t="e">
        <f>IF(INDEX(#REF!,'помощник2(строки)'!D428,27)="согласие",1,IF(INDEX(#REF!,'помощник2(строки)'!D428,27)="принято решение ОМС",1,0))</f>
        <v>#REF!</v>
      </c>
      <c r="Q428" t="e">
        <f t="shared" si="52"/>
        <v>#REF!</v>
      </c>
      <c r="R428" t="e">
        <f>IF(P428=1,IF(A428=A427,R427,COUNTIF(Q$2:Q427,"&gt;0")+1),0)</f>
        <v>#REF!</v>
      </c>
      <c r="S428" t="e">
        <f t="shared" si="53"/>
        <v>#N/A</v>
      </c>
    </row>
    <row r="429" spans="1:19">
      <c r="A429" t="e">
        <f>IF(COUNTIF(A$2:A428,A428)=B428,A428+1,A428)</f>
        <v>#N/A</v>
      </c>
      <c r="B429" t="e">
        <f>VLOOKUP(A429,'помощник для списков'!A$2:L$4005,11,FALSE)</f>
        <v>#N/A</v>
      </c>
      <c r="C429" t="e">
        <f>IF(A429=A428,D428,VLOOKUP(E429,#REF!,25,FALSE))</f>
        <v>#N/A</v>
      </c>
      <c r="D429" s="54" t="e">
        <f>IF(VLOOKUP(E429,'помощник для списков'!C$2:E$4005,3,FALSE)=0,'помощник2(строки)'!C429,IF(INDEX(#REF!,C429+1,12)=0,IF(INDEX(#REF!,C429+2,12)=0,IF(INDEX(#REF!,C429+3,12)=0,IF(INDEX(#REF!,C429+4,12)=0,IF(INDEX(#REF!,C429+5,12)=0,IF(INDEX(#REF!,C429+6,12)=0,IF(INDEX(#REF!,C429+7,12)=0,IF(INDEX(#REF!,C429+8,12)=0,IF(INDEX(#REF!,C429+9,12)=0,IF(INDEX(#REF!,C429+10,12)=0,IF(INDEX(#REF!,C429+11,12)=0,INDEX(#REF!,C429+12,12),INDEX(#REF!,C429+11,12)),INDEX(#REF!,C429+10,12)),INDEX(#REF!,C429+9,12)),INDEX(#REF!,C429+8,12)),INDEX(#REF!,C429+7,12)),INDEX(#REF!,C429+6,12)),INDEX(#REF!,C429+5,12)),INDEX(#REF!,C429+4,12)),INDEX(#REF!,C429+3,12)),INDEX(#REF!,C429+2,12)),INDEX(#REF!,C429+1,12)))</f>
        <v>#N/A</v>
      </c>
      <c r="E429" t="e">
        <f>VLOOKUP(A429,'помощник для списков'!A$2:C$4005,3,FALSE)</f>
        <v>#N/A</v>
      </c>
      <c r="F429" t="e">
        <f>VLOOKUP(CONCATENATE("Лимит на доме",E429),#REF!,22,FALSE)</f>
        <v>#N/A</v>
      </c>
      <c r="G429" t="e">
        <f>VLOOKUP(E429,'помощник для списков'!C$2:I$4005,7,FALSE)</f>
        <v>#N/A</v>
      </c>
      <c r="H429" s="68" t="e">
        <f t="shared" si="48"/>
        <v>#N/A</v>
      </c>
      <c r="I429" t="e">
        <f t="shared" si="49"/>
        <v>#N/A</v>
      </c>
      <c r="J429">
        <f>ROW()</f>
        <v>429</v>
      </c>
      <c r="K429" t="e">
        <f>INDEX(#REF!,'помощник2(строки)'!D429,26)</f>
        <v>#REF!</v>
      </c>
      <c r="L429" t="e">
        <f>IF(K429="да",IF(A429=A428,L428,COUNTIF(M$2:M428,"&gt;0")+1),0)</f>
        <v>#REF!</v>
      </c>
      <c r="M429" t="e">
        <f>IF(VLOOKUP(E429,'помощник для списков'!C$2:I$4005,7,FALSE)=0,0,IF(L429=0,0,IF(E429=E428,0,1)))</f>
        <v>#N/A</v>
      </c>
      <c r="N429" t="e">
        <f t="shared" si="50"/>
        <v>#N/A</v>
      </c>
      <c r="O429" t="e">
        <f t="shared" si="51"/>
        <v>#N/A</v>
      </c>
      <c r="P429" t="e">
        <f>IF(INDEX(#REF!,'помощник2(строки)'!D429,27)="согласие",1,IF(INDEX(#REF!,'помощник2(строки)'!D429,27)="принято решение ОМС",1,0))</f>
        <v>#REF!</v>
      </c>
      <c r="Q429" t="e">
        <f t="shared" si="52"/>
        <v>#REF!</v>
      </c>
      <c r="R429" t="e">
        <f>IF(P429=1,IF(A429=A428,R428,COUNTIF(Q$2:Q428,"&gt;0")+1),0)</f>
        <v>#REF!</v>
      </c>
      <c r="S429" t="e">
        <f t="shared" si="53"/>
        <v>#N/A</v>
      </c>
    </row>
    <row r="430" spans="1:19">
      <c r="A430" t="e">
        <f>IF(COUNTIF(A$2:A429,A429)=B429,A429+1,A429)</f>
        <v>#N/A</v>
      </c>
      <c r="B430" t="e">
        <f>VLOOKUP(A430,'помощник для списков'!A$2:L$4005,11,FALSE)</f>
        <v>#N/A</v>
      </c>
      <c r="C430" t="e">
        <f>IF(A430=A429,D429,VLOOKUP(E430,#REF!,25,FALSE))</f>
        <v>#N/A</v>
      </c>
      <c r="D430" s="54" t="e">
        <f>IF(VLOOKUP(E430,'помощник для списков'!C$2:E$4005,3,FALSE)=0,'помощник2(строки)'!C430,IF(INDEX(#REF!,C430+1,12)=0,IF(INDEX(#REF!,C430+2,12)=0,IF(INDEX(#REF!,C430+3,12)=0,IF(INDEX(#REF!,C430+4,12)=0,IF(INDEX(#REF!,C430+5,12)=0,IF(INDEX(#REF!,C430+6,12)=0,IF(INDEX(#REF!,C430+7,12)=0,IF(INDEX(#REF!,C430+8,12)=0,IF(INDEX(#REF!,C430+9,12)=0,IF(INDEX(#REF!,C430+10,12)=0,IF(INDEX(#REF!,C430+11,12)=0,INDEX(#REF!,C430+12,12),INDEX(#REF!,C430+11,12)),INDEX(#REF!,C430+10,12)),INDEX(#REF!,C430+9,12)),INDEX(#REF!,C430+8,12)),INDEX(#REF!,C430+7,12)),INDEX(#REF!,C430+6,12)),INDEX(#REF!,C430+5,12)),INDEX(#REF!,C430+4,12)),INDEX(#REF!,C430+3,12)),INDEX(#REF!,C430+2,12)),INDEX(#REF!,C430+1,12)))</f>
        <v>#N/A</v>
      </c>
      <c r="E430" t="e">
        <f>VLOOKUP(A430,'помощник для списков'!A$2:C$4005,3,FALSE)</f>
        <v>#N/A</v>
      </c>
      <c r="F430" t="e">
        <f>VLOOKUP(CONCATENATE("Лимит на доме",E430),#REF!,22,FALSE)</f>
        <v>#N/A</v>
      </c>
      <c r="G430" t="e">
        <f>VLOOKUP(E430,'помощник для списков'!C$2:I$4005,7,FALSE)</f>
        <v>#N/A</v>
      </c>
      <c r="H430" s="68" t="e">
        <f t="shared" si="48"/>
        <v>#N/A</v>
      </c>
      <c r="I430" t="e">
        <f t="shared" si="49"/>
        <v>#N/A</v>
      </c>
      <c r="J430">
        <f>ROW()</f>
        <v>430</v>
      </c>
      <c r="K430" t="e">
        <f>INDEX(#REF!,'помощник2(строки)'!D430,26)</f>
        <v>#REF!</v>
      </c>
      <c r="L430" t="e">
        <f>IF(K430="да",IF(A430=A429,L429,COUNTIF(M$2:M429,"&gt;0")+1),0)</f>
        <v>#REF!</v>
      </c>
      <c r="M430" t="e">
        <f>IF(VLOOKUP(E430,'помощник для списков'!C$2:I$4005,7,FALSE)=0,0,IF(L430=0,0,IF(E430=E429,0,1)))</f>
        <v>#N/A</v>
      </c>
      <c r="N430" t="e">
        <f t="shared" si="50"/>
        <v>#N/A</v>
      </c>
      <c r="O430" t="e">
        <f t="shared" si="51"/>
        <v>#N/A</v>
      </c>
      <c r="P430" t="e">
        <f>IF(INDEX(#REF!,'помощник2(строки)'!D430,27)="согласие",1,IF(INDEX(#REF!,'помощник2(строки)'!D430,27)="принято решение ОМС",1,0))</f>
        <v>#REF!</v>
      </c>
      <c r="Q430" t="e">
        <f t="shared" si="52"/>
        <v>#REF!</v>
      </c>
      <c r="R430" t="e">
        <f>IF(P430=1,IF(A430=A429,R429,COUNTIF(Q$2:Q429,"&gt;0")+1),0)</f>
        <v>#REF!</v>
      </c>
      <c r="S430" t="e">
        <f t="shared" si="53"/>
        <v>#N/A</v>
      </c>
    </row>
    <row r="431" spans="1:19">
      <c r="A431" t="e">
        <f>IF(COUNTIF(A$2:A430,A430)=B430,A430+1,A430)</f>
        <v>#N/A</v>
      </c>
      <c r="B431" t="e">
        <f>VLOOKUP(A431,'помощник для списков'!A$2:L$4005,11,FALSE)</f>
        <v>#N/A</v>
      </c>
      <c r="C431" t="e">
        <f>IF(A431=A430,D430,VLOOKUP(E431,#REF!,25,FALSE))</f>
        <v>#N/A</v>
      </c>
      <c r="D431" s="54" t="e">
        <f>IF(VLOOKUP(E431,'помощник для списков'!C$2:E$4005,3,FALSE)=0,'помощник2(строки)'!C431,IF(INDEX(#REF!,C431+1,12)=0,IF(INDEX(#REF!,C431+2,12)=0,IF(INDEX(#REF!,C431+3,12)=0,IF(INDEX(#REF!,C431+4,12)=0,IF(INDEX(#REF!,C431+5,12)=0,IF(INDEX(#REF!,C431+6,12)=0,IF(INDEX(#REF!,C431+7,12)=0,IF(INDEX(#REF!,C431+8,12)=0,IF(INDEX(#REF!,C431+9,12)=0,IF(INDEX(#REF!,C431+10,12)=0,IF(INDEX(#REF!,C431+11,12)=0,INDEX(#REF!,C431+12,12),INDEX(#REF!,C431+11,12)),INDEX(#REF!,C431+10,12)),INDEX(#REF!,C431+9,12)),INDEX(#REF!,C431+8,12)),INDEX(#REF!,C431+7,12)),INDEX(#REF!,C431+6,12)),INDEX(#REF!,C431+5,12)),INDEX(#REF!,C431+4,12)),INDEX(#REF!,C431+3,12)),INDEX(#REF!,C431+2,12)),INDEX(#REF!,C431+1,12)))</f>
        <v>#N/A</v>
      </c>
      <c r="E431" t="e">
        <f>VLOOKUP(A431,'помощник для списков'!A$2:C$4005,3,FALSE)</f>
        <v>#N/A</v>
      </c>
      <c r="F431" t="e">
        <f>VLOOKUP(CONCATENATE("Лимит на доме",E431),#REF!,22,FALSE)</f>
        <v>#N/A</v>
      </c>
      <c r="G431" t="e">
        <f>VLOOKUP(E431,'помощник для списков'!C$2:I$4005,7,FALSE)</f>
        <v>#N/A</v>
      </c>
      <c r="H431" s="68" t="e">
        <f t="shared" si="48"/>
        <v>#N/A</v>
      </c>
      <c r="I431" t="e">
        <f t="shared" si="49"/>
        <v>#N/A</v>
      </c>
      <c r="J431">
        <f>ROW()</f>
        <v>431</v>
      </c>
      <c r="K431" t="e">
        <f>INDEX(#REF!,'помощник2(строки)'!D431,26)</f>
        <v>#REF!</v>
      </c>
      <c r="L431" t="e">
        <f>IF(K431="да",IF(A431=A430,L430,COUNTIF(M$2:M430,"&gt;0")+1),0)</f>
        <v>#REF!</v>
      </c>
      <c r="M431" t="e">
        <f>IF(VLOOKUP(E431,'помощник для списков'!C$2:I$4005,7,FALSE)=0,0,IF(L431=0,0,IF(E431=E430,0,1)))</f>
        <v>#N/A</v>
      </c>
      <c r="N431" t="e">
        <f t="shared" si="50"/>
        <v>#N/A</v>
      </c>
      <c r="O431" t="e">
        <f t="shared" si="51"/>
        <v>#N/A</v>
      </c>
      <c r="P431" t="e">
        <f>IF(INDEX(#REF!,'помощник2(строки)'!D431,27)="согласие",1,IF(INDEX(#REF!,'помощник2(строки)'!D431,27)="принято решение ОМС",1,0))</f>
        <v>#REF!</v>
      </c>
      <c r="Q431" t="e">
        <f t="shared" si="52"/>
        <v>#REF!</v>
      </c>
      <c r="R431" t="e">
        <f>IF(P431=1,IF(A431=A430,R430,COUNTIF(Q$2:Q430,"&gt;0")+1),0)</f>
        <v>#REF!</v>
      </c>
      <c r="S431" t="e">
        <f t="shared" si="53"/>
        <v>#N/A</v>
      </c>
    </row>
    <row r="432" spans="1:19">
      <c r="A432" t="e">
        <f>IF(COUNTIF(A$2:A431,A431)=B431,A431+1,A431)</f>
        <v>#N/A</v>
      </c>
      <c r="B432" t="e">
        <f>VLOOKUP(A432,'помощник для списков'!A$2:L$4005,11,FALSE)</f>
        <v>#N/A</v>
      </c>
      <c r="C432" t="e">
        <f>IF(A432=A431,D431,VLOOKUP(E432,#REF!,25,FALSE))</f>
        <v>#N/A</v>
      </c>
      <c r="D432" s="54" t="e">
        <f>IF(VLOOKUP(E432,'помощник для списков'!C$2:E$4005,3,FALSE)=0,'помощник2(строки)'!C432,IF(INDEX(#REF!,C432+1,12)=0,IF(INDEX(#REF!,C432+2,12)=0,IF(INDEX(#REF!,C432+3,12)=0,IF(INDEX(#REF!,C432+4,12)=0,IF(INDEX(#REF!,C432+5,12)=0,IF(INDEX(#REF!,C432+6,12)=0,IF(INDEX(#REF!,C432+7,12)=0,IF(INDEX(#REF!,C432+8,12)=0,IF(INDEX(#REF!,C432+9,12)=0,IF(INDEX(#REF!,C432+10,12)=0,IF(INDEX(#REF!,C432+11,12)=0,INDEX(#REF!,C432+12,12),INDEX(#REF!,C432+11,12)),INDEX(#REF!,C432+10,12)),INDEX(#REF!,C432+9,12)),INDEX(#REF!,C432+8,12)),INDEX(#REF!,C432+7,12)),INDEX(#REF!,C432+6,12)),INDEX(#REF!,C432+5,12)),INDEX(#REF!,C432+4,12)),INDEX(#REF!,C432+3,12)),INDEX(#REF!,C432+2,12)),INDEX(#REF!,C432+1,12)))</f>
        <v>#N/A</v>
      </c>
      <c r="E432" t="e">
        <f>VLOOKUP(A432,'помощник для списков'!A$2:C$4005,3,FALSE)</f>
        <v>#N/A</v>
      </c>
      <c r="F432" t="e">
        <f>VLOOKUP(CONCATENATE("Лимит на доме",E432),#REF!,22,FALSE)</f>
        <v>#N/A</v>
      </c>
      <c r="G432" t="e">
        <f>VLOOKUP(E432,'помощник для списков'!C$2:I$4005,7,FALSE)</f>
        <v>#N/A</v>
      </c>
      <c r="H432" s="68" t="e">
        <f t="shared" si="48"/>
        <v>#N/A</v>
      </c>
      <c r="I432" t="e">
        <f t="shared" si="49"/>
        <v>#N/A</v>
      </c>
      <c r="J432">
        <f>ROW()</f>
        <v>432</v>
      </c>
      <c r="K432" t="e">
        <f>INDEX(#REF!,'помощник2(строки)'!D432,26)</f>
        <v>#REF!</v>
      </c>
      <c r="L432" t="e">
        <f>IF(K432="да",IF(A432=A431,L431,COUNTIF(M$2:M431,"&gt;0")+1),0)</f>
        <v>#REF!</v>
      </c>
      <c r="M432" t="e">
        <f>IF(VLOOKUP(E432,'помощник для списков'!C$2:I$4005,7,FALSE)=0,0,IF(L432=0,0,IF(E432=E431,0,1)))</f>
        <v>#N/A</v>
      </c>
      <c r="N432" t="e">
        <f t="shared" si="50"/>
        <v>#N/A</v>
      </c>
      <c r="O432" t="e">
        <f t="shared" si="51"/>
        <v>#N/A</v>
      </c>
      <c r="P432" t="e">
        <f>IF(INDEX(#REF!,'помощник2(строки)'!D432,27)="согласие",1,IF(INDEX(#REF!,'помощник2(строки)'!D432,27)="принято решение ОМС",1,0))</f>
        <v>#REF!</v>
      </c>
      <c r="Q432" t="e">
        <f t="shared" si="52"/>
        <v>#REF!</v>
      </c>
      <c r="R432" t="e">
        <f>IF(P432=1,IF(A432=A431,R431,COUNTIF(Q$2:Q431,"&gt;0")+1),0)</f>
        <v>#REF!</v>
      </c>
      <c r="S432" t="e">
        <f t="shared" si="53"/>
        <v>#N/A</v>
      </c>
    </row>
    <row r="433" spans="1:19">
      <c r="A433" t="e">
        <f>IF(COUNTIF(A$2:A432,A432)=B432,A432+1,A432)</f>
        <v>#N/A</v>
      </c>
      <c r="B433" t="e">
        <f>VLOOKUP(A433,'помощник для списков'!A$2:L$4005,11,FALSE)</f>
        <v>#N/A</v>
      </c>
      <c r="C433" t="e">
        <f>IF(A433=A432,D432,VLOOKUP(E433,#REF!,25,FALSE))</f>
        <v>#N/A</v>
      </c>
      <c r="D433" s="54" t="e">
        <f>IF(VLOOKUP(E433,'помощник для списков'!C$2:E$4005,3,FALSE)=0,'помощник2(строки)'!C433,IF(INDEX(#REF!,C433+1,12)=0,IF(INDEX(#REF!,C433+2,12)=0,IF(INDEX(#REF!,C433+3,12)=0,IF(INDEX(#REF!,C433+4,12)=0,IF(INDEX(#REF!,C433+5,12)=0,IF(INDEX(#REF!,C433+6,12)=0,IF(INDEX(#REF!,C433+7,12)=0,IF(INDEX(#REF!,C433+8,12)=0,IF(INDEX(#REF!,C433+9,12)=0,IF(INDEX(#REF!,C433+10,12)=0,IF(INDEX(#REF!,C433+11,12)=0,INDEX(#REF!,C433+12,12),INDEX(#REF!,C433+11,12)),INDEX(#REF!,C433+10,12)),INDEX(#REF!,C433+9,12)),INDEX(#REF!,C433+8,12)),INDEX(#REF!,C433+7,12)),INDEX(#REF!,C433+6,12)),INDEX(#REF!,C433+5,12)),INDEX(#REF!,C433+4,12)),INDEX(#REF!,C433+3,12)),INDEX(#REF!,C433+2,12)),INDEX(#REF!,C433+1,12)))</f>
        <v>#N/A</v>
      </c>
      <c r="E433" t="e">
        <f>VLOOKUP(A433,'помощник для списков'!A$2:C$4005,3,FALSE)</f>
        <v>#N/A</v>
      </c>
      <c r="F433" t="e">
        <f>VLOOKUP(CONCATENATE("Лимит на доме",E433),#REF!,22,FALSE)</f>
        <v>#N/A</v>
      </c>
      <c r="G433" t="e">
        <f>VLOOKUP(E433,'помощник для списков'!C$2:I$4005,7,FALSE)</f>
        <v>#N/A</v>
      </c>
      <c r="H433" s="68" t="e">
        <f t="shared" si="48"/>
        <v>#N/A</v>
      </c>
      <c r="I433" t="e">
        <f t="shared" si="49"/>
        <v>#N/A</v>
      </c>
      <c r="J433">
        <f>ROW()</f>
        <v>433</v>
      </c>
      <c r="K433" t="e">
        <f>INDEX(#REF!,'помощник2(строки)'!D433,26)</f>
        <v>#REF!</v>
      </c>
      <c r="L433" t="e">
        <f>IF(K433="да",IF(A433=A432,L432,COUNTIF(M$2:M432,"&gt;0")+1),0)</f>
        <v>#REF!</v>
      </c>
      <c r="M433" t="e">
        <f>IF(VLOOKUP(E433,'помощник для списков'!C$2:I$4005,7,FALSE)=0,0,IF(L433=0,0,IF(E433=E432,0,1)))</f>
        <v>#N/A</v>
      </c>
      <c r="N433" t="e">
        <f t="shared" si="50"/>
        <v>#N/A</v>
      </c>
      <c r="O433" t="e">
        <f t="shared" si="51"/>
        <v>#N/A</v>
      </c>
      <c r="P433" t="e">
        <f>IF(INDEX(#REF!,'помощник2(строки)'!D433,27)="согласие",1,IF(INDEX(#REF!,'помощник2(строки)'!D433,27)="принято решение ОМС",1,0))</f>
        <v>#REF!</v>
      </c>
      <c r="Q433" t="e">
        <f t="shared" si="52"/>
        <v>#REF!</v>
      </c>
      <c r="R433" t="e">
        <f>IF(P433=1,IF(A433=A432,R432,COUNTIF(Q$2:Q432,"&gt;0")+1),0)</f>
        <v>#REF!</v>
      </c>
      <c r="S433" t="e">
        <f t="shared" si="53"/>
        <v>#N/A</v>
      </c>
    </row>
    <row r="434" spans="1:19">
      <c r="A434" t="e">
        <f>IF(COUNTIF(A$2:A433,A433)=B433,A433+1,A433)</f>
        <v>#N/A</v>
      </c>
      <c r="B434" t="e">
        <f>VLOOKUP(A434,'помощник для списков'!A$2:L$4005,11,FALSE)</f>
        <v>#N/A</v>
      </c>
      <c r="C434" t="e">
        <f>IF(A434=A433,D433,VLOOKUP(E434,#REF!,25,FALSE))</f>
        <v>#N/A</v>
      </c>
      <c r="D434" s="54" t="e">
        <f>IF(VLOOKUP(E434,'помощник для списков'!C$2:E$4005,3,FALSE)=0,'помощник2(строки)'!C434,IF(INDEX(#REF!,C434+1,12)=0,IF(INDEX(#REF!,C434+2,12)=0,IF(INDEX(#REF!,C434+3,12)=0,IF(INDEX(#REF!,C434+4,12)=0,IF(INDEX(#REF!,C434+5,12)=0,IF(INDEX(#REF!,C434+6,12)=0,IF(INDEX(#REF!,C434+7,12)=0,IF(INDEX(#REF!,C434+8,12)=0,IF(INDEX(#REF!,C434+9,12)=0,IF(INDEX(#REF!,C434+10,12)=0,IF(INDEX(#REF!,C434+11,12)=0,INDEX(#REF!,C434+12,12),INDEX(#REF!,C434+11,12)),INDEX(#REF!,C434+10,12)),INDEX(#REF!,C434+9,12)),INDEX(#REF!,C434+8,12)),INDEX(#REF!,C434+7,12)),INDEX(#REF!,C434+6,12)),INDEX(#REF!,C434+5,12)),INDEX(#REF!,C434+4,12)),INDEX(#REF!,C434+3,12)),INDEX(#REF!,C434+2,12)),INDEX(#REF!,C434+1,12)))</f>
        <v>#N/A</v>
      </c>
      <c r="E434" t="e">
        <f>VLOOKUP(A434,'помощник для списков'!A$2:C$4005,3,FALSE)</f>
        <v>#N/A</v>
      </c>
      <c r="F434" t="e">
        <f>VLOOKUP(CONCATENATE("Лимит на доме",E434),#REF!,22,FALSE)</f>
        <v>#N/A</v>
      </c>
      <c r="G434" t="e">
        <f>VLOOKUP(E434,'помощник для списков'!C$2:I$4005,7,FALSE)</f>
        <v>#N/A</v>
      </c>
      <c r="H434" s="68" t="e">
        <f t="shared" si="48"/>
        <v>#N/A</v>
      </c>
      <c r="I434" t="e">
        <f t="shared" si="49"/>
        <v>#N/A</v>
      </c>
      <c r="J434">
        <f>ROW()</f>
        <v>434</v>
      </c>
      <c r="K434" t="e">
        <f>INDEX(#REF!,'помощник2(строки)'!D434,26)</f>
        <v>#REF!</v>
      </c>
      <c r="L434" t="e">
        <f>IF(K434="да",IF(A434=A433,L433,COUNTIF(M$2:M433,"&gt;0")+1),0)</f>
        <v>#REF!</v>
      </c>
      <c r="M434" t="e">
        <f>IF(VLOOKUP(E434,'помощник для списков'!C$2:I$4005,7,FALSE)=0,0,IF(L434=0,0,IF(E434=E433,0,1)))</f>
        <v>#N/A</v>
      </c>
      <c r="N434" t="e">
        <f t="shared" si="50"/>
        <v>#N/A</v>
      </c>
      <c r="O434" t="e">
        <f t="shared" si="51"/>
        <v>#N/A</v>
      </c>
      <c r="P434" t="e">
        <f>IF(INDEX(#REF!,'помощник2(строки)'!D434,27)="согласие",1,IF(INDEX(#REF!,'помощник2(строки)'!D434,27)="принято решение ОМС",1,0))</f>
        <v>#REF!</v>
      </c>
      <c r="Q434" t="e">
        <f t="shared" si="52"/>
        <v>#REF!</v>
      </c>
      <c r="R434" t="e">
        <f>IF(P434=1,IF(A434=A433,R433,COUNTIF(Q$2:Q433,"&gt;0")+1),0)</f>
        <v>#REF!</v>
      </c>
      <c r="S434" t="e">
        <f t="shared" si="53"/>
        <v>#N/A</v>
      </c>
    </row>
    <row r="435" spans="1:19">
      <c r="A435" t="e">
        <f>IF(COUNTIF(A$2:A434,A434)=B434,A434+1,A434)</f>
        <v>#N/A</v>
      </c>
      <c r="B435" t="e">
        <f>VLOOKUP(A435,'помощник для списков'!A$2:L$4005,11,FALSE)</f>
        <v>#N/A</v>
      </c>
      <c r="C435" t="e">
        <f>IF(A435=A434,D434,VLOOKUP(E435,#REF!,25,FALSE))</f>
        <v>#N/A</v>
      </c>
      <c r="D435" s="54" t="e">
        <f>IF(VLOOKUP(E435,'помощник для списков'!C$2:E$4005,3,FALSE)=0,'помощник2(строки)'!C435,IF(INDEX(#REF!,C435+1,12)=0,IF(INDEX(#REF!,C435+2,12)=0,IF(INDEX(#REF!,C435+3,12)=0,IF(INDEX(#REF!,C435+4,12)=0,IF(INDEX(#REF!,C435+5,12)=0,IF(INDEX(#REF!,C435+6,12)=0,IF(INDEX(#REF!,C435+7,12)=0,IF(INDEX(#REF!,C435+8,12)=0,IF(INDEX(#REF!,C435+9,12)=0,IF(INDEX(#REF!,C435+10,12)=0,IF(INDEX(#REF!,C435+11,12)=0,INDEX(#REF!,C435+12,12),INDEX(#REF!,C435+11,12)),INDEX(#REF!,C435+10,12)),INDEX(#REF!,C435+9,12)),INDEX(#REF!,C435+8,12)),INDEX(#REF!,C435+7,12)),INDEX(#REF!,C435+6,12)),INDEX(#REF!,C435+5,12)),INDEX(#REF!,C435+4,12)),INDEX(#REF!,C435+3,12)),INDEX(#REF!,C435+2,12)),INDEX(#REF!,C435+1,12)))</f>
        <v>#N/A</v>
      </c>
      <c r="E435" t="e">
        <f>VLOOKUP(A435,'помощник для списков'!A$2:C$4005,3,FALSE)</f>
        <v>#N/A</v>
      </c>
      <c r="F435" t="e">
        <f>VLOOKUP(CONCATENATE("Лимит на доме",E435),#REF!,22,FALSE)</f>
        <v>#N/A</v>
      </c>
      <c r="G435" t="e">
        <f>VLOOKUP(E435,'помощник для списков'!C$2:I$4005,7,FALSE)</f>
        <v>#N/A</v>
      </c>
      <c r="H435" s="68" t="e">
        <f t="shared" si="48"/>
        <v>#N/A</v>
      </c>
      <c r="I435" t="e">
        <f t="shared" si="49"/>
        <v>#N/A</v>
      </c>
      <c r="J435">
        <f>ROW()</f>
        <v>435</v>
      </c>
      <c r="K435" t="e">
        <f>INDEX(#REF!,'помощник2(строки)'!D435,26)</f>
        <v>#REF!</v>
      </c>
      <c r="L435" t="e">
        <f>IF(K435="да",IF(A435=A434,L434,COUNTIF(M$2:M434,"&gt;0")+1),0)</f>
        <v>#REF!</v>
      </c>
      <c r="M435" t="e">
        <f>IF(VLOOKUP(E435,'помощник для списков'!C$2:I$4005,7,FALSE)=0,0,IF(L435=0,0,IF(E435=E434,0,1)))</f>
        <v>#N/A</v>
      </c>
      <c r="N435" t="e">
        <f t="shared" si="50"/>
        <v>#N/A</v>
      </c>
      <c r="O435" t="e">
        <f t="shared" si="51"/>
        <v>#N/A</v>
      </c>
      <c r="P435" t="e">
        <f>IF(INDEX(#REF!,'помощник2(строки)'!D435,27)="согласие",1,IF(INDEX(#REF!,'помощник2(строки)'!D435,27)="принято решение ОМС",1,0))</f>
        <v>#REF!</v>
      </c>
      <c r="Q435" t="e">
        <f t="shared" si="52"/>
        <v>#REF!</v>
      </c>
      <c r="R435" t="e">
        <f>IF(P435=1,IF(A435=A434,R434,COUNTIF(Q$2:Q434,"&gt;0")+1),0)</f>
        <v>#REF!</v>
      </c>
      <c r="S435" t="e">
        <f t="shared" si="53"/>
        <v>#N/A</v>
      </c>
    </row>
    <row r="436" spans="1:19">
      <c r="A436" t="e">
        <f>IF(COUNTIF(A$2:A435,A435)=B435,A435+1,A435)</f>
        <v>#N/A</v>
      </c>
      <c r="B436" t="e">
        <f>VLOOKUP(A436,'помощник для списков'!A$2:L$4005,11,FALSE)</f>
        <v>#N/A</v>
      </c>
      <c r="C436" t="e">
        <f>IF(A436=A435,D435,VLOOKUP(E436,#REF!,25,FALSE))</f>
        <v>#N/A</v>
      </c>
      <c r="D436" s="54" t="e">
        <f>IF(VLOOKUP(E436,'помощник для списков'!C$2:E$4005,3,FALSE)=0,'помощник2(строки)'!C436,IF(INDEX(#REF!,C436+1,12)=0,IF(INDEX(#REF!,C436+2,12)=0,IF(INDEX(#REF!,C436+3,12)=0,IF(INDEX(#REF!,C436+4,12)=0,IF(INDEX(#REF!,C436+5,12)=0,IF(INDEX(#REF!,C436+6,12)=0,IF(INDEX(#REF!,C436+7,12)=0,IF(INDEX(#REF!,C436+8,12)=0,IF(INDEX(#REF!,C436+9,12)=0,IF(INDEX(#REF!,C436+10,12)=0,IF(INDEX(#REF!,C436+11,12)=0,INDEX(#REF!,C436+12,12),INDEX(#REF!,C436+11,12)),INDEX(#REF!,C436+10,12)),INDEX(#REF!,C436+9,12)),INDEX(#REF!,C436+8,12)),INDEX(#REF!,C436+7,12)),INDEX(#REF!,C436+6,12)),INDEX(#REF!,C436+5,12)),INDEX(#REF!,C436+4,12)),INDEX(#REF!,C436+3,12)),INDEX(#REF!,C436+2,12)),INDEX(#REF!,C436+1,12)))</f>
        <v>#N/A</v>
      </c>
      <c r="E436" t="e">
        <f>VLOOKUP(A436,'помощник для списков'!A$2:C$4005,3,FALSE)</f>
        <v>#N/A</v>
      </c>
      <c r="F436" t="e">
        <f>VLOOKUP(CONCATENATE("Лимит на доме",E436),#REF!,22,FALSE)</f>
        <v>#N/A</v>
      </c>
      <c r="G436" t="e">
        <f>VLOOKUP(E436,'помощник для списков'!C$2:I$4005,7,FALSE)</f>
        <v>#N/A</v>
      </c>
      <c r="H436" s="68" t="e">
        <f t="shared" si="48"/>
        <v>#N/A</v>
      </c>
      <c r="I436" t="e">
        <f t="shared" si="49"/>
        <v>#N/A</v>
      </c>
      <c r="J436">
        <f>ROW()</f>
        <v>436</v>
      </c>
      <c r="K436" t="e">
        <f>INDEX(#REF!,'помощник2(строки)'!D436,26)</f>
        <v>#REF!</v>
      </c>
      <c r="L436" t="e">
        <f>IF(K436="да",IF(A436=A435,L435,COUNTIF(M$2:M435,"&gt;0")+1),0)</f>
        <v>#REF!</v>
      </c>
      <c r="M436" t="e">
        <f>IF(VLOOKUP(E436,'помощник для списков'!C$2:I$4005,7,FALSE)=0,0,IF(L436=0,0,IF(E436=E435,0,1)))</f>
        <v>#N/A</v>
      </c>
      <c r="N436" t="e">
        <f t="shared" si="50"/>
        <v>#N/A</v>
      </c>
      <c r="O436" t="e">
        <f t="shared" si="51"/>
        <v>#N/A</v>
      </c>
      <c r="P436" t="e">
        <f>IF(INDEX(#REF!,'помощник2(строки)'!D436,27)="согласие",1,IF(INDEX(#REF!,'помощник2(строки)'!D436,27)="принято решение ОМС",1,0))</f>
        <v>#REF!</v>
      </c>
      <c r="Q436" t="e">
        <f t="shared" si="52"/>
        <v>#REF!</v>
      </c>
      <c r="R436" t="e">
        <f>IF(P436=1,IF(A436=A435,R435,COUNTIF(Q$2:Q435,"&gt;0")+1),0)</f>
        <v>#REF!</v>
      </c>
      <c r="S436" t="e">
        <f t="shared" si="53"/>
        <v>#N/A</v>
      </c>
    </row>
    <row r="437" spans="1:19">
      <c r="A437" t="e">
        <f>IF(COUNTIF(A$2:A436,A436)=B436,A436+1,A436)</f>
        <v>#N/A</v>
      </c>
      <c r="B437" t="e">
        <f>VLOOKUP(A437,'помощник для списков'!A$2:L$4005,11,FALSE)</f>
        <v>#N/A</v>
      </c>
      <c r="C437" t="e">
        <f>IF(A437=A436,D436,VLOOKUP(E437,#REF!,25,FALSE))</f>
        <v>#N/A</v>
      </c>
      <c r="D437" s="54" t="e">
        <f>IF(VLOOKUP(E437,'помощник для списков'!C$2:E$4005,3,FALSE)=0,'помощник2(строки)'!C437,IF(INDEX(#REF!,C437+1,12)=0,IF(INDEX(#REF!,C437+2,12)=0,IF(INDEX(#REF!,C437+3,12)=0,IF(INDEX(#REF!,C437+4,12)=0,IF(INDEX(#REF!,C437+5,12)=0,IF(INDEX(#REF!,C437+6,12)=0,IF(INDEX(#REF!,C437+7,12)=0,IF(INDEX(#REF!,C437+8,12)=0,IF(INDEX(#REF!,C437+9,12)=0,IF(INDEX(#REF!,C437+10,12)=0,IF(INDEX(#REF!,C437+11,12)=0,INDEX(#REF!,C437+12,12),INDEX(#REF!,C437+11,12)),INDEX(#REF!,C437+10,12)),INDEX(#REF!,C437+9,12)),INDEX(#REF!,C437+8,12)),INDEX(#REF!,C437+7,12)),INDEX(#REF!,C437+6,12)),INDEX(#REF!,C437+5,12)),INDEX(#REF!,C437+4,12)),INDEX(#REF!,C437+3,12)),INDEX(#REF!,C437+2,12)),INDEX(#REF!,C437+1,12)))</f>
        <v>#N/A</v>
      </c>
      <c r="E437" t="e">
        <f>VLOOKUP(A437,'помощник для списков'!A$2:C$4005,3,FALSE)</f>
        <v>#N/A</v>
      </c>
      <c r="F437" t="e">
        <f>VLOOKUP(CONCATENATE("Лимит на доме",E437),#REF!,22,FALSE)</f>
        <v>#N/A</v>
      </c>
      <c r="G437" t="e">
        <f>VLOOKUP(E437,'помощник для списков'!C$2:I$4005,7,FALSE)</f>
        <v>#N/A</v>
      </c>
      <c r="H437" s="68" t="e">
        <f t="shared" si="48"/>
        <v>#N/A</v>
      </c>
      <c r="I437" t="e">
        <f t="shared" si="49"/>
        <v>#N/A</v>
      </c>
      <c r="J437">
        <f>ROW()</f>
        <v>437</v>
      </c>
      <c r="K437" t="e">
        <f>INDEX(#REF!,'помощник2(строки)'!D437,26)</f>
        <v>#REF!</v>
      </c>
      <c r="L437" t="e">
        <f>IF(K437="да",IF(A437=A436,L436,COUNTIF(M$2:M436,"&gt;0")+1),0)</f>
        <v>#REF!</v>
      </c>
      <c r="M437" t="e">
        <f>IF(VLOOKUP(E437,'помощник для списков'!C$2:I$4005,7,FALSE)=0,0,IF(L437=0,0,IF(E437=E436,0,1)))</f>
        <v>#N/A</v>
      </c>
      <c r="N437" t="e">
        <f t="shared" si="50"/>
        <v>#N/A</v>
      </c>
      <c r="O437" t="e">
        <f t="shared" si="51"/>
        <v>#N/A</v>
      </c>
      <c r="P437" t="e">
        <f>IF(INDEX(#REF!,'помощник2(строки)'!D437,27)="согласие",1,IF(INDEX(#REF!,'помощник2(строки)'!D437,27)="принято решение ОМС",1,0))</f>
        <v>#REF!</v>
      </c>
      <c r="Q437" t="e">
        <f t="shared" si="52"/>
        <v>#REF!</v>
      </c>
      <c r="R437" t="e">
        <f>IF(P437=1,IF(A437=A436,R436,COUNTIF(Q$2:Q436,"&gt;0")+1),0)</f>
        <v>#REF!</v>
      </c>
      <c r="S437" t="e">
        <f t="shared" si="53"/>
        <v>#N/A</v>
      </c>
    </row>
    <row r="438" spans="1:19">
      <c r="A438" t="e">
        <f>IF(COUNTIF(A$2:A437,A437)=B437,A437+1,A437)</f>
        <v>#N/A</v>
      </c>
      <c r="B438" t="e">
        <f>VLOOKUP(A438,'помощник для списков'!A$2:L$4005,11,FALSE)</f>
        <v>#N/A</v>
      </c>
      <c r="C438" t="e">
        <f>IF(A438=A437,D437,VLOOKUP(E438,#REF!,25,FALSE))</f>
        <v>#N/A</v>
      </c>
      <c r="D438" s="54" t="e">
        <f>IF(VLOOKUP(E438,'помощник для списков'!C$2:E$4005,3,FALSE)=0,'помощник2(строки)'!C438,IF(INDEX(#REF!,C438+1,12)=0,IF(INDEX(#REF!,C438+2,12)=0,IF(INDEX(#REF!,C438+3,12)=0,IF(INDEX(#REF!,C438+4,12)=0,IF(INDEX(#REF!,C438+5,12)=0,IF(INDEX(#REF!,C438+6,12)=0,IF(INDEX(#REF!,C438+7,12)=0,IF(INDEX(#REF!,C438+8,12)=0,IF(INDEX(#REF!,C438+9,12)=0,IF(INDEX(#REF!,C438+10,12)=0,IF(INDEX(#REF!,C438+11,12)=0,INDEX(#REF!,C438+12,12),INDEX(#REF!,C438+11,12)),INDEX(#REF!,C438+10,12)),INDEX(#REF!,C438+9,12)),INDEX(#REF!,C438+8,12)),INDEX(#REF!,C438+7,12)),INDEX(#REF!,C438+6,12)),INDEX(#REF!,C438+5,12)),INDEX(#REF!,C438+4,12)),INDEX(#REF!,C438+3,12)),INDEX(#REF!,C438+2,12)),INDEX(#REF!,C438+1,12)))</f>
        <v>#N/A</v>
      </c>
      <c r="E438" t="e">
        <f>VLOOKUP(A438,'помощник для списков'!A$2:C$4005,3,FALSE)</f>
        <v>#N/A</v>
      </c>
      <c r="F438" t="e">
        <f>VLOOKUP(CONCATENATE("Лимит на доме",E438),#REF!,22,FALSE)</f>
        <v>#N/A</v>
      </c>
      <c r="G438" t="e">
        <f>VLOOKUP(E438,'помощник для списков'!C$2:I$4005,7,FALSE)</f>
        <v>#N/A</v>
      </c>
      <c r="H438" s="68" t="e">
        <f t="shared" si="48"/>
        <v>#N/A</v>
      </c>
      <c r="I438" t="e">
        <f t="shared" si="49"/>
        <v>#N/A</v>
      </c>
      <c r="J438">
        <f>ROW()</f>
        <v>438</v>
      </c>
      <c r="K438" t="e">
        <f>INDEX(#REF!,'помощник2(строки)'!D438,26)</f>
        <v>#REF!</v>
      </c>
      <c r="L438" t="e">
        <f>IF(K438="да",IF(A438=A437,L437,COUNTIF(M$2:M437,"&gt;0")+1),0)</f>
        <v>#REF!</v>
      </c>
      <c r="M438" t="e">
        <f>IF(VLOOKUP(E438,'помощник для списков'!C$2:I$4005,7,FALSE)=0,0,IF(L438=0,0,IF(E438=E437,0,1)))</f>
        <v>#N/A</v>
      </c>
      <c r="N438" t="e">
        <f t="shared" si="50"/>
        <v>#N/A</v>
      </c>
      <c r="O438" t="e">
        <f t="shared" si="51"/>
        <v>#N/A</v>
      </c>
      <c r="P438" t="e">
        <f>IF(INDEX(#REF!,'помощник2(строки)'!D438,27)="согласие",1,IF(INDEX(#REF!,'помощник2(строки)'!D438,27)="принято решение ОМС",1,0))</f>
        <v>#REF!</v>
      </c>
      <c r="Q438" t="e">
        <f t="shared" si="52"/>
        <v>#REF!</v>
      </c>
      <c r="R438" t="e">
        <f>IF(P438=1,IF(A438=A437,R437,COUNTIF(Q$2:Q437,"&gt;0")+1),0)</f>
        <v>#REF!</v>
      </c>
      <c r="S438" t="e">
        <f t="shared" si="53"/>
        <v>#N/A</v>
      </c>
    </row>
    <row r="439" spans="1:19">
      <c r="A439" t="e">
        <f>IF(COUNTIF(A$2:A438,A438)=B438,A438+1,A438)</f>
        <v>#N/A</v>
      </c>
      <c r="B439" t="e">
        <f>VLOOKUP(A439,'помощник для списков'!A$2:L$4005,11,FALSE)</f>
        <v>#N/A</v>
      </c>
      <c r="C439" t="e">
        <f>IF(A439=A438,D438,VLOOKUP(E439,#REF!,25,FALSE))</f>
        <v>#N/A</v>
      </c>
      <c r="D439" s="54" t="e">
        <f>IF(VLOOKUP(E439,'помощник для списков'!C$2:E$4005,3,FALSE)=0,'помощник2(строки)'!C439,IF(INDEX(#REF!,C439+1,12)=0,IF(INDEX(#REF!,C439+2,12)=0,IF(INDEX(#REF!,C439+3,12)=0,IF(INDEX(#REF!,C439+4,12)=0,IF(INDEX(#REF!,C439+5,12)=0,IF(INDEX(#REF!,C439+6,12)=0,IF(INDEX(#REF!,C439+7,12)=0,IF(INDEX(#REF!,C439+8,12)=0,IF(INDEX(#REF!,C439+9,12)=0,IF(INDEX(#REF!,C439+10,12)=0,IF(INDEX(#REF!,C439+11,12)=0,INDEX(#REF!,C439+12,12),INDEX(#REF!,C439+11,12)),INDEX(#REF!,C439+10,12)),INDEX(#REF!,C439+9,12)),INDEX(#REF!,C439+8,12)),INDEX(#REF!,C439+7,12)),INDEX(#REF!,C439+6,12)),INDEX(#REF!,C439+5,12)),INDEX(#REF!,C439+4,12)),INDEX(#REF!,C439+3,12)),INDEX(#REF!,C439+2,12)),INDEX(#REF!,C439+1,12)))</f>
        <v>#N/A</v>
      </c>
      <c r="E439" t="e">
        <f>VLOOKUP(A439,'помощник для списков'!A$2:C$4005,3,FALSE)</f>
        <v>#N/A</v>
      </c>
      <c r="F439" t="e">
        <f>VLOOKUP(CONCATENATE("Лимит на доме",E439),#REF!,22,FALSE)</f>
        <v>#N/A</v>
      </c>
      <c r="G439" t="e">
        <f>VLOOKUP(E439,'помощник для списков'!C$2:I$4005,7,FALSE)</f>
        <v>#N/A</v>
      </c>
      <c r="H439" s="68" t="e">
        <f t="shared" si="48"/>
        <v>#N/A</v>
      </c>
      <c r="I439" t="e">
        <f t="shared" si="49"/>
        <v>#N/A</v>
      </c>
      <c r="J439">
        <f>ROW()</f>
        <v>439</v>
      </c>
      <c r="K439" t="e">
        <f>INDEX(#REF!,'помощник2(строки)'!D439,26)</f>
        <v>#REF!</v>
      </c>
      <c r="L439" t="e">
        <f>IF(K439="да",IF(A439=A438,L438,COUNTIF(M$2:M438,"&gt;0")+1),0)</f>
        <v>#REF!</v>
      </c>
      <c r="M439" t="e">
        <f>IF(VLOOKUP(E439,'помощник для списков'!C$2:I$4005,7,FALSE)=0,0,IF(L439=0,0,IF(E439=E438,0,1)))</f>
        <v>#N/A</v>
      </c>
      <c r="N439" t="e">
        <f t="shared" si="50"/>
        <v>#N/A</v>
      </c>
      <c r="O439" t="e">
        <f t="shared" si="51"/>
        <v>#N/A</v>
      </c>
      <c r="P439" t="e">
        <f>IF(INDEX(#REF!,'помощник2(строки)'!D439,27)="согласие",1,IF(INDEX(#REF!,'помощник2(строки)'!D439,27)="принято решение ОМС",1,0))</f>
        <v>#REF!</v>
      </c>
      <c r="Q439" t="e">
        <f t="shared" si="52"/>
        <v>#REF!</v>
      </c>
      <c r="R439" t="e">
        <f>IF(P439=1,IF(A439=A438,R438,COUNTIF(Q$2:Q438,"&gt;0")+1),0)</f>
        <v>#REF!</v>
      </c>
      <c r="S439" t="e">
        <f t="shared" si="53"/>
        <v>#N/A</v>
      </c>
    </row>
    <row r="440" spans="1:19">
      <c r="A440" t="e">
        <f>IF(COUNTIF(A$2:A439,A439)=B439,A439+1,A439)</f>
        <v>#N/A</v>
      </c>
      <c r="B440" t="e">
        <f>VLOOKUP(A440,'помощник для списков'!A$2:L$4005,11,FALSE)</f>
        <v>#N/A</v>
      </c>
      <c r="C440" t="e">
        <f>IF(A440=A439,D439,VLOOKUP(E440,#REF!,25,FALSE))</f>
        <v>#N/A</v>
      </c>
      <c r="D440" s="54" t="e">
        <f>IF(VLOOKUP(E440,'помощник для списков'!C$2:E$4005,3,FALSE)=0,'помощник2(строки)'!C440,IF(INDEX(#REF!,C440+1,12)=0,IF(INDEX(#REF!,C440+2,12)=0,IF(INDEX(#REF!,C440+3,12)=0,IF(INDEX(#REF!,C440+4,12)=0,IF(INDEX(#REF!,C440+5,12)=0,IF(INDEX(#REF!,C440+6,12)=0,IF(INDEX(#REF!,C440+7,12)=0,IF(INDEX(#REF!,C440+8,12)=0,IF(INDEX(#REF!,C440+9,12)=0,IF(INDEX(#REF!,C440+10,12)=0,IF(INDEX(#REF!,C440+11,12)=0,INDEX(#REF!,C440+12,12),INDEX(#REF!,C440+11,12)),INDEX(#REF!,C440+10,12)),INDEX(#REF!,C440+9,12)),INDEX(#REF!,C440+8,12)),INDEX(#REF!,C440+7,12)),INDEX(#REF!,C440+6,12)),INDEX(#REF!,C440+5,12)),INDEX(#REF!,C440+4,12)),INDEX(#REF!,C440+3,12)),INDEX(#REF!,C440+2,12)),INDEX(#REF!,C440+1,12)))</f>
        <v>#N/A</v>
      </c>
      <c r="E440" t="e">
        <f>VLOOKUP(A440,'помощник для списков'!A$2:C$4005,3,FALSE)</f>
        <v>#N/A</v>
      </c>
      <c r="F440" t="e">
        <f>VLOOKUP(CONCATENATE("Лимит на доме",E440),#REF!,22,FALSE)</f>
        <v>#N/A</v>
      </c>
      <c r="G440" t="e">
        <f>VLOOKUP(E440,'помощник для списков'!C$2:I$4005,7,FALSE)</f>
        <v>#N/A</v>
      </c>
      <c r="H440" s="68" t="e">
        <f t="shared" si="48"/>
        <v>#N/A</v>
      </c>
      <c r="I440" t="e">
        <f t="shared" si="49"/>
        <v>#N/A</v>
      </c>
      <c r="J440">
        <f>ROW()</f>
        <v>440</v>
      </c>
      <c r="K440" t="e">
        <f>INDEX(#REF!,'помощник2(строки)'!D440,26)</f>
        <v>#REF!</v>
      </c>
      <c r="L440" t="e">
        <f>IF(K440="да",IF(A440=A439,L439,COUNTIF(M$2:M439,"&gt;0")+1),0)</f>
        <v>#REF!</v>
      </c>
      <c r="M440" t="e">
        <f>IF(VLOOKUP(E440,'помощник для списков'!C$2:I$4005,7,FALSE)=0,0,IF(L440=0,0,IF(E440=E439,0,1)))</f>
        <v>#N/A</v>
      </c>
      <c r="N440" t="e">
        <f t="shared" si="50"/>
        <v>#N/A</v>
      </c>
      <c r="O440" t="e">
        <f t="shared" si="51"/>
        <v>#N/A</v>
      </c>
      <c r="P440" t="e">
        <f>IF(INDEX(#REF!,'помощник2(строки)'!D440,27)="согласие",1,IF(INDEX(#REF!,'помощник2(строки)'!D440,27)="принято решение ОМС",1,0))</f>
        <v>#REF!</v>
      </c>
      <c r="Q440" t="e">
        <f t="shared" si="52"/>
        <v>#REF!</v>
      </c>
      <c r="R440" t="e">
        <f>IF(P440=1,IF(A440=A439,R439,COUNTIF(Q$2:Q439,"&gt;0")+1),0)</f>
        <v>#REF!</v>
      </c>
      <c r="S440" t="e">
        <f t="shared" si="53"/>
        <v>#N/A</v>
      </c>
    </row>
    <row r="441" spans="1:19">
      <c r="A441" t="e">
        <f>IF(COUNTIF(A$2:A440,A440)=B440,A440+1,A440)</f>
        <v>#N/A</v>
      </c>
      <c r="B441" t="e">
        <f>VLOOKUP(A441,'помощник для списков'!A$2:L$4005,11,FALSE)</f>
        <v>#N/A</v>
      </c>
      <c r="C441" t="e">
        <f>IF(A441=A440,D440,VLOOKUP(E441,#REF!,25,FALSE))</f>
        <v>#N/A</v>
      </c>
      <c r="D441" s="54" t="e">
        <f>IF(VLOOKUP(E441,'помощник для списков'!C$2:E$4005,3,FALSE)=0,'помощник2(строки)'!C441,IF(INDEX(#REF!,C441+1,12)=0,IF(INDEX(#REF!,C441+2,12)=0,IF(INDEX(#REF!,C441+3,12)=0,IF(INDEX(#REF!,C441+4,12)=0,IF(INDEX(#REF!,C441+5,12)=0,IF(INDEX(#REF!,C441+6,12)=0,IF(INDEX(#REF!,C441+7,12)=0,IF(INDEX(#REF!,C441+8,12)=0,IF(INDEX(#REF!,C441+9,12)=0,IF(INDEX(#REF!,C441+10,12)=0,IF(INDEX(#REF!,C441+11,12)=0,INDEX(#REF!,C441+12,12),INDEX(#REF!,C441+11,12)),INDEX(#REF!,C441+10,12)),INDEX(#REF!,C441+9,12)),INDEX(#REF!,C441+8,12)),INDEX(#REF!,C441+7,12)),INDEX(#REF!,C441+6,12)),INDEX(#REF!,C441+5,12)),INDEX(#REF!,C441+4,12)),INDEX(#REF!,C441+3,12)),INDEX(#REF!,C441+2,12)),INDEX(#REF!,C441+1,12)))</f>
        <v>#N/A</v>
      </c>
      <c r="E441" t="e">
        <f>VLOOKUP(A441,'помощник для списков'!A$2:C$4005,3,FALSE)</f>
        <v>#N/A</v>
      </c>
      <c r="F441" t="e">
        <f>VLOOKUP(CONCATENATE("Лимит на доме",E441),#REF!,22,FALSE)</f>
        <v>#N/A</v>
      </c>
      <c r="G441" t="e">
        <f>VLOOKUP(E441,'помощник для списков'!C$2:I$4005,7,FALSE)</f>
        <v>#N/A</v>
      </c>
      <c r="H441" s="68" t="e">
        <f t="shared" si="48"/>
        <v>#N/A</v>
      </c>
      <c r="I441" t="e">
        <f t="shared" si="49"/>
        <v>#N/A</v>
      </c>
      <c r="J441">
        <f>ROW()</f>
        <v>441</v>
      </c>
      <c r="K441" t="e">
        <f>INDEX(#REF!,'помощник2(строки)'!D441,26)</f>
        <v>#REF!</v>
      </c>
      <c r="L441" t="e">
        <f>IF(K441="да",IF(A441=A440,L440,COUNTIF(M$2:M440,"&gt;0")+1),0)</f>
        <v>#REF!</v>
      </c>
      <c r="M441" t="e">
        <f>IF(VLOOKUP(E441,'помощник для списков'!C$2:I$4005,7,FALSE)=0,0,IF(L441=0,0,IF(E441=E440,0,1)))</f>
        <v>#N/A</v>
      </c>
      <c r="N441" t="e">
        <f t="shared" si="50"/>
        <v>#N/A</v>
      </c>
      <c r="O441" t="e">
        <f t="shared" si="51"/>
        <v>#N/A</v>
      </c>
      <c r="P441" t="e">
        <f>IF(INDEX(#REF!,'помощник2(строки)'!D441,27)="согласие",1,IF(INDEX(#REF!,'помощник2(строки)'!D441,27)="принято решение ОМС",1,0))</f>
        <v>#REF!</v>
      </c>
      <c r="Q441" t="e">
        <f t="shared" si="52"/>
        <v>#REF!</v>
      </c>
      <c r="R441" t="e">
        <f>IF(P441=1,IF(A441=A440,R440,COUNTIF(Q$2:Q440,"&gt;0")+1),0)</f>
        <v>#REF!</v>
      </c>
      <c r="S441" t="e">
        <f t="shared" si="53"/>
        <v>#N/A</v>
      </c>
    </row>
    <row r="442" spans="1:19">
      <c r="A442" t="e">
        <f>IF(COUNTIF(A$2:A441,A441)=B441,A441+1,A441)</f>
        <v>#N/A</v>
      </c>
      <c r="B442" t="e">
        <f>VLOOKUP(A442,'помощник для списков'!A$2:L$4005,11,FALSE)</f>
        <v>#N/A</v>
      </c>
      <c r="C442" t="e">
        <f>IF(A442=A441,D441,VLOOKUP(E442,#REF!,25,FALSE))</f>
        <v>#N/A</v>
      </c>
      <c r="D442" s="54" t="e">
        <f>IF(VLOOKUP(E442,'помощник для списков'!C$2:E$4005,3,FALSE)=0,'помощник2(строки)'!C442,IF(INDEX(#REF!,C442+1,12)=0,IF(INDEX(#REF!,C442+2,12)=0,IF(INDEX(#REF!,C442+3,12)=0,IF(INDEX(#REF!,C442+4,12)=0,IF(INDEX(#REF!,C442+5,12)=0,IF(INDEX(#REF!,C442+6,12)=0,IF(INDEX(#REF!,C442+7,12)=0,IF(INDEX(#REF!,C442+8,12)=0,IF(INDEX(#REF!,C442+9,12)=0,IF(INDEX(#REF!,C442+10,12)=0,IF(INDEX(#REF!,C442+11,12)=0,INDEX(#REF!,C442+12,12),INDEX(#REF!,C442+11,12)),INDEX(#REF!,C442+10,12)),INDEX(#REF!,C442+9,12)),INDEX(#REF!,C442+8,12)),INDEX(#REF!,C442+7,12)),INDEX(#REF!,C442+6,12)),INDEX(#REF!,C442+5,12)),INDEX(#REF!,C442+4,12)),INDEX(#REF!,C442+3,12)),INDEX(#REF!,C442+2,12)),INDEX(#REF!,C442+1,12)))</f>
        <v>#N/A</v>
      </c>
      <c r="E442" t="e">
        <f>VLOOKUP(A442,'помощник для списков'!A$2:C$4005,3,FALSE)</f>
        <v>#N/A</v>
      </c>
      <c r="F442" t="e">
        <f>VLOOKUP(CONCATENATE("Лимит на доме",E442),#REF!,22,FALSE)</f>
        <v>#N/A</v>
      </c>
      <c r="G442" t="e">
        <f>VLOOKUP(E442,'помощник для списков'!C$2:I$4005,7,FALSE)</f>
        <v>#N/A</v>
      </c>
      <c r="H442" s="68" t="e">
        <f t="shared" si="48"/>
        <v>#N/A</v>
      </c>
      <c r="I442" t="e">
        <f t="shared" si="49"/>
        <v>#N/A</v>
      </c>
      <c r="J442">
        <f>ROW()</f>
        <v>442</v>
      </c>
      <c r="K442" t="e">
        <f>INDEX(#REF!,'помощник2(строки)'!D442,26)</f>
        <v>#REF!</v>
      </c>
      <c r="L442" t="e">
        <f>IF(K442="да",IF(A442=A441,L441,COUNTIF(M$2:M441,"&gt;0")+1),0)</f>
        <v>#REF!</v>
      </c>
      <c r="M442" t="e">
        <f>IF(VLOOKUP(E442,'помощник для списков'!C$2:I$4005,7,FALSE)=0,0,IF(L442=0,0,IF(E442=E441,0,1)))</f>
        <v>#N/A</v>
      </c>
      <c r="N442" t="e">
        <f t="shared" si="50"/>
        <v>#N/A</v>
      </c>
      <c r="O442" t="e">
        <f t="shared" si="51"/>
        <v>#N/A</v>
      </c>
      <c r="P442" t="e">
        <f>IF(INDEX(#REF!,'помощник2(строки)'!D442,27)="согласие",1,IF(INDEX(#REF!,'помощник2(строки)'!D442,27)="принято решение ОМС",1,0))</f>
        <v>#REF!</v>
      </c>
      <c r="Q442" t="e">
        <f t="shared" si="52"/>
        <v>#REF!</v>
      </c>
      <c r="R442" t="e">
        <f>IF(P442=1,IF(A442=A441,R441,COUNTIF(Q$2:Q441,"&gt;0")+1),0)</f>
        <v>#REF!</v>
      </c>
      <c r="S442" t="e">
        <f t="shared" si="53"/>
        <v>#N/A</v>
      </c>
    </row>
    <row r="443" spans="1:19">
      <c r="A443" t="e">
        <f>IF(COUNTIF(A$2:A442,A442)=B442,A442+1,A442)</f>
        <v>#N/A</v>
      </c>
      <c r="B443" t="e">
        <f>VLOOKUP(A443,'помощник для списков'!A$2:L$4005,11,FALSE)</f>
        <v>#N/A</v>
      </c>
      <c r="C443" t="e">
        <f>IF(A443=A442,D442,VLOOKUP(E443,#REF!,25,FALSE))</f>
        <v>#N/A</v>
      </c>
      <c r="D443" s="54" t="e">
        <f>IF(VLOOKUP(E443,'помощник для списков'!C$2:E$4005,3,FALSE)=0,'помощник2(строки)'!C443,IF(INDEX(#REF!,C443+1,12)=0,IF(INDEX(#REF!,C443+2,12)=0,IF(INDEX(#REF!,C443+3,12)=0,IF(INDEX(#REF!,C443+4,12)=0,IF(INDEX(#REF!,C443+5,12)=0,IF(INDEX(#REF!,C443+6,12)=0,IF(INDEX(#REF!,C443+7,12)=0,IF(INDEX(#REF!,C443+8,12)=0,IF(INDEX(#REF!,C443+9,12)=0,IF(INDEX(#REF!,C443+10,12)=0,IF(INDEX(#REF!,C443+11,12)=0,INDEX(#REF!,C443+12,12),INDEX(#REF!,C443+11,12)),INDEX(#REF!,C443+10,12)),INDEX(#REF!,C443+9,12)),INDEX(#REF!,C443+8,12)),INDEX(#REF!,C443+7,12)),INDEX(#REF!,C443+6,12)),INDEX(#REF!,C443+5,12)),INDEX(#REF!,C443+4,12)),INDEX(#REF!,C443+3,12)),INDEX(#REF!,C443+2,12)),INDEX(#REF!,C443+1,12)))</f>
        <v>#N/A</v>
      </c>
      <c r="E443" t="e">
        <f>VLOOKUP(A443,'помощник для списков'!A$2:C$4005,3,FALSE)</f>
        <v>#N/A</v>
      </c>
      <c r="F443" t="e">
        <f>VLOOKUP(CONCATENATE("Лимит на доме",E443),#REF!,22,FALSE)</f>
        <v>#N/A</v>
      </c>
      <c r="G443" t="e">
        <f>VLOOKUP(E443,'помощник для списков'!C$2:I$4005,7,FALSE)</f>
        <v>#N/A</v>
      </c>
      <c r="H443" s="68" t="e">
        <f t="shared" si="48"/>
        <v>#N/A</v>
      </c>
      <c r="I443" t="e">
        <f t="shared" si="49"/>
        <v>#N/A</v>
      </c>
      <c r="J443">
        <f>ROW()</f>
        <v>443</v>
      </c>
      <c r="K443" t="e">
        <f>INDEX(#REF!,'помощник2(строки)'!D443,26)</f>
        <v>#REF!</v>
      </c>
      <c r="L443" t="e">
        <f>IF(K443="да",IF(A443=A442,L442,COUNTIF(M$2:M442,"&gt;0")+1),0)</f>
        <v>#REF!</v>
      </c>
      <c r="M443" t="e">
        <f>IF(VLOOKUP(E443,'помощник для списков'!C$2:I$4005,7,FALSE)=0,0,IF(L443=0,0,IF(E443=E442,0,1)))</f>
        <v>#N/A</v>
      </c>
      <c r="N443" t="e">
        <f t="shared" si="50"/>
        <v>#N/A</v>
      </c>
      <c r="O443" t="e">
        <f t="shared" si="51"/>
        <v>#N/A</v>
      </c>
      <c r="P443" t="e">
        <f>IF(INDEX(#REF!,'помощник2(строки)'!D443,27)="согласие",1,IF(INDEX(#REF!,'помощник2(строки)'!D443,27)="принято решение ОМС",1,0))</f>
        <v>#REF!</v>
      </c>
      <c r="Q443" t="e">
        <f t="shared" si="52"/>
        <v>#REF!</v>
      </c>
      <c r="R443" t="e">
        <f>IF(P443=1,IF(A443=A442,R442,COUNTIF(Q$2:Q442,"&gt;0")+1),0)</f>
        <v>#REF!</v>
      </c>
      <c r="S443" t="e">
        <f t="shared" si="53"/>
        <v>#N/A</v>
      </c>
    </row>
    <row r="444" spans="1:19">
      <c r="A444" t="e">
        <f>IF(COUNTIF(A$2:A443,A443)=B443,A443+1,A443)</f>
        <v>#N/A</v>
      </c>
      <c r="B444" t="e">
        <f>VLOOKUP(A444,'помощник для списков'!A$2:L$4005,11,FALSE)</f>
        <v>#N/A</v>
      </c>
      <c r="C444" t="e">
        <f>IF(A444=A443,D443,VLOOKUP(E444,#REF!,25,FALSE))</f>
        <v>#N/A</v>
      </c>
      <c r="D444" s="54" t="e">
        <f>IF(VLOOKUP(E444,'помощник для списков'!C$2:E$4005,3,FALSE)=0,'помощник2(строки)'!C444,IF(INDEX(#REF!,C444+1,12)=0,IF(INDEX(#REF!,C444+2,12)=0,IF(INDEX(#REF!,C444+3,12)=0,IF(INDEX(#REF!,C444+4,12)=0,IF(INDEX(#REF!,C444+5,12)=0,IF(INDEX(#REF!,C444+6,12)=0,IF(INDEX(#REF!,C444+7,12)=0,IF(INDEX(#REF!,C444+8,12)=0,IF(INDEX(#REF!,C444+9,12)=0,IF(INDEX(#REF!,C444+10,12)=0,IF(INDEX(#REF!,C444+11,12)=0,INDEX(#REF!,C444+12,12),INDEX(#REF!,C444+11,12)),INDEX(#REF!,C444+10,12)),INDEX(#REF!,C444+9,12)),INDEX(#REF!,C444+8,12)),INDEX(#REF!,C444+7,12)),INDEX(#REF!,C444+6,12)),INDEX(#REF!,C444+5,12)),INDEX(#REF!,C444+4,12)),INDEX(#REF!,C444+3,12)),INDEX(#REF!,C444+2,12)),INDEX(#REF!,C444+1,12)))</f>
        <v>#N/A</v>
      </c>
      <c r="E444" t="e">
        <f>VLOOKUP(A444,'помощник для списков'!A$2:C$4005,3,FALSE)</f>
        <v>#N/A</v>
      </c>
      <c r="F444" t="e">
        <f>VLOOKUP(CONCATENATE("Лимит на доме",E444),#REF!,22,FALSE)</f>
        <v>#N/A</v>
      </c>
      <c r="G444" t="e">
        <f>VLOOKUP(E444,'помощник для списков'!C$2:I$4005,7,FALSE)</f>
        <v>#N/A</v>
      </c>
      <c r="H444" s="68" t="e">
        <f t="shared" si="48"/>
        <v>#N/A</v>
      </c>
      <c r="I444" t="e">
        <f t="shared" si="49"/>
        <v>#N/A</v>
      </c>
      <c r="J444">
        <f>ROW()</f>
        <v>444</v>
      </c>
      <c r="K444" t="e">
        <f>INDEX(#REF!,'помощник2(строки)'!D444,26)</f>
        <v>#REF!</v>
      </c>
      <c r="L444" t="e">
        <f>IF(K444="да",IF(A444=A443,L443,COUNTIF(M$2:M443,"&gt;0")+1),0)</f>
        <v>#REF!</v>
      </c>
      <c r="M444" t="e">
        <f>IF(VLOOKUP(E444,'помощник для списков'!C$2:I$4005,7,FALSE)=0,0,IF(L444=0,0,IF(E444=E443,0,1)))</f>
        <v>#N/A</v>
      </c>
      <c r="N444" t="e">
        <f t="shared" si="50"/>
        <v>#N/A</v>
      </c>
      <c r="O444" t="e">
        <f t="shared" si="51"/>
        <v>#N/A</v>
      </c>
      <c r="P444" t="e">
        <f>IF(INDEX(#REF!,'помощник2(строки)'!D444,27)="согласие",1,IF(INDEX(#REF!,'помощник2(строки)'!D444,27)="принято решение ОМС",1,0))</f>
        <v>#REF!</v>
      </c>
      <c r="Q444" t="e">
        <f t="shared" si="52"/>
        <v>#REF!</v>
      </c>
      <c r="R444" t="e">
        <f>IF(P444=1,IF(A444=A443,R443,COUNTIF(Q$2:Q443,"&gt;0")+1),0)</f>
        <v>#REF!</v>
      </c>
      <c r="S444" t="e">
        <f t="shared" si="53"/>
        <v>#N/A</v>
      </c>
    </row>
    <row r="445" spans="1:19">
      <c r="A445" t="e">
        <f>IF(COUNTIF(A$2:A444,A444)=B444,A444+1,A444)</f>
        <v>#N/A</v>
      </c>
      <c r="B445" t="e">
        <f>VLOOKUP(A445,'помощник для списков'!A$2:L$4005,11,FALSE)</f>
        <v>#N/A</v>
      </c>
      <c r="C445" t="e">
        <f>IF(A445=A444,D444,VLOOKUP(E445,#REF!,25,FALSE))</f>
        <v>#N/A</v>
      </c>
      <c r="D445" s="54" t="e">
        <f>IF(VLOOKUP(E445,'помощник для списков'!C$2:E$4005,3,FALSE)=0,'помощник2(строки)'!C445,IF(INDEX(#REF!,C445+1,12)=0,IF(INDEX(#REF!,C445+2,12)=0,IF(INDEX(#REF!,C445+3,12)=0,IF(INDEX(#REF!,C445+4,12)=0,IF(INDEX(#REF!,C445+5,12)=0,IF(INDEX(#REF!,C445+6,12)=0,IF(INDEX(#REF!,C445+7,12)=0,IF(INDEX(#REF!,C445+8,12)=0,IF(INDEX(#REF!,C445+9,12)=0,IF(INDEX(#REF!,C445+10,12)=0,IF(INDEX(#REF!,C445+11,12)=0,INDEX(#REF!,C445+12,12),INDEX(#REF!,C445+11,12)),INDEX(#REF!,C445+10,12)),INDEX(#REF!,C445+9,12)),INDEX(#REF!,C445+8,12)),INDEX(#REF!,C445+7,12)),INDEX(#REF!,C445+6,12)),INDEX(#REF!,C445+5,12)),INDEX(#REF!,C445+4,12)),INDEX(#REF!,C445+3,12)),INDEX(#REF!,C445+2,12)),INDEX(#REF!,C445+1,12)))</f>
        <v>#N/A</v>
      </c>
      <c r="E445" t="e">
        <f>VLOOKUP(A445,'помощник для списков'!A$2:C$4005,3,FALSE)</f>
        <v>#N/A</v>
      </c>
      <c r="F445" t="e">
        <f>VLOOKUP(CONCATENATE("Лимит на доме",E445),#REF!,22,FALSE)</f>
        <v>#N/A</v>
      </c>
      <c r="G445" t="e">
        <f>VLOOKUP(E445,'помощник для списков'!C$2:I$4005,7,FALSE)</f>
        <v>#N/A</v>
      </c>
      <c r="H445" s="68" t="e">
        <f t="shared" si="48"/>
        <v>#N/A</v>
      </c>
      <c r="I445" t="e">
        <f t="shared" si="49"/>
        <v>#N/A</v>
      </c>
      <c r="J445">
        <f>ROW()</f>
        <v>445</v>
      </c>
      <c r="K445" t="e">
        <f>INDEX(#REF!,'помощник2(строки)'!D445,26)</f>
        <v>#REF!</v>
      </c>
      <c r="L445" t="e">
        <f>IF(K445="да",IF(A445=A444,L444,COUNTIF(M$2:M444,"&gt;0")+1),0)</f>
        <v>#REF!</v>
      </c>
      <c r="M445" t="e">
        <f>IF(VLOOKUP(E445,'помощник для списков'!C$2:I$4005,7,FALSE)=0,0,IF(L445=0,0,IF(E445=E444,0,1)))</f>
        <v>#N/A</v>
      </c>
      <c r="N445" t="e">
        <f t="shared" si="50"/>
        <v>#N/A</v>
      </c>
      <c r="O445" t="e">
        <f t="shared" si="51"/>
        <v>#N/A</v>
      </c>
      <c r="P445" t="e">
        <f>IF(INDEX(#REF!,'помощник2(строки)'!D445,27)="согласие",1,IF(INDEX(#REF!,'помощник2(строки)'!D445,27)="принято решение ОМС",1,0))</f>
        <v>#REF!</v>
      </c>
      <c r="Q445" t="e">
        <f t="shared" si="52"/>
        <v>#REF!</v>
      </c>
      <c r="R445" t="e">
        <f>IF(P445=1,IF(A445=A444,R444,COUNTIF(Q$2:Q444,"&gt;0")+1),0)</f>
        <v>#REF!</v>
      </c>
      <c r="S445" t="e">
        <f t="shared" si="53"/>
        <v>#N/A</v>
      </c>
    </row>
    <row r="446" spans="1:19">
      <c r="A446" t="e">
        <f>IF(COUNTIF(A$2:A445,A445)=B445,A445+1,A445)</f>
        <v>#N/A</v>
      </c>
      <c r="B446" t="e">
        <f>VLOOKUP(A446,'помощник для списков'!A$2:L$4005,11,FALSE)</f>
        <v>#N/A</v>
      </c>
      <c r="C446" t="e">
        <f>IF(A446=A445,D445,VLOOKUP(E446,#REF!,25,FALSE))</f>
        <v>#N/A</v>
      </c>
      <c r="D446" s="54" t="e">
        <f>IF(VLOOKUP(E446,'помощник для списков'!C$2:E$4005,3,FALSE)=0,'помощник2(строки)'!C446,IF(INDEX(#REF!,C446+1,12)=0,IF(INDEX(#REF!,C446+2,12)=0,IF(INDEX(#REF!,C446+3,12)=0,IF(INDEX(#REF!,C446+4,12)=0,IF(INDEX(#REF!,C446+5,12)=0,IF(INDEX(#REF!,C446+6,12)=0,IF(INDEX(#REF!,C446+7,12)=0,IF(INDEX(#REF!,C446+8,12)=0,IF(INDEX(#REF!,C446+9,12)=0,IF(INDEX(#REF!,C446+10,12)=0,IF(INDEX(#REF!,C446+11,12)=0,INDEX(#REF!,C446+12,12),INDEX(#REF!,C446+11,12)),INDEX(#REF!,C446+10,12)),INDEX(#REF!,C446+9,12)),INDEX(#REF!,C446+8,12)),INDEX(#REF!,C446+7,12)),INDEX(#REF!,C446+6,12)),INDEX(#REF!,C446+5,12)),INDEX(#REF!,C446+4,12)),INDEX(#REF!,C446+3,12)),INDEX(#REF!,C446+2,12)),INDEX(#REF!,C446+1,12)))</f>
        <v>#N/A</v>
      </c>
      <c r="E446" t="e">
        <f>VLOOKUP(A446,'помощник для списков'!A$2:C$4005,3,FALSE)</f>
        <v>#N/A</v>
      </c>
      <c r="F446" t="e">
        <f>VLOOKUP(CONCATENATE("Лимит на доме",E446),#REF!,22,FALSE)</f>
        <v>#N/A</v>
      </c>
      <c r="G446" t="e">
        <f>VLOOKUP(E446,'помощник для списков'!C$2:I$4005,7,FALSE)</f>
        <v>#N/A</v>
      </c>
      <c r="H446" s="68" t="e">
        <f t="shared" si="48"/>
        <v>#N/A</v>
      </c>
      <c r="I446" t="e">
        <f t="shared" si="49"/>
        <v>#N/A</v>
      </c>
      <c r="J446">
        <f>ROW()</f>
        <v>446</v>
      </c>
      <c r="K446" t="e">
        <f>INDEX(#REF!,'помощник2(строки)'!D446,26)</f>
        <v>#REF!</v>
      </c>
      <c r="L446" t="e">
        <f>IF(K446="да",IF(A446=A445,L445,COUNTIF(M$2:M445,"&gt;0")+1),0)</f>
        <v>#REF!</v>
      </c>
      <c r="M446" t="e">
        <f>IF(VLOOKUP(E446,'помощник для списков'!C$2:I$4005,7,FALSE)=0,0,IF(L446=0,0,IF(E446=E445,0,1)))</f>
        <v>#N/A</v>
      </c>
      <c r="N446" t="e">
        <f t="shared" si="50"/>
        <v>#N/A</v>
      </c>
      <c r="O446" t="e">
        <f t="shared" si="51"/>
        <v>#N/A</v>
      </c>
      <c r="P446" t="e">
        <f>IF(INDEX(#REF!,'помощник2(строки)'!D446,27)="согласие",1,IF(INDEX(#REF!,'помощник2(строки)'!D446,27)="принято решение ОМС",1,0))</f>
        <v>#REF!</v>
      </c>
      <c r="Q446" t="e">
        <f t="shared" si="52"/>
        <v>#REF!</v>
      </c>
      <c r="R446" t="e">
        <f>IF(P446=1,IF(A446=A445,R445,COUNTIF(Q$2:Q445,"&gt;0")+1),0)</f>
        <v>#REF!</v>
      </c>
      <c r="S446" t="e">
        <f t="shared" si="53"/>
        <v>#N/A</v>
      </c>
    </row>
    <row r="447" spans="1:19">
      <c r="A447" t="e">
        <f>IF(COUNTIF(A$2:A446,A446)=B446,A446+1,A446)</f>
        <v>#N/A</v>
      </c>
      <c r="B447" t="e">
        <f>VLOOKUP(A447,'помощник для списков'!A$2:L$4005,11,FALSE)</f>
        <v>#N/A</v>
      </c>
      <c r="C447" t="e">
        <f>IF(A447=A446,D446,VLOOKUP(E447,#REF!,25,FALSE))</f>
        <v>#N/A</v>
      </c>
      <c r="D447" s="54" t="e">
        <f>IF(VLOOKUP(E447,'помощник для списков'!C$2:E$4005,3,FALSE)=0,'помощник2(строки)'!C447,IF(INDEX(#REF!,C447+1,12)=0,IF(INDEX(#REF!,C447+2,12)=0,IF(INDEX(#REF!,C447+3,12)=0,IF(INDEX(#REF!,C447+4,12)=0,IF(INDEX(#REF!,C447+5,12)=0,IF(INDEX(#REF!,C447+6,12)=0,IF(INDEX(#REF!,C447+7,12)=0,IF(INDEX(#REF!,C447+8,12)=0,IF(INDEX(#REF!,C447+9,12)=0,IF(INDEX(#REF!,C447+10,12)=0,IF(INDEX(#REF!,C447+11,12)=0,INDEX(#REF!,C447+12,12),INDEX(#REF!,C447+11,12)),INDEX(#REF!,C447+10,12)),INDEX(#REF!,C447+9,12)),INDEX(#REF!,C447+8,12)),INDEX(#REF!,C447+7,12)),INDEX(#REF!,C447+6,12)),INDEX(#REF!,C447+5,12)),INDEX(#REF!,C447+4,12)),INDEX(#REF!,C447+3,12)),INDEX(#REF!,C447+2,12)),INDEX(#REF!,C447+1,12)))</f>
        <v>#N/A</v>
      </c>
      <c r="E447" t="e">
        <f>VLOOKUP(A447,'помощник для списков'!A$2:C$4005,3,FALSE)</f>
        <v>#N/A</v>
      </c>
      <c r="F447" t="e">
        <f>VLOOKUP(CONCATENATE("Лимит на доме",E447),#REF!,22,FALSE)</f>
        <v>#N/A</v>
      </c>
      <c r="G447" t="e">
        <f>VLOOKUP(E447,'помощник для списков'!C$2:I$4005,7,FALSE)</f>
        <v>#N/A</v>
      </c>
      <c r="H447" s="68" t="e">
        <f t="shared" si="48"/>
        <v>#N/A</v>
      </c>
      <c r="I447" t="e">
        <f t="shared" si="49"/>
        <v>#N/A</v>
      </c>
      <c r="J447">
        <f>ROW()</f>
        <v>447</v>
      </c>
      <c r="K447" t="e">
        <f>INDEX(#REF!,'помощник2(строки)'!D447,26)</f>
        <v>#REF!</v>
      </c>
      <c r="L447" t="e">
        <f>IF(K447="да",IF(A447=A446,L446,COUNTIF(M$2:M446,"&gt;0")+1),0)</f>
        <v>#REF!</v>
      </c>
      <c r="M447" t="e">
        <f>IF(VLOOKUP(E447,'помощник для списков'!C$2:I$4005,7,FALSE)=0,0,IF(L447=0,0,IF(E447=E446,0,1)))</f>
        <v>#N/A</v>
      </c>
      <c r="N447" t="e">
        <f t="shared" si="50"/>
        <v>#N/A</v>
      </c>
      <c r="O447" t="e">
        <f t="shared" si="51"/>
        <v>#N/A</v>
      </c>
      <c r="P447" t="e">
        <f>IF(INDEX(#REF!,'помощник2(строки)'!D447,27)="согласие",1,IF(INDEX(#REF!,'помощник2(строки)'!D447,27)="принято решение ОМС",1,0))</f>
        <v>#REF!</v>
      </c>
      <c r="Q447" t="e">
        <f t="shared" si="52"/>
        <v>#REF!</v>
      </c>
      <c r="R447" t="e">
        <f>IF(P447=1,IF(A447=A446,R446,COUNTIF(Q$2:Q446,"&gt;0")+1),0)</f>
        <v>#REF!</v>
      </c>
      <c r="S447" t="e">
        <f t="shared" si="53"/>
        <v>#N/A</v>
      </c>
    </row>
    <row r="448" spans="1:19">
      <c r="A448" t="e">
        <f>IF(COUNTIF(A$2:A447,A447)=B447,A447+1,A447)</f>
        <v>#N/A</v>
      </c>
      <c r="B448" t="e">
        <f>VLOOKUP(A448,'помощник для списков'!A$2:L$4005,11,FALSE)</f>
        <v>#N/A</v>
      </c>
      <c r="C448" t="e">
        <f>IF(A448=A447,D447,VLOOKUP(E448,#REF!,25,FALSE))</f>
        <v>#N/A</v>
      </c>
      <c r="D448" s="54" t="e">
        <f>IF(VLOOKUP(E448,'помощник для списков'!C$2:E$4005,3,FALSE)=0,'помощник2(строки)'!C448,IF(INDEX(#REF!,C448+1,12)=0,IF(INDEX(#REF!,C448+2,12)=0,IF(INDEX(#REF!,C448+3,12)=0,IF(INDEX(#REF!,C448+4,12)=0,IF(INDEX(#REF!,C448+5,12)=0,IF(INDEX(#REF!,C448+6,12)=0,IF(INDEX(#REF!,C448+7,12)=0,IF(INDEX(#REF!,C448+8,12)=0,IF(INDEX(#REF!,C448+9,12)=0,IF(INDEX(#REF!,C448+10,12)=0,IF(INDEX(#REF!,C448+11,12)=0,INDEX(#REF!,C448+12,12),INDEX(#REF!,C448+11,12)),INDEX(#REF!,C448+10,12)),INDEX(#REF!,C448+9,12)),INDEX(#REF!,C448+8,12)),INDEX(#REF!,C448+7,12)),INDEX(#REF!,C448+6,12)),INDEX(#REF!,C448+5,12)),INDEX(#REF!,C448+4,12)),INDEX(#REF!,C448+3,12)),INDEX(#REF!,C448+2,12)),INDEX(#REF!,C448+1,12)))</f>
        <v>#N/A</v>
      </c>
      <c r="E448" t="e">
        <f>VLOOKUP(A448,'помощник для списков'!A$2:C$4005,3,FALSE)</f>
        <v>#N/A</v>
      </c>
      <c r="F448" t="e">
        <f>VLOOKUP(CONCATENATE("Лимит на доме",E448),#REF!,22,FALSE)</f>
        <v>#N/A</v>
      </c>
      <c r="G448" t="e">
        <f>VLOOKUP(E448,'помощник для списков'!C$2:I$4005,7,FALSE)</f>
        <v>#N/A</v>
      </c>
      <c r="H448" s="68" t="e">
        <f t="shared" si="48"/>
        <v>#N/A</v>
      </c>
      <c r="I448" t="e">
        <f t="shared" si="49"/>
        <v>#N/A</v>
      </c>
      <c r="J448">
        <f>ROW()</f>
        <v>448</v>
      </c>
      <c r="K448" t="e">
        <f>INDEX(#REF!,'помощник2(строки)'!D448,26)</f>
        <v>#REF!</v>
      </c>
      <c r="L448" t="e">
        <f>IF(K448="да",IF(A448=A447,L447,COUNTIF(M$2:M447,"&gt;0")+1),0)</f>
        <v>#REF!</v>
      </c>
      <c r="M448" t="e">
        <f>IF(VLOOKUP(E448,'помощник для списков'!C$2:I$4005,7,FALSE)=0,0,IF(L448=0,0,IF(E448=E447,0,1)))</f>
        <v>#N/A</v>
      </c>
      <c r="N448" t="e">
        <f t="shared" si="50"/>
        <v>#N/A</v>
      </c>
      <c r="O448" t="e">
        <f t="shared" si="51"/>
        <v>#N/A</v>
      </c>
      <c r="P448" t="e">
        <f>IF(INDEX(#REF!,'помощник2(строки)'!D448,27)="согласие",1,IF(INDEX(#REF!,'помощник2(строки)'!D448,27)="принято решение ОМС",1,0))</f>
        <v>#REF!</v>
      </c>
      <c r="Q448" t="e">
        <f t="shared" si="52"/>
        <v>#REF!</v>
      </c>
      <c r="R448" t="e">
        <f>IF(P448=1,IF(A448=A447,R447,COUNTIF(Q$2:Q447,"&gt;0")+1),0)</f>
        <v>#REF!</v>
      </c>
      <c r="S448" t="e">
        <f t="shared" si="53"/>
        <v>#N/A</v>
      </c>
    </row>
    <row r="449" spans="1:19">
      <c r="A449" t="e">
        <f>IF(COUNTIF(A$2:A448,A448)=B448,A448+1,A448)</f>
        <v>#N/A</v>
      </c>
      <c r="B449" t="e">
        <f>VLOOKUP(A449,'помощник для списков'!A$2:L$4005,11,FALSE)</f>
        <v>#N/A</v>
      </c>
      <c r="C449" t="e">
        <f>IF(A449=A448,D448,VLOOKUP(E449,#REF!,25,FALSE))</f>
        <v>#N/A</v>
      </c>
      <c r="D449" s="54" t="e">
        <f>IF(VLOOKUP(E449,'помощник для списков'!C$2:E$4005,3,FALSE)=0,'помощник2(строки)'!C449,IF(INDEX(#REF!,C449+1,12)=0,IF(INDEX(#REF!,C449+2,12)=0,IF(INDEX(#REF!,C449+3,12)=0,IF(INDEX(#REF!,C449+4,12)=0,IF(INDEX(#REF!,C449+5,12)=0,IF(INDEX(#REF!,C449+6,12)=0,IF(INDEX(#REF!,C449+7,12)=0,IF(INDEX(#REF!,C449+8,12)=0,IF(INDEX(#REF!,C449+9,12)=0,IF(INDEX(#REF!,C449+10,12)=0,IF(INDEX(#REF!,C449+11,12)=0,INDEX(#REF!,C449+12,12),INDEX(#REF!,C449+11,12)),INDEX(#REF!,C449+10,12)),INDEX(#REF!,C449+9,12)),INDEX(#REF!,C449+8,12)),INDEX(#REF!,C449+7,12)),INDEX(#REF!,C449+6,12)),INDEX(#REF!,C449+5,12)),INDEX(#REF!,C449+4,12)),INDEX(#REF!,C449+3,12)),INDEX(#REF!,C449+2,12)),INDEX(#REF!,C449+1,12)))</f>
        <v>#N/A</v>
      </c>
      <c r="E449" t="e">
        <f>VLOOKUP(A449,'помощник для списков'!A$2:C$4005,3,FALSE)</f>
        <v>#N/A</v>
      </c>
      <c r="F449" t="e">
        <f>VLOOKUP(CONCATENATE("Лимит на доме",E449),#REF!,22,FALSE)</f>
        <v>#N/A</v>
      </c>
      <c r="G449" t="e">
        <f>VLOOKUP(E449,'помощник для списков'!C$2:I$4005,7,FALSE)</f>
        <v>#N/A</v>
      </c>
      <c r="H449" s="68" t="e">
        <f t="shared" si="48"/>
        <v>#N/A</v>
      </c>
      <c r="I449" t="e">
        <f t="shared" si="49"/>
        <v>#N/A</v>
      </c>
      <c r="J449">
        <f>ROW()</f>
        <v>449</v>
      </c>
      <c r="K449" t="e">
        <f>INDEX(#REF!,'помощник2(строки)'!D449,26)</f>
        <v>#REF!</v>
      </c>
      <c r="L449" t="e">
        <f>IF(K449="да",IF(A449=A448,L448,COUNTIF(M$2:M448,"&gt;0")+1),0)</f>
        <v>#REF!</v>
      </c>
      <c r="M449" t="e">
        <f>IF(VLOOKUP(E449,'помощник для списков'!C$2:I$4005,7,FALSE)=0,0,IF(L449=0,0,IF(E449=E448,0,1)))</f>
        <v>#N/A</v>
      </c>
      <c r="N449" t="e">
        <f t="shared" si="50"/>
        <v>#N/A</v>
      </c>
      <c r="O449" t="e">
        <f t="shared" si="51"/>
        <v>#N/A</v>
      </c>
      <c r="P449" t="e">
        <f>IF(INDEX(#REF!,'помощник2(строки)'!D449,27)="согласие",1,IF(INDEX(#REF!,'помощник2(строки)'!D449,27)="принято решение ОМС",1,0))</f>
        <v>#REF!</v>
      </c>
      <c r="Q449" t="e">
        <f t="shared" si="52"/>
        <v>#REF!</v>
      </c>
      <c r="R449" t="e">
        <f>IF(P449=1,IF(A449=A448,R448,COUNTIF(Q$2:Q448,"&gt;0")+1),0)</f>
        <v>#REF!</v>
      </c>
      <c r="S449" t="e">
        <f t="shared" si="53"/>
        <v>#N/A</v>
      </c>
    </row>
    <row r="450" spans="1:19">
      <c r="A450" t="e">
        <f>IF(COUNTIF(A$2:A449,A449)=B449,A449+1,A449)</f>
        <v>#N/A</v>
      </c>
      <c r="B450" t="e">
        <f>VLOOKUP(A450,'помощник для списков'!A$2:L$4005,11,FALSE)</f>
        <v>#N/A</v>
      </c>
      <c r="C450" t="e">
        <f>IF(A450=A449,D449,VLOOKUP(E450,#REF!,25,FALSE))</f>
        <v>#N/A</v>
      </c>
      <c r="D450" s="54" t="e">
        <f>IF(VLOOKUP(E450,'помощник для списков'!C$2:E$4005,3,FALSE)=0,'помощник2(строки)'!C450,IF(INDEX(#REF!,C450+1,12)=0,IF(INDEX(#REF!,C450+2,12)=0,IF(INDEX(#REF!,C450+3,12)=0,IF(INDEX(#REF!,C450+4,12)=0,IF(INDEX(#REF!,C450+5,12)=0,IF(INDEX(#REF!,C450+6,12)=0,IF(INDEX(#REF!,C450+7,12)=0,IF(INDEX(#REF!,C450+8,12)=0,IF(INDEX(#REF!,C450+9,12)=0,IF(INDEX(#REF!,C450+10,12)=0,IF(INDEX(#REF!,C450+11,12)=0,INDEX(#REF!,C450+12,12),INDEX(#REF!,C450+11,12)),INDEX(#REF!,C450+10,12)),INDEX(#REF!,C450+9,12)),INDEX(#REF!,C450+8,12)),INDEX(#REF!,C450+7,12)),INDEX(#REF!,C450+6,12)),INDEX(#REF!,C450+5,12)),INDEX(#REF!,C450+4,12)),INDEX(#REF!,C450+3,12)),INDEX(#REF!,C450+2,12)),INDEX(#REF!,C450+1,12)))</f>
        <v>#N/A</v>
      </c>
      <c r="E450" t="e">
        <f>VLOOKUP(A450,'помощник для списков'!A$2:C$4005,3,FALSE)</f>
        <v>#N/A</v>
      </c>
      <c r="F450" t="e">
        <f>VLOOKUP(CONCATENATE("Лимит на доме",E450),#REF!,22,FALSE)</f>
        <v>#N/A</v>
      </c>
      <c r="G450" t="e">
        <f>VLOOKUP(E450,'помощник для списков'!C$2:I$4005,7,FALSE)</f>
        <v>#N/A</v>
      </c>
      <c r="H450" s="68" t="e">
        <f t="shared" si="48"/>
        <v>#N/A</v>
      </c>
      <c r="I450" t="e">
        <f t="shared" si="49"/>
        <v>#N/A</v>
      </c>
      <c r="J450">
        <f>ROW()</f>
        <v>450</v>
      </c>
      <c r="K450" t="e">
        <f>INDEX(#REF!,'помощник2(строки)'!D450,26)</f>
        <v>#REF!</v>
      </c>
      <c r="L450" t="e">
        <f>IF(K450="да",IF(A450=A449,L449,COUNTIF(M$2:M449,"&gt;0")+1),0)</f>
        <v>#REF!</v>
      </c>
      <c r="M450" t="e">
        <f>IF(VLOOKUP(E450,'помощник для списков'!C$2:I$4005,7,FALSE)=0,0,IF(L450=0,0,IF(E450=E449,0,1)))</f>
        <v>#N/A</v>
      </c>
      <c r="N450" t="e">
        <f t="shared" si="50"/>
        <v>#N/A</v>
      </c>
      <c r="O450" t="e">
        <f t="shared" si="51"/>
        <v>#N/A</v>
      </c>
      <c r="P450" t="e">
        <f>IF(INDEX(#REF!,'помощник2(строки)'!D450,27)="согласие",1,IF(INDEX(#REF!,'помощник2(строки)'!D450,27)="принято решение ОМС",1,0))</f>
        <v>#REF!</v>
      </c>
      <c r="Q450" t="e">
        <f t="shared" si="52"/>
        <v>#REF!</v>
      </c>
      <c r="R450" t="e">
        <f>IF(P450=1,IF(A450=A449,R449,COUNTIF(Q$2:Q449,"&gt;0")+1),0)</f>
        <v>#REF!</v>
      </c>
      <c r="S450" t="e">
        <f t="shared" si="53"/>
        <v>#N/A</v>
      </c>
    </row>
    <row r="451" spans="1:19">
      <c r="A451" t="e">
        <f>IF(COUNTIF(A$2:A450,A450)=B450,A450+1,A450)</f>
        <v>#N/A</v>
      </c>
      <c r="B451" t="e">
        <f>VLOOKUP(A451,'помощник для списков'!A$2:L$4005,11,FALSE)</f>
        <v>#N/A</v>
      </c>
      <c r="C451" t="e">
        <f>IF(A451=A450,D450,VLOOKUP(E451,#REF!,25,FALSE))</f>
        <v>#N/A</v>
      </c>
      <c r="D451" s="54" t="e">
        <f>IF(VLOOKUP(E451,'помощник для списков'!C$2:E$4005,3,FALSE)=0,'помощник2(строки)'!C451,IF(INDEX(#REF!,C451+1,12)=0,IF(INDEX(#REF!,C451+2,12)=0,IF(INDEX(#REF!,C451+3,12)=0,IF(INDEX(#REF!,C451+4,12)=0,IF(INDEX(#REF!,C451+5,12)=0,IF(INDEX(#REF!,C451+6,12)=0,IF(INDEX(#REF!,C451+7,12)=0,IF(INDEX(#REF!,C451+8,12)=0,IF(INDEX(#REF!,C451+9,12)=0,IF(INDEX(#REF!,C451+10,12)=0,IF(INDEX(#REF!,C451+11,12)=0,INDEX(#REF!,C451+12,12),INDEX(#REF!,C451+11,12)),INDEX(#REF!,C451+10,12)),INDEX(#REF!,C451+9,12)),INDEX(#REF!,C451+8,12)),INDEX(#REF!,C451+7,12)),INDEX(#REF!,C451+6,12)),INDEX(#REF!,C451+5,12)),INDEX(#REF!,C451+4,12)),INDEX(#REF!,C451+3,12)),INDEX(#REF!,C451+2,12)),INDEX(#REF!,C451+1,12)))</f>
        <v>#N/A</v>
      </c>
      <c r="E451" t="e">
        <f>VLOOKUP(A451,'помощник для списков'!A$2:C$4005,3,FALSE)</f>
        <v>#N/A</v>
      </c>
      <c r="F451" t="e">
        <f>VLOOKUP(CONCATENATE("Лимит на доме",E451),#REF!,22,FALSE)</f>
        <v>#N/A</v>
      </c>
      <c r="G451" t="e">
        <f>VLOOKUP(E451,'помощник для списков'!C$2:I$4005,7,FALSE)</f>
        <v>#N/A</v>
      </c>
      <c r="H451" s="68" t="e">
        <f t="shared" si="48"/>
        <v>#N/A</v>
      </c>
      <c r="I451" t="e">
        <f t="shared" si="49"/>
        <v>#N/A</v>
      </c>
      <c r="J451">
        <f>ROW()</f>
        <v>451</v>
      </c>
      <c r="K451" t="e">
        <f>INDEX(#REF!,'помощник2(строки)'!D451,26)</f>
        <v>#REF!</v>
      </c>
      <c r="L451" t="e">
        <f>IF(K451="да",IF(A451=A450,L450,COUNTIF(M$2:M450,"&gt;0")+1),0)</f>
        <v>#REF!</v>
      </c>
      <c r="M451" t="e">
        <f>IF(VLOOKUP(E451,'помощник для списков'!C$2:I$4005,7,FALSE)=0,0,IF(L451=0,0,IF(E451=E450,0,1)))</f>
        <v>#N/A</v>
      </c>
      <c r="N451" t="e">
        <f t="shared" si="50"/>
        <v>#N/A</v>
      </c>
      <c r="O451" t="e">
        <f t="shared" si="51"/>
        <v>#N/A</v>
      </c>
      <c r="P451" t="e">
        <f>IF(INDEX(#REF!,'помощник2(строки)'!D451,27)="согласие",1,IF(INDEX(#REF!,'помощник2(строки)'!D451,27)="принято решение ОМС",1,0))</f>
        <v>#REF!</v>
      </c>
      <c r="Q451" t="e">
        <f t="shared" si="52"/>
        <v>#REF!</v>
      </c>
      <c r="R451" t="e">
        <f>IF(P451=1,IF(A451=A450,R450,COUNTIF(Q$2:Q450,"&gt;0")+1),0)</f>
        <v>#REF!</v>
      </c>
      <c r="S451" t="e">
        <f t="shared" si="53"/>
        <v>#N/A</v>
      </c>
    </row>
    <row r="452" spans="1:19">
      <c r="A452" t="e">
        <f>IF(COUNTIF(A$2:A451,A451)=B451,A451+1,A451)</f>
        <v>#N/A</v>
      </c>
      <c r="B452" t="e">
        <f>VLOOKUP(A452,'помощник для списков'!A$2:L$4005,11,FALSE)</f>
        <v>#N/A</v>
      </c>
      <c r="C452" t="e">
        <f>IF(A452=A451,D451,VLOOKUP(E452,#REF!,25,FALSE))</f>
        <v>#N/A</v>
      </c>
      <c r="D452" s="54" t="e">
        <f>IF(VLOOKUP(E452,'помощник для списков'!C$2:E$4005,3,FALSE)=0,'помощник2(строки)'!C452,IF(INDEX(#REF!,C452+1,12)=0,IF(INDEX(#REF!,C452+2,12)=0,IF(INDEX(#REF!,C452+3,12)=0,IF(INDEX(#REF!,C452+4,12)=0,IF(INDEX(#REF!,C452+5,12)=0,IF(INDEX(#REF!,C452+6,12)=0,IF(INDEX(#REF!,C452+7,12)=0,IF(INDEX(#REF!,C452+8,12)=0,IF(INDEX(#REF!,C452+9,12)=0,IF(INDEX(#REF!,C452+10,12)=0,IF(INDEX(#REF!,C452+11,12)=0,INDEX(#REF!,C452+12,12),INDEX(#REF!,C452+11,12)),INDEX(#REF!,C452+10,12)),INDEX(#REF!,C452+9,12)),INDEX(#REF!,C452+8,12)),INDEX(#REF!,C452+7,12)),INDEX(#REF!,C452+6,12)),INDEX(#REF!,C452+5,12)),INDEX(#REF!,C452+4,12)),INDEX(#REF!,C452+3,12)),INDEX(#REF!,C452+2,12)),INDEX(#REF!,C452+1,12)))</f>
        <v>#N/A</v>
      </c>
      <c r="E452" t="e">
        <f>VLOOKUP(A452,'помощник для списков'!A$2:C$4005,3,FALSE)</f>
        <v>#N/A</v>
      </c>
      <c r="F452" t="e">
        <f>VLOOKUP(CONCATENATE("Лимит на доме",E452),#REF!,22,FALSE)</f>
        <v>#N/A</v>
      </c>
      <c r="G452" t="e">
        <f>VLOOKUP(E452,'помощник для списков'!C$2:I$4005,7,FALSE)</f>
        <v>#N/A</v>
      </c>
      <c r="H452" s="68" t="e">
        <f t="shared" si="48"/>
        <v>#N/A</v>
      </c>
      <c r="I452" t="e">
        <f t="shared" si="49"/>
        <v>#N/A</v>
      </c>
      <c r="J452">
        <f>ROW()</f>
        <v>452</v>
      </c>
      <c r="K452" t="e">
        <f>INDEX(#REF!,'помощник2(строки)'!D452,26)</f>
        <v>#REF!</v>
      </c>
      <c r="L452" t="e">
        <f>IF(K452="да",IF(A452=A451,L451,COUNTIF(M$2:M451,"&gt;0")+1),0)</f>
        <v>#REF!</v>
      </c>
      <c r="M452" t="e">
        <f>IF(VLOOKUP(E452,'помощник для списков'!C$2:I$4005,7,FALSE)=0,0,IF(L452=0,0,IF(E452=E451,0,1)))</f>
        <v>#N/A</v>
      </c>
      <c r="N452" t="e">
        <f t="shared" si="50"/>
        <v>#N/A</v>
      </c>
      <c r="O452" t="e">
        <f t="shared" si="51"/>
        <v>#N/A</v>
      </c>
      <c r="P452" t="e">
        <f>IF(INDEX(#REF!,'помощник2(строки)'!D452,27)="согласие",1,IF(INDEX(#REF!,'помощник2(строки)'!D452,27)="принято решение ОМС",1,0))</f>
        <v>#REF!</v>
      </c>
      <c r="Q452" t="e">
        <f t="shared" si="52"/>
        <v>#REF!</v>
      </c>
      <c r="R452" t="e">
        <f>IF(P452=1,IF(A452=A451,R451,COUNTIF(Q$2:Q451,"&gt;0")+1),0)</f>
        <v>#REF!</v>
      </c>
      <c r="S452" t="e">
        <f t="shared" si="53"/>
        <v>#N/A</v>
      </c>
    </row>
    <row r="453" spans="1:19">
      <c r="A453" t="e">
        <f>IF(COUNTIF(A$2:A452,A452)=B452,A452+1,A452)</f>
        <v>#N/A</v>
      </c>
      <c r="B453" t="e">
        <f>VLOOKUP(A453,'помощник для списков'!A$2:L$4005,11,FALSE)</f>
        <v>#N/A</v>
      </c>
      <c r="C453" t="e">
        <f>IF(A453=A452,D452,VLOOKUP(E453,#REF!,25,FALSE))</f>
        <v>#N/A</v>
      </c>
      <c r="D453" s="54" t="e">
        <f>IF(VLOOKUP(E453,'помощник для списков'!C$2:E$4005,3,FALSE)=0,'помощник2(строки)'!C453,IF(INDEX(#REF!,C453+1,12)=0,IF(INDEX(#REF!,C453+2,12)=0,IF(INDEX(#REF!,C453+3,12)=0,IF(INDEX(#REF!,C453+4,12)=0,IF(INDEX(#REF!,C453+5,12)=0,IF(INDEX(#REF!,C453+6,12)=0,IF(INDEX(#REF!,C453+7,12)=0,IF(INDEX(#REF!,C453+8,12)=0,IF(INDEX(#REF!,C453+9,12)=0,IF(INDEX(#REF!,C453+10,12)=0,IF(INDEX(#REF!,C453+11,12)=0,INDEX(#REF!,C453+12,12),INDEX(#REF!,C453+11,12)),INDEX(#REF!,C453+10,12)),INDEX(#REF!,C453+9,12)),INDEX(#REF!,C453+8,12)),INDEX(#REF!,C453+7,12)),INDEX(#REF!,C453+6,12)),INDEX(#REF!,C453+5,12)),INDEX(#REF!,C453+4,12)),INDEX(#REF!,C453+3,12)),INDEX(#REF!,C453+2,12)),INDEX(#REF!,C453+1,12)))</f>
        <v>#N/A</v>
      </c>
      <c r="E453" t="e">
        <f>VLOOKUP(A453,'помощник для списков'!A$2:C$4005,3,FALSE)</f>
        <v>#N/A</v>
      </c>
      <c r="F453" t="e">
        <f>VLOOKUP(CONCATENATE("Лимит на доме",E453),#REF!,22,FALSE)</f>
        <v>#N/A</v>
      </c>
      <c r="G453" t="e">
        <f>VLOOKUP(E453,'помощник для списков'!C$2:I$4005,7,FALSE)</f>
        <v>#N/A</v>
      </c>
      <c r="H453" s="68" t="e">
        <f t="shared" si="48"/>
        <v>#N/A</v>
      </c>
      <c r="I453" t="e">
        <f t="shared" si="49"/>
        <v>#N/A</v>
      </c>
      <c r="J453">
        <f>ROW()</f>
        <v>453</v>
      </c>
      <c r="K453" t="e">
        <f>INDEX(#REF!,'помощник2(строки)'!D453,26)</f>
        <v>#REF!</v>
      </c>
      <c r="L453" t="e">
        <f>IF(K453="да",IF(A453=A452,L452,COUNTIF(M$2:M452,"&gt;0")+1),0)</f>
        <v>#REF!</v>
      </c>
      <c r="M453" t="e">
        <f>IF(VLOOKUP(E453,'помощник для списков'!C$2:I$4005,7,FALSE)=0,0,IF(L453=0,0,IF(E453=E452,0,1)))</f>
        <v>#N/A</v>
      </c>
      <c r="N453" t="e">
        <f t="shared" si="50"/>
        <v>#N/A</v>
      </c>
      <c r="O453" t="e">
        <f t="shared" si="51"/>
        <v>#N/A</v>
      </c>
      <c r="P453" t="e">
        <f>IF(INDEX(#REF!,'помощник2(строки)'!D453,27)="согласие",1,IF(INDEX(#REF!,'помощник2(строки)'!D453,27)="принято решение ОМС",1,0))</f>
        <v>#REF!</v>
      </c>
      <c r="Q453" t="e">
        <f t="shared" si="52"/>
        <v>#REF!</v>
      </c>
      <c r="R453" t="e">
        <f>IF(P453=1,IF(A453=A452,R452,COUNTIF(Q$2:Q452,"&gt;0")+1),0)</f>
        <v>#REF!</v>
      </c>
      <c r="S453" t="e">
        <f t="shared" si="53"/>
        <v>#N/A</v>
      </c>
    </row>
    <row r="454" spans="1:19">
      <c r="A454" t="e">
        <f>IF(COUNTIF(A$2:A453,A453)=B453,A453+1,A453)</f>
        <v>#N/A</v>
      </c>
      <c r="B454" t="e">
        <f>VLOOKUP(A454,'помощник для списков'!A$2:L$4005,11,FALSE)</f>
        <v>#N/A</v>
      </c>
      <c r="C454" t="e">
        <f>IF(A454=A453,D453,VLOOKUP(E454,#REF!,25,FALSE))</f>
        <v>#N/A</v>
      </c>
      <c r="D454" s="54" t="e">
        <f>IF(VLOOKUP(E454,'помощник для списков'!C$2:E$4005,3,FALSE)=0,'помощник2(строки)'!C454,IF(INDEX(#REF!,C454+1,12)=0,IF(INDEX(#REF!,C454+2,12)=0,IF(INDEX(#REF!,C454+3,12)=0,IF(INDEX(#REF!,C454+4,12)=0,IF(INDEX(#REF!,C454+5,12)=0,IF(INDEX(#REF!,C454+6,12)=0,IF(INDEX(#REF!,C454+7,12)=0,IF(INDEX(#REF!,C454+8,12)=0,IF(INDEX(#REF!,C454+9,12)=0,IF(INDEX(#REF!,C454+10,12)=0,IF(INDEX(#REF!,C454+11,12)=0,INDEX(#REF!,C454+12,12),INDEX(#REF!,C454+11,12)),INDEX(#REF!,C454+10,12)),INDEX(#REF!,C454+9,12)),INDEX(#REF!,C454+8,12)),INDEX(#REF!,C454+7,12)),INDEX(#REF!,C454+6,12)),INDEX(#REF!,C454+5,12)),INDEX(#REF!,C454+4,12)),INDEX(#REF!,C454+3,12)),INDEX(#REF!,C454+2,12)),INDEX(#REF!,C454+1,12)))</f>
        <v>#N/A</v>
      </c>
      <c r="E454" t="e">
        <f>VLOOKUP(A454,'помощник для списков'!A$2:C$4005,3,FALSE)</f>
        <v>#N/A</v>
      </c>
      <c r="F454" t="e">
        <f>VLOOKUP(CONCATENATE("Лимит на доме",E454),#REF!,22,FALSE)</f>
        <v>#N/A</v>
      </c>
      <c r="G454" t="e">
        <f>VLOOKUP(E454,'помощник для списков'!C$2:I$4005,7,FALSE)</f>
        <v>#N/A</v>
      </c>
      <c r="H454" s="68" t="e">
        <f t="shared" si="48"/>
        <v>#N/A</v>
      </c>
      <c r="I454" t="e">
        <f t="shared" si="49"/>
        <v>#N/A</v>
      </c>
      <c r="J454">
        <f>ROW()</f>
        <v>454</v>
      </c>
      <c r="K454" t="e">
        <f>INDEX(#REF!,'помощник2(строки)'!D454,26)</f>
        <v>#REF!</v>
      </c>
      <c r="L454" t="e">
        <f>IF(K454="да",IF(A454=A453,L453,COUNTIF(M$2:M453,"&gt;0")+1),0)</f>
        <v>#REF!</v>
      </c>
      <c r="M454" t="e">
        <f>IF(VLOOKUP(E454,'помощник для списков'!C$2:I$4005,7,FALSE)=0,0,IF(L454=0,0,IF(E454=E453,0,1)))</f>
        <v>#N/A</v>
      </c>
      <c r="N454" t="e">
        <f t="shared" si="50"/>
        <v>#N/A</v>
      </c>
      <c r="O454" t="e">
        <f t="shared" si="51"/>
        <v>#N/A</v>
      </c>
      <c r="P454" t="e">
        <f>IF(INDEX(#REF!,'помощник2(строки)'!D454,27)="согласие",1,IF(INDEX(#REF!,'помощник2(строки)'!D454,27)="принято решение ОМС",1,0))</f>
        <v>#REF!</v>
      </c>
      <c r="Q454" t="e">
        <f t="shared" si="52"/>
        <v>#REF!</v>
      </c>
      <c r="R454" t="e">
        <f>IF(P454=1,IF(A454=A453,R453,COUNTIF(Q$2:Q453,"&gt;0")+1),0)</f>
        <v>#REF!</v>
      </c>
      <c r="S454" t="e">
        <f t="shared" si="53"/>
        <v>#N/A</v>
      </c>
    </row>
    <row r="455" spans="1:19">
      <c r="A455" t="e">
        <f>IF(COUNTIF(A$2:A454,A454)=B454,A454+1,A454)</f>
        <v>#N/A</v>
      </c>
      <c r="B455" t="e">
        <f>VLOOKUP(A455,'помощник для списков'!A$2:L$4005,11,FALSE)</f>
        <v>#N/A</v>
      </c>
      <c r="C455" t="e">
        <f>IF(A455=A454,D454,VLOOKUP(E455,#REF!,25,FALSE))</f>
        <v>#N/A</v>
      </c>
      <c r="D455" s="54" t="e">
        <f>IF(VLOOKUP(E455,'помощник для списков'!C$2:E$4005,3,FALSE)=0,'помощник2(строки)'!C455,IF(INDEX(#REF!,C455+1,12)=0,IF(INDEX(#REF!,C455+2,12)=0,IF(INDEX(#REF!,C455+3,12)=0,IF(INDEX(#REF!,C455+4,12)=0,IF(INDEX(#REF!,C455+5,12)=0,IF(INDEX(#REF!,C455+6,12)=0,IF(INDEX(#REF!,C455+7,12)=0,IF(INDEX(#REF!,C455+8,12)=0,IF(INDEX(#REF!,C455+9,12)=0,IF(INDEX(#REF!,C455+10,12)=0,IF(INDEX(#REF!,C455+11,12)=0,INDEX(#REF!,C455+12,12),INDEX(#REF!,C455+11,12)),INDEX(#REF!,C455+10,12)),INDEX(#REF!,C455+9,12)),INDEX(#REF!,C455+8,12)),INDEX(#REF!,C455+7,12)),INDEX(#REF!,C455+6,12)),INDEX(#REF!,C455+5,12)),INDEX(#REF!,C455+4,12)),INDEX(#REF!,C455+3,12)),INDEX(#REF!,C455+2,12)),INDEX(#REF!,C455+1,12)))</f>
        <v>#N/A</v>
      </c>
      <c r="E455" t="e">
        <f>VLOOKUP(A455,'помощник для списков'!A$2:C$4005,3,FALSE)</f>
        <v>#N/A</v>
      </c>
      <c r="F455" t="e">
        <f>VLOOKUP(CONCATENATE("Лимит на доме",E455),#REF!,22,FALSE)</f>
        <v>#N/A</v>
      </c>
      <c r="G455" t="e">
        <f>VLOOKUP(E455,'помощник для списков'!C$2:I$4005,7,FALSE)</f>
        <v>#N/A</v>
      </c>
      <c r="H455" s="68" t="e">
        <f t="shared" si="48"/>
        <v>#N/A</v>
      </c>
      <c r="I455" t="e">
        <f t="shared" si="49"/>
        <v>#N/A</v>
      </c>
      <c r="J455">
        <f>ROW()</f>
        <v>455</v>
      </c>
      <c r="K455" t="e">
        <f>INDEX(#REF!,'помощник2(строки)'!D455,26)</f>
        <v>#REF!</v>
      </c>
      <c r="L455" t="e">
        <f>IF(K455="да",IF(A455=A454,L454,COUNTIF(M$2:M454,"&gt;0")+1),0)</f>
        <v>#REF!</v>
      </c>
      <c r="M455" t="e">
        <f>IF(VLOOKUP(E455,'помощник для списков'!C$2:I$4005,7,FALSE)=0,0,IF(L455=0,0,IF(E455=E454,0,1)))</f>
        <v>#N/A</v>
      </c>
      <c r="N455" t="e">
        <f t="shared" si="50"/>
        <v>#N/A</v>
      </c>
      <c r="O455" t="e">
        <f t="shared" si="51"/>
        <v>#N/A</v>
      </c>
      <c r="P455" t="e">
        <f>IF(INDEX(#REF!,'помощник2(строки)'!D455,27)="согласие",1,IF(INDEX(#REF!,'помощник2(строки)'!D455,27)="принято решение ОМС",1,0))</f>
        <v>#REF!</v>
      </c>
      <c r="Q455" t="e">
        <f t="shared" si="52"/>
        <v>#REF!</v>
      </c>
      <c r="R455" t="e">
        <f>IF(P455=1,IF(A455=A454,R454,COUNTIF(Q$2:Q454,"&gt;0")+1),0)</f>
        <v>#REF!</v>
      </c>
      <c r="S455" t="e">
        <f t="shared" si="53"/>
        <v>#N/A</v>
      </c>
    </row>
    <row r="456" spans="1:19">
      <c r="A456" t="e">
        <f>IF(COUNTIF(A$2:A455,A455)=B455,A455+1,A455)</f>
        <v>#N/A</v>
      </c>
      <c r="B456" t="e">
        <f>VLOOKUP(A456,'помощник для списков'!A$2:L$4005,11,FALSE)</f>
        <v>#N/A</v>
      </c>
      <c r="C456" t="e">
        <f>IF(A456=A455,D455,VLOOKUP(E456,#REF!,25,FALSE))</f>
        <v>#N/A</v>
      </c>
      <c r="D456" s="54" t="e">
        <f>IF(VLOOKUP(E456,'помощник для списков'!C$2:E$4005,3,FALSE)=0,'помощник2(строки)'!C456,IF(INDEX(#REF!,C456+1,12)=0,IF(INDEX(#REF!,C456+2,12)=0,IF(INDEX(#REF!,C456+3,12)=0,IF(INDEX(#REF!,C456+4,12)=0,IF(INDEX(#REF!,C456+5,12)=0,IF(INDEX(#REF!,C456+6,12)=0,IF(INDEX(#REF!,C456+7,12)=0,IF(INDEX(#REF!,C456+8,12)=0,IF(INDEX(#REF!,C456+9,12)=0,IF(INDEX(#REF!,C456+10,12)=0,IF(INDEX(#REF!,C456+11,12)=0,INDEX(#REF!,C456+12,12),INDEX(#REF!,C456+11,12)),INDEX(#REF!,C456+10,12)),INDEX(#REF!,C456+9,12)),INDEX(#REF!,C456+8,12)),INDEX(#REF!,C456+7,12)),INDEX(#REF!,C456+6,12)),INDEX(#REF!,C456+5,12)),INDEX(#REF!,C456+4,12)),INDEX(#REF!,C456+3,12)),INDEX(#REF!,C456+2,12)),INDEX(#REF!,C456+1,12)))</f>
        <v>#N/A</v>
      </c>
      <c r="E456" t="e">
        <f>VLOOKUP(A456,'помощник для списков'!A$2:C$4005,3,FALSE)</f>
        <v>#N/A</v>
      </c>
      <c r="F456" t="e">
        <f>VLOOKUP(CONCATENATE("Лимит на доме",E456),#REF!,22,FALSE)</f>
        <v>#N/A</v>
      </c>
      <c r="G456" t="e">
        <f>VLOOKUP(E456,'помощник для списков'!C$2:I$4005,7,FALSE)</f>
        <v>#N/A</v>
      </c>
      <c r="H456" s="68" t="e">
        <f t="shared" si="48"/>
        <v>#N/A</v>
      </c>
      <c r="I456" t="e">
        <f t="shared" si="49"/>
        <v>#N/A</v>
      </c>
      <c r="J456">
        <f>ROW()</f>
        <v>456</v>
      </c>
      <c r="K456" t="e">
        <f>INDEX(#REF!,'помощник2(строки)'!D456,26)</f>
        <v>#REF!</v>
      </c>
      <c r="L456" t="e">
        <f>IF(K456="да",IF(A456=A455,L455,COUNTIF(M$2:M455,"&gt;0")+1),0)</f>
        <v>#REF!</v>
      </c>
      <c r="M456" t="e">
        <f>IF(VLOOKUP(E456,'помощник для списков'!C$2:I$4005,7,FALSE)=0,0,IF(L456=0,0,IF(E456=E455,0,1)))</f>
        <v>#N/A</v>
      </c>
      <c r="N456" t="e">
        <f t="shared" si="50"/>
        <v>#N/A</v>
      </c>
      <c r="O456" t="e">
        <f t="shared" si="51"/>
        <v>#N/A</v>
      </c>
      <c r="P456" t="e">
        <f>IF(INDEX(#REF!,'помощник2(строки)'!D456,27)="согласие",1,IF(INDEX(#REF!,'помощник2(строки)'!D456,27)="принято решение ОМС",1,0))</f>
        <v>#REF!</v>
      </c>
      <c r="Q456" t="e">
        <f t="shared" si="52"/>
        <v>#REF!</v>
      </c>
      <c r="R456" t="e">
        <f>IF(P456=1,IF(A456=A455,R455,COUNTIF(Q$2:Q455,"&gt;0")+1),0)</f>
        <v>#REF!</v>
      </c>
      <c r="S456" t="e">
        <f t="shared" si="53"/>
        <v>#N/A</v>
      </c>
    </row>
    <row r="457" spans="1:19">
      <c r="A457" t="e">
        <f>IF(COUNTIF(A$2:A456,A456)=B456,A456+1,A456)</f>
        <v>#N/A</v>
      </c>
      <c r="B457" t="e">
        <f>VLOOKUP(A457,'помощник для списков'!A$2:L$4005,11,FALSE)</f>
        <v>#N/A</v>
      </c>
      <c r="C457" t="e">
        <f>IF(A457=A456,D456,VLOOKUP(E457,#REF!,25,FALSE))</f>
        <v>#N/A</v>
      </c>
      <c r="D457" s="54" t="e">
        <f>IF(VLOOKUP(E457,'помощник для списков'!C$2:E$4005,3,FALSE)=0,'помощник2(строки)'!C457,IF(INDEX(#REF!,C457+1,12)=0,IF(INDEX(#REF!,C457+2,12)=0,IF(INDEX(#REF!,C457+3,12)=0,IF(INDEX(#REF!,C457+4,12)=0,IF(INDEX(#REF!,C457+5,12)=0,IF(INDEX(#REF!,C457+6,12)=0,IF(INDEX(#REF!,C457+7,12)=0,IF(INDEX(#REF!,C457+8,12)=0,IF(INDEX(#REF!,C457+9,12)=0,IF(INDEX(#REF!,C457+10,12)=0,IF(INDEX(#REF!,C457+11,12)=0,INDEX(#REF!,C457+12,12),INDEX(#REF!,C457+11,12)),INDEX(#REF!,C457+10,12)),INDEX(#REF!,C457+9,12)),INDEX(#REF!,C457+8,12)),INDEX(#REF!,C457+7,12)),INDEX(#REF!,C457+6,12)),INDEX(#REF!,C457+5,12)),INDEX(#REF!,C457+4,12)),INDEX(#REF!,C457+3,12)),INDEX(#REF!,C457+2,12)),INDEX(#REF!,C457+1,12)))</f>
        <v>#N/A</v>
      </c>
      <c r="E457" t="e">
        <f>VLOOKUP(A457,'помощник для списков'!A$2:C$4005,3,FALSE)</f>
        <v>#N/A</v>
      </c>
      <c r="F457" t="e">
        <f>VLOOKUP(CONCATENATE("Лимит на доме",E457),#REF!,22,FALSE)</f>
        <v>#N/A</v>
      </c>
      <c r="G457" t="e">
        <f>VLOOKUP(E457,'помощник для списков'!C$2:I$4005,7,FALSE)</f>
        <v>#N/A</v>
      </c>
      <c r="H457" s="68" t="e">
        <f t="shared" si="48"/>
        <v>#N/A</v>
      </c>
      <c r="I457" t="e">
        <f t="shared" si="49"/>
        <v>#N/A</v>
      </c>
      <c r="J457">
        <f>ROW()</f>
        <v>457</v>
      </c>
      <c r="K457" t="e">
        <f>INDEX(#REF!,'помощник2(строки)'!D457,26)</f>
        <v>#REF!</v>
      </c>
      <c r="L457" t="e">
        <f>IF(K457="да",IF(A457=A456,L456,COUNTIF(M$2:M456,"&gt;0")+1),0)</f>
        <v>#REF!</v>
      </c>
      <c r="M457" t="e">
        <f>IF(VLOOKUP(E457,'помощник для списков'!C$2:I$4005,7,FALSE)=0,0,IF(L457=0,0,IF(E457=E456,0,1)))</f>
        <v>#N/A</v>
      </c>
      <c r="N457" t="e">
        <f t="shared" si="50"/>
        <v>#N/A</v>
      </c>
      <c r="O457" t="e">
        <f t="shared" si="51"/>
        <v>#N/A</v>
      </c>
      <c r="P457" t="e">
        <f>IF(INDEX(#REF!,'помощник2(строки)'!D457,27)="согласие",1,IF(INDEX(#REF!,'помощник2(строки)'!D457,27)="принято решение ОМС",1,0))</f>
        <v>#REF!</v>
      </c>
      <c r="Q457" t="e">
        <f t="shared" si="52"/>
        <v>#REF!</v>
      </c>
      <c r="R457" t="e">
        <f>IF(P457=1,IF(A457=A456,R456,COUNTIF(Q$2:Q456,"&gt;0")+1),0)</f>
        <v>#REF!</v>
      </c>
      <c r="S457" t="e">
        <f t="shared" si="53"/>
        <v>#N/A</v>
      </c>
    </row>
    <row r="458" spans="1:19">
      <c r="A458" t="e">
        <f>IF(COUNTIF(A$2:A457,A457)=B457,A457+1,A457)</f>
        <v>#N/A</v>
      </c>
      <c r="B458" t="e">
        <f>VLOOKUP(A458,'помощник для списков'!A$2:L$4005,11,FALSE)</f>
        <v>#N/A</v>
      </c>
      <c r="C458" t="e">
        <f>IF(A458=A457,D457,VLOOKUP(E458,#REF!,25,FALSE))</f>
        <v>#N/A</v>
      </c>
      <c r="D458" s="54" t="e">
        <f>IF(VLOOKUP(E458,'помощник для списков'!C$2:E$4005,3,FALSE)=0,'помощник2(строки)'!C458,IF(INDEX(#REF!,C458+1,12)=0,IF(INDEX(#REF!,C458+2,12)=0,IF(INDEX(#REF!,C458+3,12)=0,IF(INDEX(#REF!,C458+4,12)=0,IF(INDEX(#REF!,C458+5,12)=0,IF(INDEX(#REF!,C458+6,12)=0,IF(INDEX(#REF!,C458+7,12)=0,IF(INDEX(#REF!,C458+8,12)=0,IF(INDEX(#REF!,C458+9,12)=0,IF(INDEX(#REF!,C458+10,12)=0,IF(INDEX(#REF!,C458+11,12)=0,INDEX(#REF!,C458+12,12),INDEX(#REF!,C458+11,12)),INDEX(#REF!,C458+10,12)),INDEX(#REF!,C458+9,12)),INDEX(#REF!,C458+8,12)),INDEX(#REF!,C458+7,12)),INDEX(#REF!,C458+6,12)),INDEX(#REF!,C458+5,12)),INDEX(#REF!,C458+4,12)),INDEX(#REF!,C458+3,12)),INDEX(#REF!,C458+2,12)),INDEX(#REF!,C458+1,12)))</f>
        <v>#N/A</v>
      </c>
      <c r="E458" t="e">
        <f>VLOOKUP(A458,'помощник для списков'!A$2:C$4005,3,FALSE)</f>
        <v>#N/A</v>
      </c>
      <c r="F458" t="e">
        <f>VLOOKUP(CONCATENATE("Лимит на доме",E458),#REF!,22,FALSE)</f>
        <v>#N/A</v>
      </c>
      <c r="G458" t="e">
        <f>VLOOKUP(E458,'помощник для списков'!C$2:I$4005,7,FALSE)</f>
        <v>#N/A</v>
      </c>
      <c r="H458" s="68" t="e">
        <f t="shared" si="48"/>
        <v>#N/A</v>
      </c>
      <c r="I458" t="e">
        <f t="shared" si="49"/>
        <v>#N/A</v>
      </c>
      <c r="J458">
        <f>ROW()</f>
        <v>458</v>
      </c>
      <c r="K458" t="e">
        <f>INDEX(#REF!,'помощник2(строки)'!D458,26)</f>
        <v>#REF!</v>
      </c>
      <c r="L458" t="e">
        <f>IF(K458="да",IF(A458=A457,L457,COUNTIF(M$2:M457,"&gt;0")+1),0)</f>
        <v>#REF!</v>
      </c>
      <c r="M458" t="e">
        <f>IF(VLOOKUP(E458,'помощник для списков'!C$2:I$4005,7,FALSE)=0,0,IF(L458=0,0,IF(E458=E457,0,1)))</f>
        <v>#N/A</v>
      </c>
      <c r="N458" t="e">
        <f t="shared" si="50"/>
        <v>#N/A</v>
      </c>
      <c r="O458" t="e">
        <f t="shared" si="51"/>
        <v>#N/A</v>
      </c>
      <c r="P458" t="e">
        <f>IF(INDEX(#REF!,'помощник2(строки)'!D458,27)="согласие",1,IF(INDEX(#REF!,'помощник2(строки)'!D458,27)="принято решение ОМС",1,0))</f>
        <v>#REF!</v>
      </c>
      <c r="Q458" t="e">
        <f t="shared" si="52"/>
        <v>#REF!</v>
      </c>
      <c r="R458" t="e">
        <f>IF(P458=1,IF(A458=A457,R457,COUNTIF(Q$2:Q457,"&gt;0")+1),0)</f>
        <v>#REF!</v>
      </c>
      <c r="S458" t="e">
        <f t="shared" si="53"/>
        <v>#N/A</v>
      </c>
    </row>
    <row r="459" spans="1:19">
      <c r="A459" t="e">
        <f>IF(COUNTIF(A$2:A458,A458)=B458,A458+1,A458)</f>
        <v>#N/A</v>
      </c>
      <c r="B459" t="e">
        <f>VLOOKUP(A459,'помощник для списков'!A$2:L$4005,11,FALSE)</f>
        <v>#N/A</v>
      </c>
      <c r="C459" t="e">
        <f>IF(A459=A458,D458,VLOOKUP(E459,#REF!,25,FALSE))</f>
        <v>#N/A</v>
      </c>
      <c r="D459" s="54" t="e">
        <f>IF(VLOOKUP(E459,'помощник для списков'!C$2:E$4005,3,FALSE)=0,'помощник2(строки)'!C459,IF(INDEX(#REF!,C459+1,12)=0,IF(INDEX(#REF!,C459+2,12)=0,IF(INDEX(#REF!,C459+3,12)=0,IF(INDEX(#REF!,C459+4,12)=0,IF(INDEX(#REF!,C459+5,12)=0,IF(INDEX(#REF!,C459+6,12)=0,IF(INDEX(#REF!,C459+7,12)=0,IF(INDEX(#REF!,C459+8,12)=0,IF(INDEX(#REF!,C459+9,12)=0,IF(INDEX(#REF!,C459+10,12)=0,IF(INDEX(#REF!,C459+11,12)=0,INDEX(#REF!,C459+12,12),INDEX(#REF!,C459+11,12)),INDEX(#REF!,C459+10,12)),INDEX(#REF!,C459+9,12)),INDEX(#REF!,C459+8,12)),INDEX(#REF!,C459+7,12)),INDEX(#REF!,C459+6,12)),INDEX(#REF!,C459+5,12)),INDEX(#REF!,C459+4,12)),INDEX(#REF!,C459+3,12)),INDEX(#REF!,C459+2,12)),INDEX(#REF!,C459+1,12)))</f>
        <v>#N/A</v>
      </c>
      <c r="E459" t="e">
        <f>VLOOKUP(A459,'помощник для списков'!A$2:C$4005,3,FALSE)</f>
        <v>#N/A</v>
      </c>
      <c r="F459" t="e">
        <f>VLOOKUP(CONCATENATE("Лимит на доме",E459),#REF!,22,FALSE)</f>
        <v>#N/A</v>
      </c>
      <c r="G459" t="e">
        <f>VLOOKUP(E459,'помощник для списков'!C$2:I$4005,7,FALSE)</f>
        <v>#N/A</v>
      </c>
      <c r="H459" s="68" t="e">
        <f t="shared" si="48"/>
        <v>#N/A</v>
      </c>
      <c r="I459" t="e">
        <f t="shared" si="49"/>
        <v>#N/A</v>
      </c>
      <c r="J459">
        <f>ROW()</f>
        <v>459</v>
      </c>
      <c r="K459" t="e">
        <f>INDEX(#REF!,'помощник2(строки)'!D459,26)</f>
        <v>#REF!</v>
      </c>
      <c r="L459" t="e">
        <f>IF(K459="да",IF(A459=A458,L458,COUNTIF(M$2:M458,"&gt;0")+1),0)</f>
        <v>#REF!</v>
      </c>
      <c r="M459" t="e">
        <f>IF(VLOOKUP(E459,'помощник для списков'!C$2:I$4005,7,FALSE)=0,0,IF(L459=0,0,IF(E459=E458,0,1)))</f>
        <v>#N/A</v>
      </c>
      <c r="N459" t="e">
        <f t="shared" si="50"/>
        <v>#N/A</v>
      </c>
      <c r="O459" t="e">
        <f t="shared" si="51"/>
        <v>#N/A</v>
      </c>
      <c r="P459" t="e">
        <f>IF(INDEX(#REF!,'помощник2(строки)'!D459,27)="согласие",1,IF(INDEX(#REF!,'помощник2(строки)'!D459,27)="принято решение ОМС",1,0))</f>
        <v>#REF!</v>
      </c>
      <c r="Q459" t="e">
        <f t="shared" si="52"/>
        <v>#REF!</v>
      </c>
      <c r="R459" t="e">
        <f>IF(P459=1,IF(A459=A458,R458,COUNTIF(Q$2:Q458,"&gt;0")+1),0)</f>
        <v>#REF!</v>
      </c>
      <c r="S459" t="e">
        <f t="shared" si="53"/>
        <v>#N/A</v>
      </c>
    </row>
    <row r="460" spans="1:19">
      <c r="A460" t="e">
        <f>IF(COUNTIF(A$2:A459,A459)=B459,A459+1,A459)</f>
        <v>#N/A</v>
      </c>
      <c r="B460" t="e">
        <f>VLOOKUP(A460,'помощник для списков'!A$2:L$4005,11,FALSE)</f>
        <v>#N/A</v>
      </c>
      <c r="C460" t="e">
        <f>IF(A460=A459,D459,VLOOKUP(E460,#REF!,25,FALSE))</f>
        <v>#N/A</v>
      </c>
      <c r="D460" s="54" t="e">
        <f>IF(VLOOKUP(E460,'помощник для списков'!C$2:E$4005,3,FALSE)=0,'помощник2(строки)'!C460,IF(INDEX(#REF!,C460+1,12)=0,IF(INDEX(#REF!,C460+2,12)=0,IF(INDEX(#REF!,C460+3,12)=0,IF(INDEX(#REF!,C460+4,12)=0,IF(INDEX(#REF!,C460+5,12)=0,IF(INDEX(#REF!,C460+6,12)=0,IF(INDEX(#REF!,C460+7,12)=0,IF(INDEX(#REF!,C460+8,12)=0,IF(INDEX(#REF!,C460+9,12)=0,IF(INDEX(#REF!,C460+10,12)=0,IF(INDEX(#REF!,C460+11,12)=0,INDEX(#REF!,C460+12,12),INDEX(#REF!,C460+11,12)),INDEX(#REF!,C460+10,12)),INDEX(#REF!,C460+9,12)),INDEX(#REF!,C460+8,12)),INDEX(#REF!,C460+7,12)),INDEX(#REF!,C460+6,12)),INDEX(#REF!,C460+5,12)),INDEX(#REF!,C460+4,12)),INDEX(#REF!,C460+3,12)),INDEX(#REF!,C460+2,12)),INDEX(#REF!,C460+1,12)))</f>
        <v>#N/A</v>
      </c>
      <c r="E460" t="e">
        <f>VLOOKUP(A460,'помощник для списков'!A$2:C$4005,3,FALSE)</f>
        <v>#N/A</v>
      </c>
      <c r="F460" t="e">
        <f>VLOOKUP(CONCATENATE("Лимит на доме",E460),#REF!,22,FALSE)</f>
        <v>#N/A</v>
      </c>
      <c r="G460" t="e">
        <f>VLOOKUP(E460,'помощник для списков'!C$2:I$4005,7,FALSE)</f>
        <v>#N/A</v>
      </c>
      <c r="H460" s="68" t="e">
        <f t="shared" si="48"/>
        <v>#N/A</v>
      </c>
      <c r="I460" t="e">
        <f t="shared" si="49"/>
        <v>#N/A</v>
      </c>
      <c r="J460">
        <f>ROW()</f>
        <v>460</v>
      </c>
      <c r="K460" t="e">
        <f>INDEX(#REF!,'помощник2(строки)'!D460,26)</f>
        <v>#REF!</v>
      </c>
      <c r="L460" t="e">
        <f>IF(K460="да",IF(A460=A459,L459,COUNTIF(M$2:M459,"&gt;0")+1),0)</f>
        <v>#REF!</v>
      </c>
      <c r="M460" t="e">
        <f>IF(VLOOKUP(E460,'помощник для списков'!C$2:I$4005,7,FALSE)=0,0,IF(L460=0,0,IF(E460=E459,0,1)))</f>
        <v>#N/A</v>
      </c>
      <c r="N460" t="e">
        <f t="shared" si="50"/>
        <v>#N/A</v>
      </c>
      <c r="O460" t="e">
        <f t="shared" si="51"/>
        <v>#N/A</v>
      </c>
      <c r="P460" t="e">
        <f>IF(INDEX(#REF!,'помощник2(строки)'!D460,27)="согласие",1,IF(INDEX(#REF!,'помощник2(строки)'!D460,27)="принято решение ОМС",1,0))</f>
        <v>#REF!</v>
      </c>
      <c r="Q460" t="e">
        <f t="shared" si="52"/>
        <v>#REF!</v>
      </c>
      <c r="R460" t="e">
        <f>IF(P460=1,IF(A460=A459,R459,COUNTIF(Q$2:Q459,"&gt;0")+1),0)</f>
        <v>#REF!</v>
      </c>
      <c r="S460" t="e">
        <f t="shared" si="53"/>
        <v>#N/A</v>
      </c>
    </row>
    <row r="461" spans="1:19">
      <c r="A461" t="e">
        <f>IF(COUNTIF(A$2:A460,A460)=B460,A460+1,A460)</f>
        <v>#N/A</v>
      </c>
      <c r="B461" t="e">
        <f>VLOOKUP(A461,'помощник для списков'!A$2:L$4005,11,FALSE)</f>
        <v>#N/A</v>
      </c>
      <c r="C461" t="e">
        <f>IF(A461=A460,D460,VLOOKUP(E461,#REF!,25,FALSE))</f>
        <v>#N/A</v>
      </c>
      <c r="D461" s="54" t="e">
        <f>IF(VLOOKUP(E461,'помощник для списков'!C$2:E$4005,3,FALSE)=0,'помощник2(строки)'!C461,IF(INDEX(#REF!,C461+1,12)=0,IF(INDEX(#REF!,C461+2,12)=0,IF(INDEX(#REF!,C461+3,12)=0,IF(INDEX(#REF!,C461+4,12)=0,IF(INDEX(#REF!,C461+5,12)=0,IF(INDEX(#REF!,C461+6,12)=0,IF(INDEX(#REF!,C461+7,12)=0,IF(INDEX(#REF!,C461+8,12)=0,IF(INDEX(#REF!,C461+9,12)=0,IF(INDEX(#REF!,C461+10,12)=0,IF(INDEX(#REF!,C461+11,12)=0,INDEX(#REF!,C461+12,12),INDEX(#REF!,C461+11,12)),INDEX(#REF!,C461+10,12)),INDEX(#REF!,C461+9,12)),INDEX(#REF!,C461+8,12)),INDEX(#REF!,C461+7,12)),INDEX(#REF!,C461+6,12)),INDEX(#REF!,C461+5,12)),INDEX(#REF!,C461+4,12)),INDEX(#REF!,C461+3,12)),INDEX(#REF!,C461+2,12)),INDEX(#REF!,C461+1,12)))</f>
        <v>#N/A</v>
      </c>
      <c r="E461" t="e">
        <f>VLOOKUP(A461,'помощник для списков'!A$2:C$4005,3,FALSE)</f>
        <v>#N/A</v>
      </c>
      <c r="F461" t="e">
        <f>VLOOKUP(CONCATENATE("Лимит на доме",E461),#REF!,22,FALSE)</f>
        <v>#N/A</v>
      </c>
      <c r="G461" t="e">
        <f>VLOOKUP(E461,'помощник для списков'!C$2:I$4005,7,FALSE)</f>
        <v>#N/A</v>
      </c>
      <c r="H461" s="68" t="e">
        <f t="shared" si="48"/>
        <v>#N/A</v>
      </c>
      <c r="I461" t="e">
        <f t="shared" si="49"/>
        <v>#N/A</v>
      </c>
      <c r="J461">
        <f>ROW()</f>
        <v>461</v>
      </c>
      <c r="K461" t="e">
        <f>INDEX(#REF!,'помощник2(строки)'!D461,26)</f>
        <v>#REF!</v>
      </c>
      <c r="L461" t="e">
        <f>IF(K461="да",IF(A461=A460,L460,COUNTIF(M$2:M460,"&gt;0")+1),0)</f>
        <v>#REF!</v>
      </c>
      <c r="M461" t="e">
        <f>IF(VLOOKUP(E461,'помощник для списков'!C$2:I$4005,7,FALSE)=0,0,IF(L461=0,0,IF(E461=E460,0,1)))</f>
        <v>#N/A</v>
      </c>
      <c r="N461" t="e">
        <f t="shared" si="50"/>
        <v>#N/A</v>
      </c>
      <c r="O461" t="e">
        <f t="shared" si="51"/>
        <v>#N/A</v>
      </c>
      <c r="P461" t="e">
        <f>IF(INDEX(#REF!,'помощник2(строки)'!D461,27)="согласие",1,IF(INDEX(#REF!,'помощник2(строки)'!D461,27)="принято решение ОМС",1,0))</f>
        <v>#REF!</v>
      </c>
      <c r="Q461" t="e">
        <f t="shared" si="52"/>
        <v>#REF!</v>
      </c>
      <c r="R461" t="e">
        <f>IF(P461=1,IF(A461=A460,R460,COUNTIF(Q$2:Q460,"&gt;0")+1),0)</f>
        <v>#REF!</v>
      </c>
      <c r="S461" t="e">
        <f t="shared" si="53"/>
        <v>#N/A</v>
      </c>
    </row>
    <row r="462" spans="1:19">
      <c r="A462" t="e">
        <f>IF(COUNTIF(A$2:A461,A461)=B461,A461+1,A461)</f>
        <v>#N/A</v>
      </c>
      <c r="B462" t="e">
        <f>VLOOKUP(A462,'помощник для списков'!A$2:L$4005,11,FALSE)</f>
        <v>#N/A</v>
      </c>
      <c r="C462" t="e">
        <f>IF(A462=A461,D461,VLOOKUP(E462,#REF!,25,FALSE))</f>
        <v>#N/A</v>
      </c>
      <c r="D462" s="54" t="e">
        <f>IF(VLOOKUP(E462,'помощник для списков'!C$2:E$4005,3,FALSE)=0,'помощник2(строки)'!C462,IF(INDEX(#REF!,C462+1,12)=0,IF(INDEX(#REF!,C462+2,12)=0,IF(INDEX(#REF!,C462+3,12)=0,IF(INDEX(#REF!,C462+4,12)=0,IF(INDEX(#REF!,C462+5,12)=0,IF(INDEX(#REF!,C462+6,12)=0,IF(INDEX(#REF!,C462+7,12)=0,IF(INDEX(#REF!,C462+8,12)=0,IF(INDEX(#REF!,C462+9,12)=0,IF(INDEX(#REF!,C462+10,12)=0,IF(INDEX(#REF!,C462+11,12)=0,INDEX(#REF!,C462+12,12),INDEX(#REF!,C462+11,12)),INDEX(#REF!,C462+10,12)),INDEX(#REF!,C462+9,12)),INDEX(#REF!,C462+8,12)),INDEX(#REF!,C462+7,12)),INDEX(#REF!,C462+6,12)),INDEX(#REF!,C462+5,12)),INDEX(#REF!,C462+4,12)),INDEX(#REF!,C462+3,12)),INDEX(#REF!,C462+2,12)),INDEX(#REF!,C462+1,12)))</f>
        <v>#N/A</v>
      </c>
      <c r="E462" t="e">
        <f>VLOOKUP(A462,'помощник для списков'!A$2:C$4005,3,FALSE)</f>
        <v>#N/A</v>
      </c>
      <c r="F462" t="e">
        <f>VLOOKUP(CONCATENATE("Лимит на доме",E462),#REF!,22,FALSE)</f>
        <v>#N/A</v>
      </c>
      <c r="G462" t="e">
        <f>VLOOKUP(E462,'помощник для списков'!C$2:I$4005,7,FALSE)</f>
        <v>#N/A</v>
      </c>
      <c r="H462" s="68" t="e">
        <f t="shared" si="48"/>
        <v>#N/A</v>
      </c>
      <c r="I462" t="e">
        <f t="shared" si="49"/>
        <v>#N/A</v>
      </c>
      <c r="J462">
        <f>ROW()</f>
        <v>462</v>
      </c>
      <c r="K462" t="e">
        <f>INDEX(#REF!,'помощник2(строки)'!D462,26)</f>
        <v>#REF!</v>
      </c>
      <c r="L462" t="e">
        <f>IF(K462="да",IF(A462=A461,L461,COUNTIF(M$2:M461,"&gt;0")+1),0)</f>
        <v>#REF!</v>
      </c>
      <c r="M462" t="e">
        <f>IF(VLOOKUP(E462,'помощник для списков'!C$2:I$4005,7,FALSE)=0,0,IF(L462=0,0,IF(E462=E461,0,1)))</f>
        <v>#N/A</v>
      </c>
      <c r="N462" t="e">
        <f t="shared" si="50"/>
        <v>#N/A</v>
      </c>
      <c r="O462" t="e">
        <f t="shared" si="51"/>
        <v>#N/A</v>
      </c>
      <c r="P462" t="e">
        <f>IF(INDEX(#REF!,'помощник2(строки)'!D462,27)="согласие",1,IF(INDEX(#REF!,'помощник2(строки)'!D462,27)="принято решение ОМС",1,0))</f>
        <v>#REF!</v>
      </c>
      <c r="Q462" t="e">
        <f t="shared" si="52"/>
        <v>#REF!</v>
      </c>
      <c r="R462" t="e">
        <f>IF(P462=1,IF(A462=A461,R461,COUNTIF(Q$2:Q461,"&gt;0")+1),0)</f>
        <v>#REF!</v>
      </c>
      <c r="S462" t="e">
        <f t="shared" si="53"/>
        <v>#N/A</v>
      </c>
    </row>
    <row r="463" spans="1:19">
      <c r="A463" t="e">
        <f>IF(COUNTIF(A$2:A462,A462)=B462,A462+1,A462)</f>
        <v>#N/A</v>
      </c>
      <c r="B463" t="e">
        <f>VLOOKUP(A463,'помощник для списков'!A$2:L$4005,11,FALSE)</f>
        <v>#N/A</v>
      </c>
      <c r="C463" t="e">
        <f>IF(A463=A462,D462,VLOOKUP(E463,#REF!,25,FALSE))</f>
        <v>#N/A</v>
      </c>
      <c r="D463" s="54" t="e">
        <f>IF(VLOOKUP(E463,'помощник для списков'!C$2:E$4005,3,FALSE)=0,'помощник2(строки)'!C463,IF(INDEX(#REF!,C463+1,12)=0,IF(INDEX(#REF!,C463+2,12)=0,IF(INDEX(#REF!,C463+3,12)=0,IF(INDEX(#REF!,C463+4,12)=0,IF(INDEX(#REF!,C463+5,12)=0,IF(INDEX(#REF!,C463+6,12)=0,IF(INDEX(#REF!,C463+7,12)=0,IF(INDEX(#REF!,C463+8,12)=0,IF(INDEX(#REF!,C463+9,12)=0,IF(INDEX(#REF!,C463+10,12)=0,IF(INDEX(#REF!,C463+11,12)=0,INDEX(#REF!,C463+12,12),INDEX(#REF!,C463+11,12)),INDEX(#REF!,C463+10,12)),INDEX(#REF!,C463+9,12)),INDEX(#REF!,C463+8,12)),INDEX(#REF!,C463+7,12)),INDEX(#REF!,C463+6,12)),INDEX(#REF!,C463+5,12)),INDEX(#REF!,C463+4,12)),INDEX(#REF!,C463+3,12)),INDEX(#REF!,C463+2,12)),INDEX(#REF!,C463+1,12)))</f>
        <v>#N/A</v>
      </c>
      <c r="E463" t="e">
        <f>VLOOKUP(A463,'помощник для списков'!A$2:C$4005,3,FALSE)</f>
        <v>#N/A</v>
      </c>
      <c r="F463" t="e">
        <f>VLOOKUP(CONCATENATE("Лимит на доме",E463),#REF!,22,FALSE)</f>
        <v>#N/A</v>
      </c>
      <c r="G463" t="e">
        <f>VLOOKUP(E463,'помощник для списков'!C$2:I$4005,7,FALSE)</f>
        <v>#N/A</v>
      </c>
      <c r="H463" s="68" t="e">
        <f t="shared" si="48"/>
        <v>#N/A</v>
      </c>
      <c r="I463" t="e">
        <f t="shared" si="49"/>
        <v>#N/A</v>
      </c>
      <c r="J463">
        <f>ROW()</f>
        <v>463</v>
      </c>
      <c r="K463" t="e">
        <f>INDEX(#REF!,'помощник2(строки)'!D463,26)</f>
        <v>#REF!</v>
      </c>
      <c r="L463" t="e">
        <f>IF(K463="да",IF(A463=A462,L462,COUNTIF(M$2:M462,"&gt;0")+1),0)</f>
        <v>#REF!</v>
      </c>
      <c r="M463" t="e">
        <f>IF(VLOOKUP(E463,'помощник для списков'!C$2:I$4005,7,FALSE)=0,0,IF(L463=0,0,IF(E463=E462,0,1)))</f>
        <v>#N/A</v>
      </c>
      <c r="N463" t="e">
        <f t="shared" si="50"/>
        <v>#N/A</v>
      </c>
      <c r="O463" t="e">
        <f t="shared" si="51"/>
        <v>#N/A</v>
      </c>
      <c r="P463" t="e">
        <f>IF(INDEX(#REF!,'помощник2(строки)'!D463,27)="согласие",1,IF(INDEX(#REF!,'помощник2(строки)'!D463,27)="принято решение ОМС",1,0))</f>
        <v>#REF!</v>
      </c>
      <c r="Q463" t="e">
        <f t="shared" si="52"/>
        <v>#REF!</v>
      </c>
      <c r="R463" t="e">
        <f>IF(P463=1,IF(A463=A462,R462,COUNTIF(Q$2:Q462,"&gt;0")+1),0)</f>
        <v>#REF!</v>
      </c>
      <c r="S463" t="e">
        <f t="shared" si="53"/>
        <v>#N/A</v>
      </c>
    </row>
    <row r="464" spans="1:19">
      <c r="A464" t="e">
        <f>IF(COUNTIF(A$2:A463,A463)=B463,A463+1,A463)</f>
        <v>#N/A</v>
      </c>
      <c r="B464" t="e">
        <f>VLOOKUP(A464,'помощник для списков'!A$2:L$4005,11,FALSE)</f>
        <v>#N/A</v>
      </c>
      <c r="C464" t="e">
        <f>IF(A464=A463,D463,VLOOKUP(E464,#REF!,25,FALSE))</f>
        <v>#N/A</v>
      </c>
      <c r="D464" s="54" t="e">
        <f>IF(VLOOKUP(E464,'помощник для списков'!C$2:E$4005,3,FALSE)=0,'помощник2(строки)'!C464,IF(INDEX(#REF!,C464+1,12)=0,IF(INDEX(#REF!,C464+2,12)=0,IF(INDEX(#REF!,C464+3,12)=0,IF(INDEX(#REF!,C464+4,12)=0,IF(INDEX(#REF!,C464+5,12)=0,IF(INDEX(#REF!,C464+6,12)=0,IF(INDEX(#REF!,C464+7,12)=0,IF(INDEX(#REF!,C464+8,12)=0,IF(INDEX(#REF!,C464+9,12)=0,IF(INDEX(#REF!,C464+10,12)=0,IF(INDEX(#REF!,C464+11,12)=0,INDEX(#REF!,C464+12,12),INDEX(#REF!,C464+11,12)),INDEX(#REF!,C464+10,12)),INDEX(#REF!,C464+9,12)),INDEX(#REF!,C464+8,12)),INDEX(#REF!,C464+7,12)),INDEX(#REF!,C464+6,12)),INDEX(#REF!,C464+5,12)),INDEX(#REF!,C464+4,12)),INDEX(#REF!,C464+3,12)),INDEX(#REF!,C464+2,12)),INDEX(#REF!,C464+1,12)))</f>
        <v>#N/A</v>
      </c>
      <c r="E464" t="e">
        <f>VLOOKUP(A464,'помощник для списков'!A$2:C$4005,3,FALSE)</f>
        <v>#N/A</v>
      </c>
      <c r="F464" t="e">
        <f>VLOOKUP(CONCATENATE("Лимит на доме",E464),#REF!,22,FALSE)</f>
        <v>#N/A</v>
      </c>
      <c r="G464" t="e">
        <f>VLOOKUP(E464,'помощник для списков'!C$2:I$4005,7,FALSE)</f>
        <v>#N/A</v>
      </c>
      <c r="H464" s="68" t="e">
        <f t="shared" si="48"/>
        <v>#N/A</v>
      </c>
      <c r="I464" t="e">
        <f t="shared" si="49"/>
        <v>#N/A</v>
      </c>
      <c r="J464">
        <f>ROW()</f>
        <v>464</v>
      </c>
      <c r="K464" t="e">
        <f>INDEX(#REF!,'помощник2(строки)'!D464,26)</f>
        <v>#REF!</v>
      </c>
      <c r="L464" t="e">
        <f>IF(K464="да",IF(A464=A463,L463,COUNTIF(M$2:M463,"&gt;0")+1),0)</f>
        <v>#REF!</v>
      </c>
      <c r="M464" t="e">
        <f>IF(VLOOKUP(E464,'помощник для списков'!C$2:I$4005,7,FALSE)=0,0,IF(L464=0,0,IF(E464=E463,0,1)))</f>
        <v>#N/A</v>
      </c>
      <c r="N464" t="e">
        <f t="shared" si="50"/>
        <v>#N/A</v>
      </c>
      <c r="O464" t="e">
        <f t="shared" si="51"/>
        <v>#N/A</v>
      </c>
      <c r="P464" t="e">
        <f>IF(INDEX(#REF!,'помощник2(строки)'!D464,27)="согласие",1,IF(INDEX(#REF!,'помощник2(строки)'!D464,27)="принято решение ОМС",1,0))</f>
        <v>#REF!</v>
      </c>
      <c r="Q464" t="e">
        <f t="shared" si="52"/>
        <v>#REF!</v>
      </c>
      <c r="R464" t="e">
        <f>IF(P464=1,IF(A464=A463,R463,COUNTIF(Q$2:Q463,"&gt;0")+1),0)</f>
        <v>#REF!</v>
      </c>
      <c r="S464" t="e">
        <f t="shared" si="53"/>
        <v>#N/A</v>
      </c>
    </row>
    <row r="465" spans="1:19">
      <c r="A465" t="e">
        <f>IF(COUNTIF(A$2:A464,A464)=B464,A464+1,A464)</f>
        <v>#N/A</v>
      </c>
      <c r="B465" t="e">
        <f>VLOOKUP(A465,'помощник для списков'!A$2:L$4005,11,FALSE)</f>
        <v>#N/A</v>
      </c>
      <c r="C465" t="e">
        <f>IF(A465=A464,D464,VLOOKUP(E465,#REF!,25,FALSE))</f>
        <v>#N/A</v>
      </c>
      <c r="D465" s="54" t="e">
        <f>IF(VLOOKUP(E465,'помощник для списков'!C$2:E$4005,3,FALSE)=0,'помощник2(строки)'!C465,IF(INDEX(#REF!,C465+1,12)=0,IF(INDEX(#REF!,C465+2,12)=0,IF(INDEX(#REF!,C465+3,12)=0,IF(INDEX(#REF!,C465+4,12)=0,IF(INDEX(#REF!,C465+5,12)=0,IF(INDEX(#REF!,C465+6,12)=0,IF(INDEX(#REF!,C465+7,12)=0,IF(INDEX(#REF!,C465+8,12)=0,IF(INDEX(#REF!,C465+9,12)=0,IF(INDEX(#REF!,C465+10,12)=0,IF(INDEX(#REF!,C465+11,12)=0,INDEX(#REF!,C465+12,12),INDEX(#REF!,C465+11,12)),INDEX(#REF!,C465+10,12)),INDEX(#REF!,C465+9,12)),INDEX(#REF!,C465+8,12)),INDEX(#REF!,C465+7,12)),INDEX(#REF!,C465+6,12)),INDEX(#REF!,C465+5,12)),INDEX(#REF!,C465+4,12)),INDEX(#REF!,C465+3,12)),INDEX(#REF!,C465+2,12)),INDEX(#REF!,C465+1,12)))</f>
        <v>#N/A</v>
      </c>
      <c r="E465" t="e">
        <f>VLOOKUP(A465,'помощник для списков'!A$2:C$4005,3,FALSE)</f>
        <v>#N/A</v>
      </c>
      <c r="F465" t="e">
        <f>VLOOKUP(CONCATENATE("Лимит на доме",E465),#REF!,22,FALSE)</f>
        <v>#N/A</v>
      </c>
      <c r="G465" t="e">
        <f>VLOOKUP(E465,'помощник для списков'!C$2:I$4005,7,FALSE)</f>
        <v>#N/A</v>
      </c>
      <c r="H465" s="68" t="e">
        <f t="shared" si="48"/>
        <v>#N/A</v>
      </c>
      <c r="I465" t="e">
        <f t="shared" si="49"/>
        <v>#N/A</v>
      </c>
      <c r="J465">
        <f>ROW()</f>
        <v>465</v>
      </c>
      <c r="K465" t="e">
        <f>INDEX(#REF!,'помощник2(строки)'!D465,26)</f>
        <v>#REF!</v>
      </c>
      <c r="L465" t="e">
        <f>IF(K465="да",IF(A465=A464,L464,COUNTIF(M$2:M464,"&gt;0")+1),0)</f>
        <v>#REF!</v>
      </c>
      <c r="M465" t="e">
        <f>IF(VLOOKUP(E465,'помощник для списков'!C$2:I$4005,7,FALSE)=0,0,IF(L465=0,0,IF(E465=E464,0,1)))</f>
        <v>#N/A</v>
      </c>
      <c r="N465" t="e">
        <f t="shared" si="50"/>
        <v>#N/A</v>
      </c>
      <c r="O465" t="e">
        <f t="shared" si="51"/>
        <v>#N/A</v>
      </c>
      <c r="P465" t="e">
        <f>IF(INDEX(#REF!,'помощник2(строки)'!D465,27)="согласие",1,IF(INDEX(#REF!,'помощник2(строки)'!D465,27)="принято решение ОМС",1,0))</f>
        <v>#REF!</v>
      </c>
      <c r="Q465" t="e">
        <f t="shared" si="52"/>
        <v>#REF!</v>
      </c>
      <c r="R465" t="e">
        <f>IF(P465=1,IF(A465=A464,R464,COUNTIF(Q$2:Q464,"&gt;0")+1),0)</f>
        <v>#REF!</v>
      </c>
      <c r="S465" t="e">
        <f t="shared" si="53"/>
        <v>#N/A</v>
      </c>
    </row>
    <row r="466" spans="1:19">
      <c r="A466" t="e">
        <f>IF(COUNTIF(A$2:A465,A465)=B465,A465+1,A465)</f>
        <v>#N/A</v>
      </c>
      <c r="B466" t="e">
        <f>VLOOKUP(A466,'помощник для списков'!A$2:L$4005,11,FALSE)</f>
        <v>#N/A</v>
      </c>
      <c r="C466" t="e">
        <f>IF(A466=A465,D465,VLOOKUP(E466,#REF!,25,FALSE))</f>
        <v>#N/A</v>
      </c>
      <c r="D466" s="54" t="e">
        <f>IF(VLOOKUP(E466,'помощник для списков'!C$2:E$4005,3,FALSE)=0,'помощник2(строки)'!C466,IF(INDEX(#REF!,C466+1,12)=0,IF(INDEX(#REF!,C466+2,12)=0,IF(INDEX(#REF!,C466+3,12)=0,IF(INDEX(#REF!,C466+4,12)=0,IF(INDEX(#REF!,C466+5,12)=0,IF(INDEX(#REF!,C466+6,12)=0,IF(INDEX(#REF!,C466+7,12)=0,IF(INDEX(#REF!,C466+8,12)=0,IF(INDEX(#REF!,C466+9,12)=0,IF(INDEX(#REF!,C466+10,12)=0,IF(INDEX(#REF!,C466+11,12)=0,INDEX(#REF!,C466+12,12),INDEX(#REF!,C466+11,12)),INDEX(#REF!,C466+10,12)),INDEX(#REF!,C466+9,12)),INDEX(#REF!,C466+8,12)),INDEX(#REF!,C466+7,12)),INDEX(#REF!,C466+6,12)),INDEX(#REF!,C466+5,12)),INDEX(#REF!,C466+4,12)),INDEX(#REF!,C466+3,12)),INDEX(#REF!,C466+2,12)),INDEX(#REF!,C466+1,12)))</f>
        <v>#N/A</v>
      </c>
      <c r="E466" t="e">
        <f>VLOOKUP(A466,'помощник для списков'!A$2:C$4005,3,FALSE)</f>
        <v>#N/A</v>
      </c>
      <c r="F466" t="e">
        <f>VLOOKUP(CONCATENATE("Лимит на доме",E466),#REF!,22,FALSE)</f>
        <v>#N/A</v>
      </c>
      <c r="G466" t="e">
        <f>VLOOKUP(E466,'помощник для списков'!C$2:I$4005,7,FALSE)</f>
        <v>#N/A</v>
      </c>
      <c r="H466" s="68" t="e">
        <f t="shared" si="48"/>
        <v>#N/A</v>
      </c>
      <c r="I466" t="e">
        <f t="shared" si="49"/>
        <v>#N/A</v>
      </c>
      <c r="J466">
        <f>ROW()</f>
        <v>466</v>
      </c>
      <c r="K466" t="e">
        <f>INDEX(#REF!,'помощник2(строки)'!D466,26)</f>
        <v>#REF!</v>
      </c>
      <c r="L466" t="e">
        <f>IF(K466="да",IF(A466=A465,L465,COUNTIF(M$2:M465,"&gt;0")+1),0)</f>
        <v>#REF!</v>
      </c>
      <c r="M466" t="e">
        <f>IF(VLOOKUP(E466,'помощник для списков'!C$2:I$4005,7,FALSE)=0,0,IF(L466=0,0,IF(E466=E465,0,1)))</f>
        <v>#N/A</v>
      </c>
      <c r="N466" t="e">
        <f t="shared" si="50"/>
        <v>#N/A</v>
      </c>
      <c r="O466" t="e">
        <f t="shared" si="51"/>
        <v>#N/A</v>
      </c>
      <c r="P466" t="e">
        <f>IF(INDEX(#REF!,'помощник2(строки)'!D466,27)="согласие",1,IF(INDEX(#REF!,'помощник2(строки)'!D466,27)="принято решение ОМС",1,0))</f>
        <v>#REF!</v>
      </c>
      <c r="Q466" t="e">
        <f t="shared" si="52"/>
        <v>#REF!</v>
      </c>
      <c r="R466" t="e">
        <f>IF(P466=1,IF(A466=A465,R465,COUNTIF(Q$2:Q465,"&gt;0")+1),0)</f>
        <v>#REF!</v>
      </c>
      <c r="S466" t="e">
        <f t="shared" si="53"/>
        <v>#N/A</v>
      </c>
    </row>
    <row r="467" spans="1:19">
      <c r="A467" t="e">
        <f>IF(COUNTIF(A$2:A466,A466)=B466,A466+1,A466)</f>
        <v>#N/A</v>
      </c>
      <c r="B467" t="e">
        <f>VLOOKUP(A467,'помощник для списков'!A$2:L$4005,11,FALSE)</f>
        <v>#N/A</v>
      </c>
      <c r="C467" t="e">
        <f>IF(A467=A466,D466,VLOOKUP(E467,#REF!,25,FALSE))</f>
        <v>#N/A</v>
      </c>
      <c r="D467" s="54" t="e">
        <f>IF(VLOOKUP(E467,'помощник для списков'!C$2:E$4005,3,FALSE)=0,'помощник2(строки)'!C467,IF(INDEX(#REF!,C467+1,12)=0,IF(INDEX(#REF!,C467+2,12)=0,IF(INDEX(#REF!,C467+3,12)=0,IF(INDEX(#REF!,C467+4,12)=0,IF(INDEX(#REF!,C467+5,12)=0,IF(INDEX(#REF!,C467+6,12)=0,IF(INDEX(#REF!,C467+7,12)=0,IF(INDEX(#REF!,C467+8,12)=0,IF(INDEX(#REF!,C467+9,12)=0,IF(INDEX(#REF!,C467+10,12)=0,IF(INDEX(#REF!,C467+11,12)=0,INDEX(#REF!,C467+12,12),INDEX(#REF!,C467+11,12)),INDEX(#REF!,C467+10,12)),INDEX(#REF!,C467+9,12)),INDEX(#REF!,C467+8,12)),INDEX(#REF!,C467+7,12)),INDEX(#REF!,C467+6,12)),INDEX(#REF!,C467+5,12)),INDEX(#REF!,C467+4,12)),INDEX(#REF!,C467+3,12)),INDEX(#REF!,C467+2,12)),INDEX(#REF!,C467+1,12)))</f>
        <v>#N/A</v>
      </c>
      <c r="E467" t="e">
        <f>VLOOKUP(A467,'помощник для списков'!A$2:C$4005,3,FALSE)</f>
        <v>#N/A</v>
      </c>
      <c r="F467" t="e">
        <f>VLOOKUP(CONCATENATE("Лимит на доме",E467),#REF!,22,FALSE)</f>
        <v>#N/A</v>
      </c>
      <c r="G467" t="e">
        <f>VLOOKUP(E467,'помощник для списков'!C$2:I$4005,7,FALSE)</f>
        <v>#N/A</v>
      </c>
      <c r="H467" s="68" t="e">
        <f t="shared" si="48"/>
        <v>#N/A</v>
      </c>
      <c r="I467" t="e">
        <f t="shared" si="49"/>
        <v>#N/A</v>
      </c>
      <c r="J467">
        <f>ROW()</f>
        <v>467</v>
      </c>
      <c r="K467" t="e">
        <f>INDEX(#REF!,'помощник2(строки)'!D467,26)</f>
        <v>#REF!</v>
      </c>
      <c r="L467" t="e">
        <f>IF(K467="да",IF(A467=A466,L466,COUNTIF(M$2:M466,"&gt;0")+1),0)</f>
        <v>#REF!</v>
      </c>
      <c r="M467" t="e">
        <f>IF(VLOOKUP(E467,'помощник для списков'!C$2:I$4005,7,FALSE)=0,0,IF(L467=0,0,IF(E467=E466,0,1)))</f>
        <v>#N/A</v>
      </c>
      <c r="N467" t="e">
        <f t="shared" si="50"/>
        <v>#N/A</v>
      </c>
      <c r="O467" t="e">
        <f t="shared" si="51"/>
        <v>#N/A</v>
      </c>
      <c r="P467" t="e">
        <f>IF(INDEX(#REF!,'помощник2(строки)'!D467,27)="согласие",1,IF(INDEX(#REF!,'помощник2(строки)'!D467,27)="принято решение ОМС",1,0))</f>
        <v>#REF!</v>
      </c>
      <c r="Q467" t="e">
        <f t="shared" si="52"/>
        <v>#REF!</v>
      </c>
      <c r="R467" t="e">
        <f>IF(P467=1,IF(A467=A466,R466,COUNTIF(Q$2:Q466,"&gt;0")+1),0)</f>
        <v>#REF!</v>
      </c>
      <c r="S467" t="e">
        <f t="shared" si="53"/>
        <v>#N/A</v>
      </c>
    </row>
    <row r="468" spans="1:19">
      <c r="A468" t="e">
        <f>IF(COUNTIF(A$2:A467,A467)=B467,A467+1,A467)</f>
        <v>#N/A</v>
      </c>
      <c r="B468" t="e">
        <f>VLOOKUP(A468,'помощник для списков'!A$2:L$4005,11,FALSE)</f>
        <v>#N/A</v>
      </c>
      <c r="C468" t="e">
        <f>IF(A468=A467,D467,VLOOKUP(E468,#REF!,25,FALSE))</f>
        <v>#N/A</v>
      </c>
      <c r="D468" s="54" t="e">
        <f>IF(VLOOKUP(E468,'помощник для списков'!C$2:E$4005,3,FALSE)=0,'помощник2(строки)'!C468,IF(INDEX(#REF!,C468+1,12)=0,IF(INDEX(#REF!,C468+2,12)=0,IF(INDEX(#REF!,C468+3,12)=0,IF(INDEX(#REF!,C468+4,12)=0,IF(INDEX(#REF!,C468+5,12)=0,IF(INDEX(#REF!,C468+6,12)=0,IF(INDEX(#REF!,C468+7,12)=0,IF(INDEX(#REF!,C468+8,12)=0,IF(INDEX(#REF!,C468+9,12)=0,IF(INDEX(#REF!,C468+10,12)=0,IF(INDEX(#REF!,C468+11,12)=0,INDEX(#REF!,C468+12,12),INDEX(#REF!,C468+11,12)),INDEX(#REF!,C468+10,12)),INDEX(#REF!,C468+9,12)),INDEX(#REF!,C468+8,12)),INDEX(#REF!,C468+7,12)),INDEX(#REF!,C468+6,12)),INDEX(#REF!,C468+5,12)),INDEX(#REF!,C468+4,12)),INDEX(#REF!,C468+3,12)),INDEX(#REF!,C468+2,12)),INDEX(#REF!,C468+1,12)))</f>
        <v>#N/A</v>
      </c>
      <c r="E468" t="e">
        <f>VLOOKUP(A468,'помощник для списков'!A$2:C$4005,3,FALSE)</f>
        <v>#N/A</v>
      </c>
      <c r="F468" t="e">
        <f>VLOOKUP(CONCATENATE("Лимит на доме",E468),#REF!,22,FALSE)</f>
        <v>#N/A</v>
      </c>
      <c r="G468" t="e">
        <f>VLOOKUP(E468,'помощник для списков'!C$2:I$4005,7,FALSE)</f>
        <v>#N/A</v>
      </c>
      <c r="H468" s="68" t="e">
        <f t="shared" si="48"/>
        <v>#N/A</v>
      </c>
      <c r="I468" t="e">
        <f t="shared" si="49"/>
        <v>#N/A</v>
      </c>
      <c r="J468">
        <f>ROW()</f>
        <v>468</v>
      </c>
      <c r="K468" t="e">
        <f>INDEX(#REF!,'помощник2(строки)'!D468,26)</f>
        <v>#REF!</v>
      </c>
      <c r="L468" t="e">
        <f>IF(K468="да",IF(A468=A467,L467,COUNTIF(M$2:M467,"&gt;0")+1),0)</f>
        <v>#REF!</v>
      </c>
      <c r="M468" t="e">
        <f>IF(VLOOKUP(E468,'помощник для списков'!C$2:I$4005,7,FALSE)=0,0,IF(L468=0,0,IF(E468=E467,0,1)))</f>
        <v>#N/A</v>
      </c>
      <c r="N468" t="e">
        <f t="shared" si="50"/>
        <v>#N/A</v>
      </c>
      <c r="O468" t="e">
        <f t="shared" si="51"/>
        <v>#N/A</v>
      </c>
      <c r="P468" t="e">
        <f>IF(INDEX(#REF!,'помощник2(строки)'!D468,27)="согласие",1,IF(INDEX(#REF!,'помощник2(строки)'!D468,27)="принято решение ОМС",1,0))</f>
        <v>#REF!</v>
      </c>
      <c r="Q468" t="e">
        <f t="shared" si="52"/>
        <v>#REF!</v>
      </c>
      <c r="R468" t="e">
        <f>IF(P468=1,IF(A468=A467,R467,COUNTIF(Q$2:Q467,"&gt;0")+1),0)</f>
        <v>#REF!</v>
      </c>
      <c r="S468" t="e">
        <f t="shared" si="53"/>
        <v>#N/A</v>
      </c>
    </row>
    <row r="469" spans="1:19">
      <c r="A469" t="e">
        <f>IF(COUNTIF(A$2:A468,A468)=B468,A468+1,A468)</f>
        <v>#N/A</v>
      </c>
      <c r="B469" t="e">
        <f>VLOOKUP(A469,'помощник для списков'!A$2:L$4005,11,FALSE)</f>
        <v>#N/A</v>
      </c>
      <c r="C469" t="e">
        <f>IF(A469=A468,D468,VLOOKUP(E469,#REF!,25,FALSE))</f>
        <v>#N/A</v>
      </c>
      <c r="D469" s="54" t="e">
        <f>IF(VLOOKUP(E469,'помощник для списков'!C$2:E$4005,3,FALSE)=0,'помощник2(строки)'!C469,IF(INDEX(#REF!,C469+1,12)=0,IF(INDEX(#REF!,C469+2,12)=0,IF(INDEX(#REF!,C469+3,12)=0,IF(INDEX(#REF!,C469+4,12)=0,IF(INDEX(#REF!,C469+5,12)=0,IF(INDEX(#REF!,C469+6,12)=0,IF(INDEX(#REF!,C469+7,12)=0,IF(INDEX(#REF!,C469+8,12)=0,IF(INDEX(#REF!,C469+9,12)=0,IF(INDEX(#REF!,C469+10,12)=0,IF(INDEX(#REF!,C469+11,12)=0,INDEX(#REF!,C469+12,12),INDEX(#REF!,C469+11,12)),INDEX(#REF!,C469+10,12)),INDEX(#REF!,C469+9,12)),INDEX(#REF!,C469+8,12)),INDEX(#REF!,C469+7,12)),INDEX(#REF!,C469+6,12)),INDEX(#REF!,C469+5,12)),INDEX(#REF!,C469+4,12)),INDEX(#REF!,C469+3,12)),INDEX(#REF!,C469+2,12)),INDEX(#REF!,C469+1,12)))</f>
        <v>#N/A</v>
      </c>
      <c r="E469" t="e">
        <f>VLOOKUP(A469,'помощник для списков'!A$2:C$4005,3,FALSE)</f>
        <v>#N/A</v>
      </c>
      <c r="F469" t="e">
        <f>VLOOKUP(CONCATENATE("Лимит на доме",E469),#REF!,22,FALSE)</f>
        <v>#N/A</v>
      </c>
      <c r="G469" t="e">
        <f>VLOOKUP(E469,'помощник для списков'!C$2:I$4005,7,FALSE)</f>
        <v>#N/A</v>
      </c>
      <c r="H469" s="68" t="e">
        <f t="shared" si="48"/>
        <v>#N/A</v>
      </c>
      <c r="I469" t="e">
        <f t="shared" si="49"/>
        <v>#N/A</v>
      </c>
      <c r="J469">
        <f>ROW()</f>
        <v>469</v>
      </c>
      <c r="K469" t="e">
        <f>INDEX(#REF!,'помощник2(строки)'!D469,26)</f>
        <v>#REF!</v>
      </c>
      <c r="L469" t="e">
        <f>IF(K469="да",IF(A469=A468,L468,COUNTIF(M$2:M468,"&gt;0")+1),0)</f>
        <v>#REF!</v>
      </c>
      <c r="M469" t="e">
        <f>IF(VLOOKUP(E469,'помощник для списков'!C$2:I$4005,7,FALSE)=0,0,IF(L469=0,0,IF(E469=E468,0,1)))</f>
        <v>#N/A</v>
      </c>
      <c r="N469" t="e">
        <f t="shared" si="50"/>
        <v>#N/A</v>
      </c>
      <c r="O469" t="e">
        <f t="shared" si="51"/>
        <v>#N/A</v>
      </c>
      <c r="P469" t="e">
        <f>IF(INDEX(#REF!,'помощник2(строки)'!D469,27)="согласие",1,IF(INDEX(#REF!,'помощник2(строки)'!D469,27)="принято решение ОМС",1,0))</f>
        <v>#REF!</v>
      </c>
      <c r="Q469" t="e">
        <f t="shared" si="52"/>
        <v>#REF!</v>
      </c>
      <c r="R469" t="e">
        <f>IF(P469=1,IF(A469=A468,R468,COUNTIF(Q$2:Q468,"&gt;0")+1),0)</f>
        <v>#REF!</v>
      </c>
      <c r="S469" t="e">
        <f t="shared" si="53"/>
        <v>#N/A</v>
      </c>
    </row>
    <row r="470" spans="1:19">
      <c r="A470" t="e">
        <f>IF(COUNTIF(A$2:A469,A469)=B469,A469+1,A469)</f>
        <v>#N/A</v>
      </c>
      <c r="B470" t="e">
        <f>VLOOKUP(A470,'помощник для списков'!A$2:L$4005,11,FALSE)</f>
        <v>#N/A</v>
      </c>
      <c r="C470" t="e">
        <f>IF(A470=A469,D469,VLOOKUP(E470,#REF!,25,FALSE))</f>
        <v>#N/A</v>
      </c>
      <c r="D470" s="54" t="e">
        <f>IF(VLOOKUP(E470,'помощник для списков'!C$2:E$4005,3,FALSE)=0,'помощник2(строки)'!C470,IF(INDEX(#REF!,C470+1,12)=0,IF(INDEX(#REF!,C470+2,12)=0,IF(INDEX(#REF!,C470+3,12)=0,IF(INDEX(#REF!,C470+4,12)=0,IF(INDEX(#REF!,C470+5,12)=0,IF(INDEX(#REF!,C470+6,12)=0,IF(INDEX(#REF!,C470+7,12)=0,IF(INDEX(#REF!,C470+8,12)=0,IF(INDEX(#REF!,C470+9,12)=0,IF(INDEX(#REF!,C470+10,12)=0,IF(INDEX(#REF!,C470+11,12)=0,INDEX(#REF!,C470+12,12),INDEX(#REF!,C470+11,12)),INDEX(#REF!,C470+10,12)),INDEX(#REF!,C470+9,12)),INDEX(#REF!,C470+8,12)),INDEX(#REF!,C470+7,12)),INDEX(#REF!,C470+6,12)),INDEX(#REF!,C470+5,12)),INDEX(#REF!,C470+4,12)),INDEX(#REF!,C470+3,12)),INDEX(#REF!,C470+2,12)),INDEX(#REF!,C470+1,12)))</f>
        <v>#N/A</v>
      </c>
      <c r="E470" t="e">
        <f>VLOOKUP(A470,'помощник для списков'!A$2:C$4005,3,FALSE)</f>
        <v>#N/A</v>
      </c>
      <c r="F470" t="e">
        <f>VLOOKUP(CONCATENATE("Лимит на доме",E470),#REF!,22,FALSE)</f>
        <v>#N/A</v>
      </c>
      <c r="G470" t="e">
        <f>VLOOKUP(E470,'помощник для списков'!C$2:I$4005,7,FALSE)</f>
        <v>#N/A</v>
      </c>
      <c r="H470" s="68" t="e">
        <f t="shared" si="48"/>
        <v>#N/A</v>
      </c>
      <c r="I470" t="e">
        <f t="shared" si="49"/>
        <v>#N/A</v>
      </c>
      <c r="J470">
        <f>ROW()</f>
        <v>470</v>
      </c>
      <c r="K470" t="e">
        <f>INDEX(#REF!,'помощник2(строки)'!D470,26)</f>
        <v>#REF!</v>
      </c>
      <c r="L470" t="e">
        <f>IF(K470="да",IF(A470=A469,L469,COUNTIF(M$2:M469,"&gt;0")+1),0)</f>
        <v>#REF!</v>
      </c>
      <c r="M470" t="e">
        <f>IF(VLOOKUP(E470,'помощник для списков'!C$2:I$4005,7,FALSE)=0,0,IF(L470=0,0,IF(E470=E469,0,1)))</f>
        <v>#N/A</v>
      </c>
      <c r="N470" t="e">
        <f t="shared" si="50"/>
        <v>#N/A</v>
      </c>
      <c r="O470" t="e">
        <f t="shared" si="51"/>
        <v>#N/A</v>
      </c>
      <c r="P470" t="e">
        <f>IF(INDEX(#REF!,'помощник2(строки)'!D470,27)="согласие",1,IF(INDEX(#REF!,'помощник2(строки)'!D470,27)="принято решение ОМС",1,0))</f>
        <v>#REF!</v>
      </c>
      <c r="Q470" t="e">
        <f t="shared" si="52"/>
        <v>#REF!</v>
      </c>
      <c r="R470" t="e">
        <f>IF(P470=1,IF(A470=A469,R469,COUNTIF(Q$2:Q469,"&gt;0")+1),0)</f>
        <v>#REF!</v>
      </c>
      <c r="S470" t="e">
        <f t="shared" si="53"/>
        <v>#N/A</v>
      </c>
    </row>
    <row r="471" spans="1:19">
      <c r="A471" t="e">
        <f>IF(COUNTIF(A$2:A470,A470)=B470,A470+1,A470)</f>
        <v>#N/A</v>
      </c>
      <c r="B471" t="e">
        <f>VLOOKUP(A471,'помощник для списков'!A$2:L$4005,11,FALSE)</f>
        <v>#N/A</v>
      </c>
      <c r="C471" t="e">
        <f>IF(A471=A470,D470,VLOOKUP(E471,#REF!,25,FALSE))</f>
        <v>#N/A</v>
      </c>
      <c r="D471" s="54" t="e">
        <f>IF(VLOOKUP(E471,'помощник для списков'!C$2:E$4005,3,FALSE)=0,'помощник2(строки)'!C471,IF(INDEX(#REF!,C471+1,12)=0,IF(INDEX(#REF!,C471+2,12)=0,IF(INDEX(#REF!,C471+3,12)=0,IF(INDEX(#REF!,C471+4,12)=0,IF(INDEX(#REF!,C471+5,12)=0,IF(INDEX(#REF!,C471+6,12)=0,IF(INDEX(#REF!,C471+7,12)=0,IF(INDEX(#REF!,C471+8,12)=0,IF(INDEX(#REF!,C471+9,12)=0,IF(INDEX(#REF!,C471+10,12)=0,IF(INDEX(#REF!,C471+11,12)=0,INDEX(#REF!,C471+12,12),INDEX(#REF!,C471+11,12)),INDEX(#REF!,C471+10,12)),INDEX(#REF!,C471+9,12)),INDEX(#REF!,C471+8,12)),INDEX(#REF!,C471+7,12)),INDEX(#REF!,C471+6,12)),INDEX(#REF!,C471+5,12)),INDEX(#REF!,C471+4,12)),INDEX(#REF!,C471+3,12)),INDEX(#REF!,C471+2,12)),INDEX(#REF!,C471+1,12)))</f>
        <v>#N/A</v>
      </c>
      <c r="E471" t="e">
        <f>VLOOKUP(A471,'помощник для списков'!A$2:C$4005,3,FALSE)</f>
        <v>#N/A</v>
      </c>
      <c r="F471" t="e">
        <f>VLOOKUP(CONCATENATE("Лимит на доме",E471),#REF!,22,FALSE)</f>
        <v>#N/A</v>
      </c>
      <c r="G471" t="e">
        <f>VLOOKUP(E471,'помощник для списков'!C$2:I$4005,7,FALSE)</f>
        <v>#N/A</v>
      </c>
      <c r="H471" s="68" t="e">
        <f t="shared" si="48"/>
        <v>#N/A</v>
      </c>
      <c r="I471" t="e">
        <f t="shared" si="49"/>
        <v>#N/A</v>
      </c>
      <c r="J471">
        <f>ROW()</f>
        <v>471</v>
      </c>
      <c r="K471" t="e">
        <f>INDEX(#REF!,'помощник2(строки)'!D471,26)</f>
        <v>#REF!</v>
      </c>
      <c r="L471" t="e">
        <f>IF(K471="да",IF(A471=A470,L470,COUNTIF(M$2:M470,"&gt;0")+1),0)</f>
        <v>#REF!</v>
      </c>
      <c r="M471" t="e">
        <f>IF(VLOOKUP(E471,'помощник для списков'!C$2:I$4005,7,FALSE)=0,0,IF(L471=0,0,IF(E471=E470,0,1)))</f>
        <v>#N/A</v>
      </c>
      <c r="N471" t="e">
        <f t="shared" si="50"/>
        <v>#N/A</v>
      </c>
      <c r="O471" t="e">
        <f t="shared" si="51"/>
        <v>#N/A</v>
      </c>
      <c r="P471" t="e">
        <f>IF(INDEX(#REF!,'помощник2(строки)'!D471,27)="согласие",1,IF(INDEX(#REF!,'помощник2(строки)'!D471,27)="принято решение ОМС",1,0))</f>
        <v>#REF!</v>
      </c>
      <c r="Q471" t="e">
        <f t="shared" si="52"/>
        <v>#REF!</v>
      </c>
      <c r="R471" t="e">
        <f>IF(P471=1,IF(A471=A470,R470,COUNTIF(Q$2:Q470,"&gt;0")+1),0)</f>
        <v>#REF!</v>
      </c>
      <c r="S471" t="e">
        <f t="shared" si="53"/>
        <v>#N/A</v>
      </c>
    </row>
    <row r="472" spans="1:19">
      <c r="A472" t="e">
        <f>IF(COUNTIF(A$2:A471,A471)=B471,A471+1,A471)</f>
        <v>#N/A</v>
      </c>
      <c r="B472" t="e">
        <f>VLOOKUP(A472,'помощник для списков'!A$2:L$4005,11,FALSE)</f>
        <v>#N/A</v>
      </c>
      <c r="C472" t="e">
        <f>IF(A472=A471,D471,VLOOKUP(E472,#REF!,25,FALSE))</f>
        <v>#N/A</v>
      </c>
      <c r="D472" s="54" t="e">
        <f>IF(VLOOKUP(E472,'помощник для списков'!C$2:E$4005,3,FALSE)=0,'помощник2(строки)'!C472,IF(INDEX(#REF!,C472+1,12)=0,IF(INDEX(#REF!,C472+2,12)=0,IF(INDEX(#REF!,C472+3,12)=0,IF(INDEX(#REF!,C472+4,12)=0,IF(INDEX(#REF!,C472+5,12)=0,IF(INDEX(#REF!,C472+6,12)=0,IF(INDEX(#REF!,C472+7,12)=0,IF(INDEX(#REF!,C472+8,12)=0,IF(INDEX(#REF!,C472+9,12)=0,IF(INDEX(#REF!,C472+10,12)=0,IF(INDEX(#REF!,C472+11,12)=0,INDEX(#REF!,C472+12,12),INDEX(#REF!,C472+11,12)),INDEX(#REF!,C472+10,12)),INDEX(#REF!,C472+9,12)),INDEX(#REF!,C472+8,12)),INDEX(#REF!,C472+7,12)),INDEX(#REF!,C472+6,12)),INDEX(#REF!,C472+5,12)),INDEX(#REF!,C472+4,12)),INDEX(#REF!,C472+3,12)),INDEX(#REF!,C472+2,12)),INDEX(#REF!,C472+1,12)))</f>
        <v>#N/A</v>
      </c>
      <c r="E472" t="e">
        <f>VLOOKUP(A472,'помощник для списков'!A$2:C$4005,3,FALSE)</f>
        <v>#N/A</v>
      </c>
      <c r="F472" t="e">
        <f>VLOOKUP(CONCATENATE("Лимит на доме",E472),#REF!,22,FALSE)</f>
        <v>#N/A</v>
      </c>
      <c r="G472" t="e">
        <f>VLOOKUP(E472,'помощник для списков'!C$2:I$4005,7,FALSE)</f>
        <v>#N/A</v>
      </c>
      <c r="H472" s="68" t="e">
        <f t="shared" si="48"/>
        <v>#N/A</v>
      </c>
      <c r="I472" t="e">
        <f t="shared" si="49"/>
        <v>#N/A</v>
      </c>
      <c r="J472">
        <f>ROW()</f>
        <v>472</v>
      </c>
      <c r="K472" t="e">
        <f>INDEX(#REF!,'помощник2(строки)'!D472,26)</f>
        <v>#REF!</v>
      </c>
      <c r="L472" t="e">
        <f>IF(K472="да",IF(A472=A471,L471,COUNTIF(M$2:M471,"&gt;0")+1),0)</f>
        <v>#REF!</v>
      </c>
      <c r="M472" t="e">
        <f>IF(VLOOKUP(E472,'помощник для списков'!C$2:I$4005,7,FALSE)=0,0,IF(L472=0,0,IF(E472=E471,0,1)))</f>
        <v>#N/A</v>
      </c>
      <c r="N472" t="e">
        <f t="shared" si="50"/>
        <v>#N/A</v>
      </c>
      <c r="O472" t="e">
        <f t="shared" si="51"/>
        <v>#N/A</v>
      </c>
      <c r="P472" t="e">
        <f>IF(INDEX(#REF!,'помощник2(строки)'!D472,27)="согласие",1,IF(INDEX(#REF!,'помощник2(строки)'!D472,27)="принято решение ОМС",1,0))</f>
        <v>#REF!</v>
      </c>
      <c r="Q472" t="e">
        <f t="shared" si="52"/>
        <v>#REF!</v>
      </c>
      <c r="R472" t="e">
        <f>IF(P472=1,IF(A472=A471,R471,COUNTIF(Q$2:Q471,"&gt;0")+1),0)</f>
        <v>#REF!</v>
      </c>
      <c r="S472" t="e">
        <f t="shared" si="53"/>
        <v>#N/A</v>
      </c>
    </row>
    <row r="473" spans="1:19">
      <c r="A473" t="e">
        <f>IF(COUNTIF(A$2:A472,A472)=B472,A472+1,A472)</f>
        <v>#N/A</v>
      </c>
      <c r="B473" t="e">
        <f>VLOOKUP(A473,'помощник для списков'!A$2:L$4005,11,FALSE)</f>
        <v>#N/A</v>
      </c>
      <c r="C473" t="e">
        <f>IF(A473=A472,D472,VLOOKUP(E473,#REF!,25,FALSE))</f>
        <v>#N/A</v>
      </c>
      <c r="D473" s="54" t="e">
        <f>IF(VLOOKUP(E473,'помощник для списков'!C$2:E$4005,3,FALSE)=0,'помощник2(строки)'!C473,IF(INDEX(#REF!,C473+1,12)=0,IF(INDEX(#REF!,C473+2,12)=0,IF(INDEX(#REF!,C473+3,12)=0,IF(INDEX(#REF!,C473+4,12)=0,IF(INDEX(#REF!,C473+5,12)=0,IF(INDEX(#REF!,C473+6,12)=0,IF(INDEX(#REF!,C473+7,12)=0,IF(INDEX(#REF!,C473+8,12)=0,IF(INDEX(#REF!,C473+9,12)=0,IF(INDEX(#REF!,C473+10,12)=0,IF(INDEX(#REF!,C473+11,12)=0,INDEX(#REF!,C473+12,12),INDEX(#REF!,C473+11,12)),INDEX(#REF!,C473+10,12)),INDEX(#REF!,C473+9,12)),INDEX(#REF!,C473+8,12)),INDEX(#REF!,C473+7,12)),INDEX(#REF!,C473+6,12)),INDEX(#REF!,C473+5,12)),INDEX(#REF!,C473+4,12)),INDEX(#REF!,C473+3,12)),INDEX(#REF!,C473+2,12)),INDEX(#REF!,C473+1,12)))</f>
        <v>#N/A</v>
      </c>
      <c r="E473" t="e">
        <f>VLOOKUP(A473,'помощник для списков'!A$2:C$4005,3,FALSE)</f>
        <v>#N/A</v>
      </c>
      <c r="F473" t="e">
        <f>VLOOKUP(CONCATENATE("Лимит на доме",E473),#REF!,22,FALSE)</f>
        <v>#N/A</v>
      </c>
      <c r="G473" t="e">
        <f>VLOOKUP(E473,'помощник для списков'!C$2:I$4005,7,FALSE)</f>
        <v>#N/A</v>
      </c>
      <c r="H473" s="68" t="e">
        <f t="shared" si="48"/>
        <v>#N/A</v>
      </c>
      <c r="I473" t="e">
        <f t="shared" si="49"/>
        <v>#N/A</v>
      </c>
      <c r="J473">
        <f>ROW()</f>
        <v>473</v>
      </c>
      <c r="K473" t="e">
        <f>INDEX(#REF!,'помощник2(строки)'!D473,26)</f>
        <v>#REF!</v>
      </c>
      <c r="L473" t="e">
        <f>IF(K473="да",IF(A473=A472,L472,COUNTIF(M$2:M472,"&gt;0")+1),0)</f>
        <v>#REF!</v>
      </c>
      <c r="M473" t="e">
        <f>IF(VLOOKUP(E473,'помощник для списков'!C$2:I$4005,7,FALSE)=0,0,IF(L473=0,0,IF(E473=E472,0,1)))</f>
        <v>#N/A</v>
      </c>
      <c r="N473" t="e">
        <f t="shared" si="50"/>
        <v>#N/A</v>
      </c>
      <c r="O473" t="e">
        <f t="shared" si="51"/>
        <v>#N/A</v>
      </c>
      <c r="P473" t="e">
        <f>IF(INDEX(#REF!,'помощник2(строки)'!D473,27)="согласие",1,IF(INDEX(#REF!,'помощник2(строки)'!D473,27)="принято решение ОМС",1,0))</f>
        <v>#REF!</v>
      </c>
      <c r="Q473" t="e">
        <f t="shared" si="52"/>
        <v>#REF!</v>
      </c>
      <c r="R473" t="e">
        <f>IF(P473=1,IF(A473=A472,R472,COUNTIF(Q$2:Q472,"&gt;0")+1),0)</f>
        <v>#REF!</v>
      </c>
      <c r="S473" t="e">
        <f t="shared" si="53"/>
        <v>#N/A</v>
      </c>
    </row>
    <row r="474" spans="1:19">
      <c r="A474" t="e">
        <f>IF(COUNTIF(A$2:A473,A473)=B473,A473+1,A473)</f>
        <v>#N/A</v>
      </c>
      <c r="B474" t="e">
        <f>VLOOKUP(A474,'помощник для списков'!A$2:L$4005,11,FALSE)</f>
        <v>#N/A</v>
      </c>
      <c r="C474" t="e">
        <f>IF(A474=A473,D473,VLOOKUP(E474,#REF!,25,FALSE))</f>
        <v>#N/A</v>
      </c>
      <c r="D474" s="54" t="e">
        <f>IF(VLOOKUP(E474,'помощник для списков'!C$2:E$4005,3,FALSE)=0,'помощник2(строки)'!C474,IF(INDEX(#REF!,C474+1,12)=0,IF(INDEX(#REF!,C474+2,12)=0,IF(INDEX(#REF!,C474+3,12)=0,IF(INDEX(#REF!,C474+4,12)=0,IF(INDEX(#REF!,C474+5,12)=0,IF(INDEX(#REF!,C474+6,12)=0,IF(INDEX(#REF!,C474+7,12)=0,IF(INDEX(#REF!,C474+8,12)=0,IF(INDEX(#REF!,C474+9,12)=0,IF(INDEX(#REF!,C474+10,12)=0,IF(INDEX(#REF!,C474+11,12)=0,INDEX(#REF!,C474+12,12),INDEX(#REF!,C474+11,12)),INDEX(#REF!,C474+10,12)),INDEX(#REF!,C474+9,12)),INDEX(#REF!,C474+8,12)),INDEX(#REF!,C474+7,12)),INDEX(#REF!,C474+6,12)),INDEX(#REF!,C474+5,12)),INDEX(#REF!,C474+4,12)),INDEX(#REF!,C474+3,12)),INDEX(#REF!,C474+2,12)),INDEX(#REF!,C474+1,12)))</f>
        <v>#N/A</v>
      </c>
      <c r="E474" t="e">
        <f>VLOOKUP(A474,'помощник для списков'!A$2:C$4005,3,FALSE)</f>
        <v>#N/A</v>
      </c>
      <c r="F474" t="e">
        <f>VLOOKUP(CONCATENATE("Лимит на доме",E474),#REF!,22,FALSE)</f>
        <v>#N/A</v>
      </c>
      <c r="G474" t="e">
        <f>VLOOKUP(E474,'помощник для списков'!C$2:I$4005,7,FALSE)</f>
        <v>#N/A</v>
      </c>
      <c r="H474" s="68" t="e">
        <f t="shared" si="48"/>
        <v>#N/A</v>
      </c>
      <c r="I474" t="e">
        <f t="shared" si="49"/>
        <v>#N/A</v>
      </c>
      <c r="J474">
        <f>ROW()</f>
        <v>474</v>
      </c>
      <c r="K474" t="e">
        <f>INDEX(#REF!,'помощник2(строки)'!D474,26)</f>
        <v>#REF!</v>
      </c>
      <c r="L474" t="e">
        <f>IF(K474="да",IF(A474=A473,L473,COUNTIF(M$2:M473,"&gt;0")+1),0)</f>
        <v>#REF!</v>
      </c>
      <c r="M474" t="e">
        <f>IF(VLOOKUP(E474,'помощник для списков'!C$2:I$4005,7,FALSE)=0,0,IF(L474=0,0,IF(E474=E473,0,1)))</f>
        <v>#N/A</v>
      </c>
      <c r="N474" t="e">
        <f t="shared" si="50"/>
        <v>#N/A</v>
      </c>
      <c r="O474" t="e">
        <f t="shared" si="51"/>
        <v>#N/A</v>
      </c>
      <c r="P474" t="e">
        <f>IF(INDEX(#REF!,'помощник2(строки)'!D474,27)="согласие",1,IF(INDEX(#REF!,'помощник2(строки)'!D474,27)="принято решение ОМС",1,0))</f>
        <v>#REF!</v>
      </c>
      <c r="Q474" t="e">
        <f t="shared" si="52"/>
        <v>#REF!</v>
      </c>
      <c r="R474" t="e">
        <f>IF(P474=1,IF(A474=A473,R473,COUNTIF(Q$2:Q473,"&gt;0")+1),0)</f>
        <v>#REF!</v>
      </c>
      <c r="S474" t="e">
        <f t="shared" si="53"/>
        <v>#N/A</v>
      </c>
    </row>
    <row r="475" spans="1:19">
      <c r="A475" t="e">
        <f>IF(COUNTIF(A$2:A474,A474)=B474,A474+1,A474)</f>
        <v>#N/A</v>
      </c>
      <c r="B475" t="e">
        <f>VLOOKUP(A475,'помощник для списков'!A$2:L$4005,11,FALSE)</f>
        <v>#N/A</v>
      </c>
      <c r="C475" t="e">
        <f>IF(A475=A474,D474,VLOOKUP(E475,#REF!,25,FALSE))</f>
        <v>#N/A</v>
      </c>
      <c r="D475" s="54" t="e">
        <f>IF(VLOOKUP(E475,'помощник для списков'!C$2:E$4005,3,FALSE)=0,'помощник2(строки)'!C475,IF(INDEX(#REF!,C475+1,12)=0,IF(INDEX(#REF!,C475+2,12)=0,IF(INDEX(#REF!,C475+3,12)=0,IF(INDEX(#REF!,C475+4,12)=0,IF(INDEX(#REF!,C475+5,12)=0,IF(INDEX(#REF!,C475+6,12)=0,IF(INDEX(#REF!,C475+7,12)=0,IF(INDEX(#REF!,C475+8,12)=0,IF(INDEX(#REF!,C475+9,12)=0,IF(INDEX(#REF!,C475+10,12)=0,IF(INDEX(#REF!,C475+11,12)=0,INDEX(#REF!,C475+12,12),INDEX(#REF!,C475+11,12)),INDEX(#REF!,C475+10,12)),INDEX(#REF!,C475+9,12)),INDEX(#REF!,C475+8,12)),INDEX(#REF!,C475+7,12)),INDEX(#REF!,C475+6,12)),INDEX(#REF!,C475+5,12)),INDEX(#REF!,C475+4,12)),INDEX(#REF!,C475+3,12)),INDEX(#REF!,C475+2,12)),INDEX(#REF!,C475+1,12)))</f>
        <v>#N/A</v>
      </c>
      <c r="E475" t="e">
        <f>VLOOKUP(A475,'помощник для списков'!A$2:C$4005,3,FALSE)</f>
        <v>#N/A</v>
      </c>
      <c r="F475" t="e">
        <f>VLOOKUP(CONCATENATE("Лимит на доме",E475),#REF!,22,FALSE)</f>
        <v>#N/A</v>
      </c>
      <c r="G475" t="e">
        <f>VLOOKUP(E475,'помощник для списков'!C$2:I$4005,7,FALSE)</f>
        <v>#N/A</v>
      </c>
      <c r="H475" s="68" t="e">
        <f t="shared" si="48"/>
        <v>#N/A</v>
      </c>
      <c r="I475" t="e">
        <f t="shared" si="49"/>
        <v>#N/A</v>
      </c>
      <c r="J475">
        <f>ROW()</f>
        <v>475</v>
      </c>
      <c r="K475" t="e">
        <f>INDEX(#REF!,'помощник2(строки)'!D475,26)</f>
        <v>#REF!</v>
      </c>
      <c r="L475" t="e">
        <f>IF(K475="да",IF(A475=A474,L474,COUNTIF(M$2:M474,"&gt;0")+1),0)</f>
        <v>#REF!</v>
      </c>
      <c r="M475" t="e">
        <f>IF(VLOOKUP(E475,'помощник для списков'!C$2:I$4005,7,FALSE)=0,0,IF(L475=0,0,IF(E475=E474,0,1)))</f>
        <v>#N/A</v>
      </c>
      <c r="N475" t="e">
        <f t="shared" si="50"/>
        <v>#N/A</v>
      </c>
      <c r="O475" t="e">
        <f t="shared" si="51"/>
        <v>#N/A</v>
      </c>
      <c r="P475" t="e">
        <f>IF(INDEX(#REF!,'помощник2(строки)'!D475,27)="согласие",1,IF(INDEX(#REF!,'помощник2(строки)'!D475,27)="принято решение ОМС",1,0))</f>
        <v>#REF!</v>
      </c>
      <c r="Q475" t="e">
        <f t="shared" si="52"/>
        <v>#REF!</v>
      </c>
      <c r="R475" t="e">
        <f>IF(P475=1,IF(A475=A474,R474,COUNTIF(Q$2:Q474,"&gt;0")+1),0)</f>
        <v>#REF!</v>
      </c>
      <c r="S475" t="e">
        <f t="shared" si="53"/>
        <v>#N/A</v>
      </c>
    </row>
    <row r="476" spans="1:19">
      <c r="A476" t="e">
        <f>IF(COUNTIF(A$2:A475,A475)=B475,A475+1,A475)</f>
        <v>#N/A</v>
      </c>
      <c r="B476" t="e">
        <f>VLOOKUP(A476,'помощник для списков'!A$2:L$4005,11,FALSE)</f>
        <v>#N/A</v>
      </c>
      <c r="C476" t="e">
        <f>IF(A476=A475,D475,VLOOKUP(E476,#REF!,25,FALSE))</f>
        <v>#N/A</v>
      </c>
      <c r="D476" s="54" t="e">
        <f>IF(VLOOKUP(E476,'помощник для списков'!C$2:E$4005,3,FALSE)=0,'помощник2(строки)'!C476,IF(INDEX(#REF!,C476+1,12)=0,IF(INDEX(#REF!,C476+2,12)=0,IF(INDEX(#REF!,C476+3,12)=0,IF(INDEX(#REF!,C476+4,12)=0,IF(INDEX(#REF!,C476+5,12)=0,IF(INDEX(#REF!,C476+6,12)=0,IF(INDEX(#REF!,C476+7,12)=0,IF(INDEX(#REF!,C476+8,12)=0,IF(INDEX(#REF!,C476+9,12)=0,IF(INDEX(#REF!,C476+10,12)=0,IF(INDEX(#REF!,C476+11,12)=0,INDEX(#REF!,C476+12,12),INDEX(#REF!,C476+11,12)),INDEX(#REF!,C476+10,12)),INDEX(#REF!,C476+9,12)),INDEX(#REF!,C476+8,12)),INDEX(#REF!,C476+7,12)),INDEX(#REF!,C476+6,12)),INDEX(#REF!,C476+5,12)),INDEX(#REF!,C476+4,12)),INDEX(#REF!,C476+3,12)),INDEX(#REF!,C476+2,12)),INDEX(#REF!,C476+1,12)))</f>
        <v>#N/A</v>
      </c>
      <c r="E476" t="e">
        <f>VLOOKUP(A476,'помощник для списков'!A$2:C$4005,3,FALSE)</f>
        <v>#N/A</v>
      </c>
      <c r="F476" t="e">
        <f>VLOOKUP(CONCATENATE("Лимит на доме",E476),#REF!,22,FALSE)</f>
        <v>#N/A</v>
      </c>
      <c r="G476" t="e">
        <f>VLOOKUP(E476,'помощник для списков'!C$2:I$4005,7,FALSE)</f>
        <v>#N/A</v>
      </c>
      <c r="H476" s="68" t="e">
        <f t="shared" si="48"/>
        <v>#N/A</v>
      </c>
      <c r="I476" t="e">
        <f t="shared" si="49"/>
        <v>#N/A</v>
      </c>
      <c r="J476">
        <f>ROW()</f>
        <v>476</v>
      </c>
      <c r="K476" t="e">
        <f>INDEX(#REF!,'помощник2(строки)'!D476,26)</f>
        <v>#REF!</v>
      </c>
      <c r="L476" t="e">
        <f>IF(K476="да",IF(A476=A475,L475,COUNTIF(M$2:M475,"&gt;0")+1),0)</f>
        <v>#REF!</v>
      </c>
      <c r="M476" t="e">
        <f>IF(VLOOKUP(E476,'помощник для списков'!C$2:I$4005,7,FALSE)=0,0,IF(L476=0,0,IF(E476=E475,0,1)))</f>
        <v>#N/A</v>
      </c>
      <c r="N476" t="e">
        <f t="shared" si="50"/>
        <v>#N/A</v>
      </c>
      <c r="O476" t="e">
        <f t="shared" si="51"/>
        <v>#N/A</v>
      </c>
      <c r="P476" t="e">
        <f>IF(INDEX(#REF!,'помощник2(строки)'!D476,27)="согласие",1,IF(INDEX(#REF!,'помощник2(строки)'!D476,27)="принято решение ОМС",1,0))</f>
        <v>#REF!</v>
      </c>
      <c r="Q476" t="e">
        <f t="shared" si="52"/>
        <v>#REF!</v>
      </c>
      <c r="R476" t="e">
        <f>IF(P476=1,IF(A476=A475,R475,COUNTIF(Q$2:Q475,"&gt;0")+1),0)</f>
        <v>#REF!</v>
      </c>
      <c r="S476" t="e">
        <f t="shared" si="53"/>
        <v>#N/A</v>
      </c>
    </row>
    <row r="477" spans="1:19">
      <c r="A477" t="e">
        <f>IF(COUNTIF(A$2:A476,A476)=B476,A476+1,A476)</f>
        <v>#N/A</v>
      </c>
      <c r="B477" t="e">
        <f>VLOOKUP(A477,'помощник для списков'!A$2:L$4005,11,FALSE)</f>
        <v>#N/A</v>
      </c>
      <c r="C477" t="e">
        <f>IF(A477=A476,D476,VLOOKUP(E477,#REF!,25,FALSE))</f>
        <v>#N/A</v>
      </c>
      <c r="D477" s="54" t="e">
        <f>IF(VLOOKUP(E477,'помощник для списков'!C$2:E$4005,3,FALSE)=0,'помощник2(строки)'!C477,IF(INDEX(#REF!,C477+1,12)=0,IF(INDEX(#REF!,C477+2,12)=0,IF(INDEX(#REF!,C477+3,12)=0,IF(INDEX(#REF!,C477+4,12)=0,IF(INDEX(#REF!,C477+5,12)=0,IF(INDEX(#REF!,C477+6,12)=0,IF(INDEX(#REF!,C477+7,12)=0,IF(INDEX(#REF!,C477+8,12)=0,IF(INDEX(#REF!,C477+9,12)=0,IF(INDEX(#REF!,C477+10,12)=0,IF(INDEX(#REF!,C477+11,12)=0,INDEX(#REF!,C477+12,12),INDEX(#REF!,C477+11,12)),INDEX(#REF!,C477+10,12)),INDEX(#REF!,C477+9,12)),INDEX(#REF!,C477+8,12)),INDEX(#REF!,C477+7,12)),INDEX(#REF!,C477+6,12)),INDEX(#REF!,C477+5,12)),INDEX(#REF!,C477+4,12)),INDEX(#REF!,C477+3,12)),INDEX(#REF!,C477+2,12)),INDEX(#REF!,C477+1,12)))</f>
        <v>#N/A</v>
      </c>
      <c r="E477" t="e">
        <f>VLOOKUP(A477,'помощник для списков'!A$2:C$4005,3,FALSE)</f>
        <v>#N/A</v>
      </c>
      <c r="F477" t="e">
        <f>VLOOKUP(CONCATENATE("Лимит на доме",E477),#REF!,22,FALSE)</f>
        <v>#N/A</v>
      </c>
      <c r="G477" t="e">
        <f>VLOOKUP(E477,'помощник для списков'!C$2:I$4005,7,FALSE)</f>
        <v>#N/A</v>
      </c>
      <c r="H477" s="68" t="e">
        <f t="shared" si="48"/>
        <v>#N/A</v>
      </c>
      <c r="I477" t="e">
        <f t="shared" si="49"/>
        <v>#N/A</v>
      </c>
      <c r="J477">
        <f>ROW()</f>
        <v>477</v>
      </c>
      <c r="K477" t="e">
        <f>INDEX(#REF!,'помощник2(строки)'!D477,26)</f>
        <v>#REF!</v>
      </c>
      <c r="L477" t="e">
        <f>IF(K477="да",IF(A477=A476,L476,COUNTIF(M$2:M476,"&gt;0")+1),0)</f>
        <v>#REF!</v>
      </c>
      <c r="M477" t="e">
        <f>IF(VLOOKUP(E477,'помощник для списков'!C$2:I$4005,7,FALSE)=0,0,IF(L477=0,0,IF(E477=E476,0,1)))</f>
        <v>#N/A</v>
      </c>
      <c r="N477" t="e">
        <f t="shared" si="50"/>
        <v>#N/A</v>
      </c>
      <c r="O477" t="e">
        <f t="shared" si="51"/>
        <v>#N/A</v>
      </c>
      <c r="P477" t="e">
        <f>IF(INDEX(#REF!,'помощник2(строки)'!D477,27)="согласие",1,IF(INDEX(#REF!,'помощник2(строки)'!D477,27)="принято решение ОМС",1,0))</f>
        <v>#REF!</v>
      </c>
      <c r="Q477" t="e">
        <f t="shared" si="52"/>
        <v>#REF!</v>
      </c>
      <c r="R477" t="e">
        <f>IF(P477=1,IF(A477=A476,R476,COUNTIF(Q$2:Q476,"&gt;0")+1),0)</f>
        <v>#REF!</v>
      </c>
      <c r="S477" t="e">
        <f t="shared" si="53"/>
        <v>#N/A</v>
      </c>
    </row>
    <row r="478" spans="1:19">
      <c r="A478" t="e">
        <f>IF(COUNTIF(A$2:A477,A477)=B477,A477+1,A477)</f>
        <v>#N/A</v>
      </c>
      <c r="B478" t="e">
        <f>VLOOKUP(A478,'помощник для списков'!A$2:L$4005,11,FALSE)</f>
        <v>#N/A</v>
      </c>
      <c r="C478" t="e">
        <f>IF(A478=A477,D477,VLOOKUP(E478,#REF!,25,FALSE))</f>
        <v>#N/A</v>
      </c>
      <c r="D478" s="54" t="e">
        <f>IF(VLOOKUP(E478,'помощник для списков'!C$2:E$4005,3,FALSE)=0,'помощник2(строки)'!C478,IF(INDEX(#REF!,C478+1,12)=0,IF(INDEX(#REF!,C478+2,12)=0,IF(INDEX(#REF!,C478+3,12)=0,IF(INDEX(#REF!,C478+4,12)=0,IF(INDEX(#REF!,C478+5,12)=0,IF(INDEX(#REF!,C478+6,12)=0,IF(INDEX(#REF!,C478+7,12)=0,IF(INDEX(#REF!,C478+8,12)=0,IF(INDEX(#REF!,C478+9,12)=0,IF(INDEX(#REF!,C478+10,12)=0,IF(INDEX(#REF!,C478+11,12)=0,INDEX(#REF!,C478+12,12),INDEX(#REF!,C478+11,12)),INDEX(#REF!,C478+10,12)),INDEX(#REF!,C478+9,12)),INDEX(#REF!,C478+8,12)),INDEX(#REF!,C478+7,12)),INDEX(#REF!,C478+6,12)),INDEX(#REF!,C478+5,12)),INDEX(#REF!,C478+4,12)),INDEX(#REF!,C478+3,12)),INDEX(#REF!,C478+2,12)),INDEX(#REF!,C478+1,12)))</f>
        <v>#N/A</v>
      </c>
      <c r="E478" t="e">
        <f>VLOOKUP(A478,'помощник для списков'!A$2:C$4005,3,FALSE)</f>
        <v>#N/A</v>
      </c>
      <c r="F478" t="e">
        <f>VLOOKUP(CONCATENATE("Лимит на доме",E478),#REF!,22,FALSE)</f>
        <v>#N/A</v>
      </c>
      <c r="G478" t="e">
        <f>VLOOKUP(E478,'помощник для списков'!C$2:I$4005,7,FALSE)</f>
        <v>#N/A</v>
      </c>
      <c r="H478" s="68" t="e">
        <f t="shared" si="48"/>
        <v>#N/A</v>
      </c>
      <c r="I478" t="e">
        <f t="shared" si="49"/>
        <v>#N/A</v>
      </c>
      <c r="J478">
        <f>ROW()</f>
        <v>478</v>
      </c>
      <c r="K478" t="e">
        <f>INDEX(#REF!,'помощник2(строки)'!D478,26)</f>
        <v>#REF!</v>
      </c>
      <c r="L478" t="e">
        <f>IF(K478="да",IF(A478=A477,L477,COUNTIF(M$2:M477,"&gt;0")+1),0)</f>
        <v>#REF!</v>
      </c>
      <c r="M478" t="e">
        <f>IF(VLOOKUP(E478,'помощник для списков'!C$2:I$4005,7,FALSE)=0,0,IF(L478=0,0,IF(E478=E477,0,1)))</f>
        <v>#N/A</v>
      </c>
      <c r="N478" t="e">
        <f t="shared" si="50"/>
        <v>#N/A</v>
      </c>
      <c r="O478" t="e">
        <f t="shared" si="51"/>
        <v>#N/A</v>
      </c>
      <c r="P478" t="e">
        <f>IF(INDEX(#REF!,'помощник2(строки)'!D478,27)="согласие",1,IF(INDEX(#REF!,'помощник2(строки)'!D478,27)="принято решение ОМС",1,0))</f>
        <v>#REF!</v>
      </c>
      <c r="Q478" t="e">
        <f t="shared" si="52"/>
        <v>#REF!</v>
      </c>
      <c r="R478" t="e">
        <f>IF(P478=1,IF(A478=A477,R477,COUNTIF(Q$2:Q477,"&gt;0")+1),0)</f>
        <v>#REF!</v>
      </c>
      <c r="S478" t="e">
        <f t="shared" si="53"/>
        <v>#N/A</v>
      </c>
    </row>
    <row r="479" spans="1:19">
      <c r="A479" t="e">
        <f>IF(COUNTIF(A$2:A478,A478)=B478,A478+1,A478)</f>
        <v>#N/A</v>
      </c>
      <c r="B479" t="e">
        <f>VLOOKUP(A479,'помощник для списков'!A$2:L$4005,11,FALSE)</f>
        <v>#N/A</v>
      </c>
      <c r="C479" t="e">
        <f>IF(A479=A478,D478,VLOOKUP(E479,#REF!,25,FALSE))</f>
        <v>#N/A</v>
      </c>
      <c r="D479" s="54" t="e">
        <f>IF(VLOOKUP(E479,'помощник для списков'!C$2:E$4005,3,FALSE)=0,'помощник2(строки)'!C479,IF(INDEX(#REF!,C479+1,12)=0,IF(INDEX(#REF!,C479+2,12)=0,IF(INDEX(#REF!,C479+3,12)=0,IF(INDEX(#REF!,C479+4,12)=0,IF(INDEX(#REF!,C479+5,12)=0,IF(INDEX(#REF!,C479+6,12)=0,IF(INDEX(#REF!,C479+7,12)=0,IF(INDEX(#REF!,C479+8,12)=0,IF(INDEX(#REF!,C479+9,12)=0,IF(INDEX(#REF!,C479+10,12)=0,IF(INDEX(#REF!,C479+11,12)=0,INDEX(#REF!,C479+12,12),INDEX(#REF!,C479+11,12)),INDEX(#REF!,C479+10,12)),INDEX(#REF!,C479+9,12)),INDEX(#REF!,C479+8,12)),INDEX(#REF!,C479+7,12)),INDEX(#REF!,C479+6,12)),INDEX(#REF!,C479+5,12)),INDEX(#REF!,C479+4,12)),INDEX(#REF!,C479+3,12)),INDEX(#REF!,C479+2,12)),INDEX(#REF!,C479+1,12)))</f>
        <v>#N/A</v>
      </c>
      <c r="E479" t="e">
        <f>VLOOKUP(A479,'помощник для списков'!A$2:C$4005,3,FALSE)</f>
        <v>#N/A</v>
      </c>
      <c r="F479" t="e">
        <f>VLOOKUP(CONCATENATE("Лимит на доме",E479),#REF!,22,FALSE)</f>
        <v>#N/A</v>
      </c>
      <c r="G479" t="e">
        <f>VLOOKUP(E479,'помощник для списков'!C$2:I$4005,7,FALSE)</f>
        <v>#N/A</v>
      </c>
      <c r="H479" s="68" t="e">
        <f t="shared" si="48"/>
        <v>#N/A</v>
      </c>
      <c r="I479" t="e">
        <f t="shared" si="49"/>
        <v>#N/A</v>
      </c>
      <c r="J479">
        <f>ROW()</f>
        <v>479</v>
      </c>
      <c r="K479" t="e">
        <f>INDEX(#REF!,'помощник2(строки)'!D479,26)</f>
        <v>#REF!</v>
      </c>
      <c r="L479" t="e">
        <f>IF(K479="да",IF(A479=A478,L478,COUNTIF(M$2:M478,"&gt;0")+1),0)</f>
        <v>#REF!</v>
      </c>
      <c r="M479" t="e">
        <f>IF(VLOOKUP(E479,'помощник для списков'!C$2:I$4005,7,FALSE)=0,0,IF(L479=0,0,IF(E479=E478,0,1)))</f>
        <v>#N/A</v>
      </c>
      <c r="N479" t="e">
        <f t="shared" si="50"/>
        <v>#N/A</v>
      </c>
      <c r="O479" t="e">
        <f t="shared" si="51"/>
        <v>#N/A</v>
      </c>
      <c r="P479" t="e">
        <f>IF(INDEX(#REF!,'помощник2(строки)'!D479,27)="согласие",1,IF(INDEX(#REF!,'помощник2(строки)'!D479,27)="принято решение ОМС",1,0))</f>
        <v>#REF!</v>
      </c>
      <c r="Q479" t="e">
        <f t="shared" si="52"/>
        <v>#REF!</v>
      </c>
      <c r="R479" t="e">
        <f>IF(P479=1,IF(A479=A478,R478,COUNTIF(Q$2:Q478,"&gt;0")+1),0)</f>
        <v>#REF!</v>
      </c>
      <c r="S479" t="e">
        <f t="shared" si="53"/>
        <v>#N/A</v>
      </c>
    </row>
    <row r="480" spans="1:19">
      <c r="A480" t="e">
        <f>IF(COUNTIF(A$2:A479,A479)=B479,A479+1,A479)</f>
        <v>#N/A</v>
      </c>
      <c r="B480" t="e">
        <f>VLOOKUP(A480,'помощник для списков'!A$2:L$4005,11,FALSE)</f>
        <v>#N/A</v>
      </c>
      <c r="C480" t="e">
        <f>IF(A480=A479,D479,VLOOKUP(E480,#REF!,25,FALSE))</f>
        <v>#N/A</v>
      </c>
      <c r="D480" s="54" t="e">
        <f>IF(VLOOKUP(E480,'помощник для списков'!C$2:E$4005,3,FALSE)=0,'помощник2(строки)'!C480,IF(INDEX(#REF!,C480+1,12)=0,IF(INDEX(#REF!,C480+2,12)=0,IF(INDEX(#REF!,C480+3,12)=0,IF(INDEX(#REF!,C480+4,12)=0,IF(INDEX(#REF!,C480+5,12)=0,IF(INDEX(#REF!,C480+6,12)=0,IF(INDEX(#REF!,C480+7,12)=0,IF(INDEX(#REF!,C480+8,12)=0,IF(INDEX(#REF!,C480+9,12)=0,IF(INDEX(#REF!,C480+10,12)=0,IF(INDEX(#REF!,C480+11,12)=0,INDEX(#REF!,C480+12,12),INDEX(#REF!,C480+11,12)),INDEX(#REF!,C480+10,12)),INDEX(#REF!,C480+9,12)),INDEX(#REF!,C480+8,12)),INDEX(#REF!,C480+7,12)),INDEX(#REF!,C480+6,12)),INDEX(#REF!,C480+5,12)),INDEX(#REF!,C480+4,12)),INDEX(#REF!,C480+3,12)),INDEX(#REF!,C480+2,12)),INDEX(#REF!,C480+1,12)))</f>
        <v>#N/A</v>
      </c>
      <c r="E480" t="e">
        <f>VLOOKUP(A480,'помощник для списков'!A$2:C$4005,3,FALSE)</f>
        <v>#N/A</v>
      </c>
      <c r="F480" t="e">
        <f>VLOOKUP(CONCATENATE("Лимит на доме",E480),#REF!,22,FALSE)</f>
        <v>#N/A</v>
      </c>
      <c r="G480" t="e">
        <f>VLOOKUP(E480,'помощник для списков'!C$2:I$4005,7,FALSE)</f>
        <v>#N/A</v>
      </c>
      <c r="H480" s="68" t="e">
        <f t="shared" si="48"/>
        <v>#N/A</v>
      </c>
      <c r="I480" t="e">
        <f t="shared" si="49"/>
        <v>#N/A</v>
      </c>
      <c r="J480">
        <f>ROW()</f>
        <v>480</v>
      </c>
      <c r="K480" t="e">
        <f>INDEX(#REF!,'помощник2(строки)'!D480,26)</f>
        <v>#REF!</v>
      </c>
      <c r="L480" t="e">
        <f>IF(K480="да",IF(A480=A479,L479,COUNTIF(M$2:M479,"&gt;0")+1),0)</f>
        <v>#REF!</v>
      </c>
      <c r="M480" t="e">
        <f>IF(VLOOKUP(E480,'помощник для списков'!C$2:I$4005,7,FALSE)=0,0,IF(L480=0,0,IF(E480=E479,0,1)))</f>
        <v>#N/A</v>
      </c>
      <c r="N480" t="e">
        <f t="shared" si="50"/>
        <v>#N/A</v>
      </c>
      <c r="O480" t="e">
        <f t="shared" si="51"/>
        <v>#N/A</v>
      </c>
      <c r="P480" t="e">
        <f>IF(INDEX(#REF!,'помощник2(строки)'!D480,27)="согласие",1,IF(INDEX(#REF!,'помощник2(строки)'!D480,27)="принято решение ОМС",1,0))</f>
        <v>#REF!</v>
      </c>
      <c r="Q480" t="e">
        <f t="shared" si="52"/>
        <v>#REF!</v>
      </c>
      <c r="R480" t="e">
        <f>IF(P480=1,IF(A480=A479,R479,COUNTIF(Q$2:Q479,"&gt;0")+1),0)</f>
        <v>#REF!</v>
      </c>
      <c r="S480" t="e">
        <f t="shared" si="53"/>
        <v>#N/A</v>
      </c>
    </row>
    <row r="481" spans="1:19">
      <c r="A481" t="e">
        <f>IF(COUNTIF(A$2:A480,A480)=B480,A480+1,A480)</f>
        <v>#N/A</v>
      </c>
      <c r="B481" t="e">
        <f>VLOOKUP(A481,'помощник для списков'!A$2:L$4005,11,FALSE)</f>
        <v>#N/A</v>
      </c>
      <c r="C481" t="e">
        <f>IF(A481=A480,D480,VLOOKUP(E481,#REF!,25,FALSE))</f>
        <v>#N/A</v>
      </c>
      <c r="D481" s="54" t="e">
        <f>IF(VLOOKUP(E481,'помощник для списков'!C$2:E$4005,3,FALSE)=0,'помощник2(строки)'!C481,IF(INDEX(#REF!,C481+1,12)=0,IF(INDEX(#REF!,C481+2,12)=0,IF(INDEX(#REF!,C481+3,12)=0,IF(INDEX(#REF!,C481+4,12)=0,IF(INDEX(#REF!,C481+5,12)=0,IF(INDEX(#REF!,C481+6,12)=0,IF(INDEX(#REF!,C481+7,12)=0,IF(INDEX(#REF!,C481+8,12)=0,IF(INDEX(#REF!,C481+9,12)=0,IF(INDEX(#REF!,C481+10,12)=0,IF(INDEX(#REF!,C481+11,12)=0,INDEX(#REF!,C481+12,12),INDEX(#REF!,C481+11,12)),INDEX(#REF!,C481+10,12)),INDEX(#REF!,C481+9,12)),INDEX(#REF!,C481+8,12)),INDEX(#REF!,C481+7,12)),INDEX(#REF!,C481+6,12)),INDEX(#REF!,C481+5,12)),INDEX(#REF!,C481+4,12)),INDEX(#REF!,C481+3,12)),INDEX(#REF!,C481+2,12)),INDEX(#REF!,C481+1,12)))</f>
        <v>#N/A</v>
      </c>
      <c r="E481" t="e">
        <f>VLOOKUP(A481,'помощник для списков'!A$2:C$4005,3,FALSE)</f>
        <v>#N/A</v>
      </c>
      <c r="F481" t="e">
        <f>VLOOKUP(CONCATENATE("Лимит на доме",E481),#REF!,22,FALSE)</f>
        <v>#N/A</v>
      </c>
      <c r="G481" t="e">
        <f>VLOOKUP(E481,'помощник для списков'!C$2:I$4005,7,FALSE)</f>
        <v>#N/A</v>
      </c>
      <c r="H481" s="68" t="e">
        <f t="shared" si="48"/>
        <v>#N/A</v>
      </c>
      <c r="I481" t="e">
        <f t="shared" si="49"/>
        <v>#N/A</v>
      </c>
      <c r="J481">
        <f>ROW()</f>
        <v>481</v>
      </c>
      <c r="K481" t="e">
        <f>INDEX(#REF!,'помощник2(строки)'!D481,26)</f>
        <v>#REF!</v>
      </c>
      <c r="L481" t="e">
        <f>IF(K481="да",IF(A481=A480,L480,COUNTIF(M$2:M480,"&gt;0")+1),0)</f>
        <v>#REF!</v>
      </c>
      <c r="M481" t="e">
        <f>IF(VLOOKUP(E481,'помощник для списков'!C$2:I$4005,7,FALSE)=0,0,IF(L481=0,0,IF(E481=E480,0,1)))</f>
        <v>#N/A</v>
      </c>
      <c r="N481" t="e">
        <f t="shared" si="50"/>
        <v>#N/A</v>
      </c>
      <c r="O481" t="e">
        <f t="shared" si="51"/>
        <v>#N/A</v>
      </c>
      <c r="P481" t="e">
        <f>IF(INDEX(#REF!,'помощник2(строки)'!D481,27)="согласие",1,IF(INDEX(#REF!,'помощник2(строки)'!D481,27)="принято решение ОМС",1,0))</f>
        <v>#REF!</v>
      </c>
      <c r="Q481" t="e">
        <f t="shared" si="52"/>
        <v>#REF!</v>
      </c>
      <c r="R481" t="e">
        <f>IF(P481=1,IF(A481=A480,R480,COUNTIF(Q$2:Q480,"&gt;0")+1),0)</f>
        <v>#REF!</v>
      </c>
      <c r="S481" t="e">
        <f t="shared" si="53"/>
        <v>#N/A</v>
      </c>
    </row>
    <row r="482" spans="1:19">
      <c r="A482" t="e">
        <f>IF(COUNTIF(A$2:A481,A481)=B481,A481+1,A481)</f>
        <v>#N/A</v>
      </c>
      <c r="B482" t="e">
        <f>VLOOKUP(A482,'помощник для списков'!A$2:L$4005,11,FALSE)</f>
        <v>#N/A</v>
      </c>
      <c r="C482" t="e">
        <f>IF(A482=A481,D481,VLOOKUP(E482,#REF!,25,FALSE))</f>
        <v>#N/A</v>
      </c>
      <c r="D482" s="54" t="e">
        <f>IF(VLOOKUP(E482,'помощник для списков'!C$2:E$4005,3,FALSE)=0,'помощник2(строки)'!C482,IF(INDEX(#REF!,C482+1,12)=0,IF(INDEX(#REF!,C482+2,12)=0,IF(INDEX(#REF!,C482+3,12)=0,IF(INDEX(#REF!,C482+4,12)=0,IF(INDEX(#REF!,C482+5,12)=0,IF(INDEX(#REF!,C482+6,12)=0,IF(INDEX(#REF!,C482+7,12)=0,IF(INDEX(#REF!,C482+8,12)=0,IF(INDEX(#REF!,C482+9,12)=0,IF(INDEX(#REF!,C482+10,12)=0,IF(INDEX(#REF!,C482+11,12)=0,INDEX(#REF!,C482+12,12),INDEX(#REF!,C482+11,12)),INDEX(#REF!,C482+10,12)),INDEX(#REF!,C482+9,12)),INDEX(#REF!,C482+8,12)),INDEX(#REF!,C482+7,12)),INDEX(#REF!,C482+6,12)),INDEX(#REF!,C482+5,12)),INDEX(#REF!,C482+4,12)),INDEX(#REF!,C482+3,12)),INDEX(#REF!,C482+2,12)),INDEX(#REF!,C482+1,12)))</f>
        <v>#N/A</v>
      </c>
      <c r="E482" t="e">
        <f>VLOOKUP(A482,'помощник для списков'!A$2:C$4005,3,FALSE)</f>
        <v>#N/A</v>
      </c>
      <c r="F482" t="e">
        <f>VLOOKUP(CONCATENATE("Лимит на доме",E482),#REF!,22,FALSE)</f>
        <v>#N/A</v>
      </c>
      <c r="G482" t="e">
        <f>VLOOKUP(E482,'помощник для списков'!C$2:I$4005,7,FALSE)</f>
        <v>#N/A</v>
      </c>
      <c r="H482" s="68" t="e">
        <f t="shared" si="48"/>
        <v>#N/A</v>
      </c>
      <c r="I482" t="e">
        <f t="shared" si="49"/>
        <v>#N/A</v>
      </c>
      <c r="J482">
        <f>ROW()</f>
        <v>482</v>
      </c>
      <c r="K482" t="e">
        <f>INDEX(#REF!,'помощник2(строки)'!D482,26)</f>
        <v>#REF!</v>
      </c>
      <c r="L482" t="e">
        <f>IF(K482="да",IF(A482=A481,L481,COUNTIF(M$2:M481,"&gt;0")+1),0)</f>
        <v>#REF!</v>
      </c>
      <c r="M482" t="e">
        <f>IF(VLOOKUP(E482,'помощник для списков'!C$2:I$4005,7,FALSE)=0,0,IF(L482=0,0,IF(E482=E481,0,1)))</f>
        <v>#N/A</v>
      </c>
      <c r="N482" t="e">
        <f t="shared" si="50"/>
        <v>#N/A</v>
      </c>
      <c r="O482" t="e">
        <f t="shared" si="51"/>
        <v>#N/A</v>
      </c>
      <c r="P482" t="e">
        <f>IF(INDEX(#REF!,'помощник2(строки)'!D482,27)="согласие",1,IF(INDEX(#REF!,'помощник2(строки)'!D482,27)="принято решение ОМС",1,0))</f>
        <v>#REF!</v>
      </c>
      <c r="Q482" t="e">
        <f t="shared" si="52"/>
        <v>#REF!</v>
      </c>
      <c r="R482" t="e">
        <f>IF(P482=1,IF(A482=A481,R481,COUNTIF(Q$2:Q481,"&gt;0")+1),0)</f>
        <v>#REF!</v>
      </c>
      <c r="S482" t="e">
        <f t="shared" si="53"/>
        <v>#N/A</v>
      </c>
    </row>
    <row r="483" spans="1:19">
      <c r="A483" t="e">
        <f>IF(COUNTIF(A$2:A482,A482)=B482,A482+1,A482)</f>
        <v>#N/A</v>
      </c>
      <c r="B483" t="e">
        <f>VLOOKUP(A483,'помощник для списков'!A$2:L$4005,11,FALSE)</f>
        <v>#N/A</v>
      </c>
      <c r="C483" t="e">
        <f>IF(A483=A482,D482,VLOOKUP(E483,#REF!,25,FALSE))</f>
        <v>#N/A</v>
      </c>
      <c r="D483" s="54" t="e">
        <f>IF(VLOOKUP(E483,'помощник для списков'!C$2:E$4005,3,FALSE)=0,'помощник2(строки)'!C483,IF(INDEX(#REF!,C483+1,12)=0,IF(INDEX(#REF!,C483+2,12)=0,IF(INDEX(#REF!,C483+3,12)=0,IF(INDEX(#REF!,C483+4,12)=0,IF(INDEX(#REF!,C483+5,12)=0,IF(INDEX(#REF!,C483+6,12)=0,IF(INDEX(#REF!,C483+7,12)=0,IF(INDEX(#REF!,C483+8,12)=0,IF(INDEX(#REF!,C483+9,12)=0,IF(INDEX(#REF!,C483+10,12)=0,IF(INDEX(#REF!,C483+11,12)=0,INDEX(#REF!,C483+12,12),INDEX(#REF!,C483+11,12)),INDEX(#REF!,C483+10,12)),INDEX(#REF!,C483+9,12)),INDEX(#REF!,C483+8,12)),INDEX(#REF!,C483+7,12)),INDEX(#REF!,C483+6,12)),INDEX(#REF!,C483+5,12)),INDEX(#REF!,C483+4,12)),INDEX(#REF!,C483+3,12)),INDEX(#REF!,C483+2,12)),INDEX(#REF!,C483+1,12)))</f>
        <v>#N/A</v>
      </c>
      <c r="E483" t="e">
        <f>VLOOKUP(A483,'помощник для списков'!A$2:C$4005,3,FALSE)</f>
        <v>#N/A</v>
      </c>
      <c r="F483" t="e">
        <f>VLOOKUP(CONCATENATE("Лимит на доме",E483),#REF!,22,FALSE)</f>
        <v>#N/A</v>
      </c>
      <c r="G483" t="e">
        <f>VLOOKUP(E483,'помощник для списков'!C$2:I$4005,7,FALSE)</f>
        <v>#N/A</v>
      </c>
      <c r="H483" s="68" t="e">
        <f t="shared" si="48"/>
        <v>#N/A</v>
      </c>
      <c r="I483" t="e">
        <f t="shared" si="49"/>
        <v>#N/A</v>
      </c>
      <c r="J483">
        <f>ROW()</f>
        <v>483</v>
      </c>
      <c r="K483" t="e">
        <f>INDEX(#REF!,'помощник2(строки)'!D483,26)</f>
        <v>#REF!</v>
      </c>
      <c r="L483" t="e">
        <f>IF(K483="да",IF(A483=A482,L482,COUNTIF(M$2:M482,"&gt;0")+1),0)</f>
        <v>#REF!</v>
      </c>
      <c r="M483" t="e">
        <f>IF(VLOOKUP(E483,'помощник для списков'!C$2:I$4005,7,FALSE)=0,0,IF(L483=0,0,IF(E483=E482,0,1)))</f>
        <v>#N/A</v>
      </c>
      <c r="N483" t="e">
        <f t="shared" si="50"/>
        <v>#N/A</v>
      </c>
      <c r="O483" t="e">
        <f t="shared" si="51"/>
        <v>#N/A</v>
      </c>
      <c r="P483" t="e">
        <f>IF(INDEX(#REF!,'помощник2(строки)'!D483,27)="согласие",1,IF(INDEX(#REF!,'помощник2(строки)'!D483,27)="принято решение ОМС",1,0))</f>
        <v>#REF!</v>
      </c>
      <c r="Q483" t="e">
        <f t="shared" si="52"/>
        <v>#REF!</v>
      </c>
      <c r="R483" t="e">
        <f>IF(P483=1,IF(A483=A482,R482,COUNTIF(Q$2:Q482,"&gt;0")+1),0)</f>
        <v>#REF!</v>
      </c>
      <c r="S483" t="e">
        <f t="shared" si="53"/>
        <v>#N/A</v>
      </c>
    </row>
    <row r="484" spans="1:19">
      <c r="A484" t="e">
        <f>IF(COUNTIF(A$2:A483,A483)=B483,A483+1,A483)</f>
        <v>#N/A</v>
      </c>
      <c r="B484" t="e">
        <f>VLOOKUP(A484,'помощник для списков'!A$2:L$4005,11,FALSE)</f>
        <v>#N/A</v>
      </c>
      <c r="C484" t="e">
        <f>IF(A484=A483,D483,VLOOKUP(E484,#REF!,25,FALSE))</f>
        <v>#N/A</v>
      </c>
      <c r="D484" s="54" t="e">
        <f>IF(VLOOKUP(E484,'помощник для списков'!C$2:E$4005,3,FALSE)=0,'помощник2(строки)'!C484,IF(INDEX(#REF!,C484+1,12)=0,IF(INDEX(#REF!,C484+2,12)=0,IF(INDEX(#REF!,C484+3,12)=0,IF(INDEX(#REF!,C484+4,12)=0,IF(INDEX(#REF!,C484+5,12)=0,IF(INDEX(#REF!,C484+6,12)=0,IF(INDEX(#REF!,C484+7,12)=0,IF(INDEX(#REF!,C484+8,12)=0,IF(INDEX(#REF!,C484+9,12)=0,IF(INDEX(#REF!,C484+10,12)=0,IF(INDEX(#REF!,C484+11,12)=0,INDEX(#REF!,C484+12,12),INDEX(#REF!,C484+11,12)),INDEX(#REF!,C484+10,12)),INDEX(#REF!,C484+9,12)),INDEX(#REF!,C484+8,12)),INDEX(#REF!,C484+7,12)),INDEX(#REF!,C484+6,12)),INDEX(#REF!,C484+5,12)),INDEX(#REF!,C484+4,12)),INDEX(#REF!,C484+3,12)),INDEX(#REF!,C484+2,12)),INDEX(#REF!,C484+1,12)))</f>
        <v>#N/A</v>
      </c>
      <c r="E484" t="e">
        <f>VLOOKUP(A484,'помощник для списков'!A$2:C$4005,3,FALSE)</f>
        <v>#N/A</v>
      </c>
      <c r="F484" t="e">
        <f>VLOOKUP(CONCATENATE("Лимит на доме",E484),#REF!,22,FALSE)</f>
        <v>#N/A</v>
      </c>
      <c r="G484" t="e">
        <f>VLOOKUP(E484,'помощник для списков'!C$2:I$4005,7,FALSE)</f>
        <v>#N/A</v>
      </c>
      <c r="H484" s="68" t="e">
        <f t="shared" si="48"/>
        <v>#N/A</v>
      </c>
      <c r="I484" t="e">
        <f t="shared" si="49"/>
        <v>#N/A</v>
      </c>
      <c r="J484">
        <f>ROW()</f>
        <v>484</v>
      </c>
      <c r="K484" t="e">
        <f>INDEX(#REF!,'помощник2(строки)'!D484,26)</f>
        <v>#REF!</v>
      </c>
      <c r="L484" t="e">
        <f>IF(K484="да",IF(A484=A483,L483,COUNTIF(M$2:M483,"&gt;0")+1),0)</f>
        <v>#REF!</v>
      </c>
      <c r="M484" t="e">
        <f>IF(VLOOKUP(E484,'помощник для списков'!C$2:I$4005,7,FALSE)=0,0,IF(L484=0,0,IF(E484=E483,0,1)))</f>
        <v>#N/A</v>
      </c>
      <c r="N484" t="e">
        <f t="shared" si="50"/>
        <v>#N/A</v>
      </c>
      <c r="O484" t="e">
        <f t="shared" si="51"/>
        <v>#N/A</v>
      </c>
      <c r="P484" t="e">
        <f>IF(INDEX(#REF!,'помощник2(строки)'!D484,27)="согласие",1,IF(INDEX(#REF!,'помощник2(строки)'!D484,27)="принято решение ОМС",1,0))</f>
        <v>#REF!</v>
      </c>
      <c r="Q484" t="e">
        <f t="shared" si="52"/>
        <v>#REF!</v>
      </c>
      <c r="R484" t="e">
        <f>IF(P484=1,IF(A484=A483,R483,COUNTIF(Q$2:Q483,"&gt;0")+1),0)</f>
        <v>#REF!</v>
      </c>
      <c r="S484" t="e">
        <f t="shared" si="53"/>
        <v>#N/A</v>
      </c>
    </row>
    <row r="485" spans="1:19">
      <c r="A485" t="e">
        <f>IF(COUNTIF(A$2:A484,A484)=B484,A484+1,A484)</f>
        <v>#N/A</v>
      </c>
      <c r="B485" t="e">
        <f>VLOOKUP(A485,'помощник для списков'!A$2:L$4005,11,FALSE)</f>
        <v>#N/A</v>
      </c>
      <c r="C485" t="e">
        <f>IF(A485=A484,D484,VLOOKUP(E485,#REF!,25,FALSE))</f>
        <v>#N/A</v>
      </c>
      <c r="D485" s="54" t="e">
        <f>IF(VLOOKUP(E485,'помощник для списков'!C$2:E$4005,3,FALSE)=0,'помощник2(строки)'!C485,IF(INDEX(#REF!,C485+1,12)=0,IF(INDEX(#REF!,C485+2,12)=0,IF(INDEX(#REF!,C485+3,12)=0,IF(INDEX(#REF!,C485+4,12)=0,IF(INDEX(#REF!,C485+5,12)=0,IF(INDEX(#REF!,C485+6,12)=0,IF(INDEX(#REF!,C485+7,12)=0,IF(INDEX(#REF!,C485+8,12)=0,IF(INDEX(#REF!,C485+9,12)=0,IF(INDEX(#REF!,C485+10,12)=0,IF(INDEX(#REF!,C485+11,12)=0,INDEX(#REF!,C485+12,12),INDEX(#REF!,C485+11,12)),INDEX(#REF!,C485+10,12)),INDEX(#REF!,C485+9,12)),INDEX(#REF!,C485+8,12)),INDEX(#REF!,C485+7,12)),INDEX(#REF!,C485+6,12)),INDEX(#REF!,C485+5,12)),INDEX(#REF!,C485+4,12)),INDEX(#REF!,C485+3,12)),INDEX(#REF!,C485+2,12)),INDEX(#REF!,C485+1,12)))</f>
        <v>#N/A</v>
      </c>
      <c r="E485" t="e">
        <f>VLOOKUP(A485,'помощник для списков'!A$2:C$4005,3,FALSE)</f>
        <v>#N/A</v>
      </c>
      <c r="F485" t="e">
        <f>VLOOKUP(CONCATENATE("Лимит на доме",E485),#REF!,22,FALSE)</f>
        <v>#N/A</v>
      </c>
      <c r="G485" t="e">
        <f>VLOOKUP(E485,'помощник для списков'!C$2:I$4005,7,FALSE)</f>
        <v>#N/A</v>
      </c>
      <c r="H485" s="68" t="e">
        <f t="shared" si="48"/>
        <v>#N/A</v>
      </c>
      <c r="I485" t="e">
        <f t="shared" si="49"/>
        <v>#N/A</v>
      </c>
      <c r="J485">
        <f>ROW()</f>
        <v>485</v>
      </c>
      <c r="K485" t="e">
        <f>INDEX(#REF!,'помощник2(строки)'!D485,26)</f>
        <v>#REF!</v>
      </c>
      <c r="L485" t="e">
        <f>IF(K485="да",IF(A485=A484,L484,COUNTIF(M$2:M484,"&gt;0")+1),0)</f>
        <v>#REF!</v>
      </c>
      <c r="M485" t="e">
        <f>IF(VLOOKUP(E485,'помощник для списков'!C$2:I$4005,7,FALSE)=0,0,IF(L485=0,0,IF(E485=E484,0,1)))</f>
        <v>#N/A</v>
      </c>
      <c r="N485" t="e">
        <f t="shared" si="50"/>
        <v>#N/A</v>
      </c>
      <c r="O485" t="e">
        <f t="shared" si="51"/>
        <v>#N/A</v>
      </c>
      <c r="P485" t="e">
        <f>IF(INDEX(#REF!,'помощник2(строки)'!D485,27)="согласие",1,IF(INDEX(#REF!,'помощник2(строки)'!D485,27)="принято решение ОМС",1,0))</f>
        <v>#REF!</v>
      </c>
      <c r="Q485" t="e">
        <f t="shared" si="52"/>
        <v>#REF!</v>
      </c>
      <c r="R485" t="e">
        <f>IF(P485=1,IF(A485=A484,R484,COUNTIF(Q$2:Q484,"&gt;0")+1),0)</f>
        <v>#REF!</v>
      </c>
      <c r="S485" t="e">
        <f t="shared" si="53"/>
        <v>#N/A</v>
      </c>
    </row>
    <row r="486" spans="1:19">
      <c r="A486" t="e">
        <f>IF(COUNTIF(A$2:A485,A485)=B485,A485+1,A485)</f>
        <v>#N/A</v>
      </c>
      <c r="B486" t="e">
        <f>VLOOKUP(A486,'помощник для списков'!A$2:L$4005,11,FALSE)</f>
        <v>#N/A</v>
      </c>
      <c r="C486" t="e">
        <f>IF(A486=A485,D485,VLOOKUP(E486,#REF!,25,FALSE))</f>
        <v>#N/A</v>
      </c>
      <c r="D486" s="54" t="e">
        <f>IF(VLOOKUP(E486,'помощник для списков'!C$2:E$4005,3,FALSE)=0,'помощник2(строки)'!C486,IF(INDEX(#REF!,C486+1,12)=0,IF(INDEX(#REF!,C486+2,12)=0,IF(INDEX(#REF!,C486+3,12)=0,IF(INDEX(#REF!,C486+4,12)=0,IF(INDEX(#REF!,C486+5,12)=0,IF(INDEX(#REF!,C486+6,12)=0,IF(INDEX(#REF!,C486+7,12)=0,IF(INDEX(#REF!,C486+8,12)=0,IF(INDEX(#REF!,C486+9,12)=0,IF(INDEX(#REF!,C486+10,12)=0,IF(INDEX(#REF!,C486+11,12)=0,INDEX(#REF!,C486+12,12),INDEX(#REF!,C486+11,12)),INDEX(#REF!,C486+10,12)),INDEX(#REF!,C486+9,12)),INDEX(#REF!,C486+8,12)),INDEX(#REF!,C486+7,12)),INDEX(#REF!,C486+6,12)),INDEX(#REF!,C486+5,12)),INDEX(#REF!,C486+4,12)),INDEX(#REF!,C486+3,12)),INDEX(#REF!,C486+2,12)),INDEX(#REF!,C486+1,12)))</f>
        <v>#N/A</v>
      </c>
      <c r="E486" t="e">
        <f>VLOOKUP(A486,'помощник для списков'!A$2:C$4005,3,FALSE)</f>
        <v>#N/A</v>
      </c>
      <c r="F486" t="e">
        <f>VLOOKUP(CONCATENATE("Лимит на доме",E486),#REF!,22,FALSE)</f>
        <v>#N/A</v>
      </c>
      <c r="G486" t="e">
        <f>VLOOKUP(E486,'помощник для списков'!C$2:I$4005,7,FALSE)</f>
        <v>#N/A</v>
      </c>
      <c r="H486" s="68" t="e">
        <f t="shared" si="48"/>
        <v>#N/A</v>
      </c>
      <c r="I486" t="e">
        <f t="shared" si="49"/>
        <v>#N/A</v>
      </c>
      <c r="J486">
        <f>ROW()</f>
        <v>486</v>
      </c>
      <c r="K486" t="e">
        <f>INDEX(#REF!,'помощник2(строки)'!D486,26)</f>
        <v>#REF!</v>
      </c>
      <c r="L486" t="e">
        <f>IF(K486="да",IF(A486=A485,L485,COUNTIF(M$2:M485,"&gt;0")+1),0)</f>
        <v>#REF!</v>
      </c>
      <c r="M486" t="e">
        <f>IF(VLOOKUP(E486,'помощник для списков'!C$2:I$4005,7,FALSE)=0,0,IF(L486=0,0,IF(E486=E485,0,1)))</f>
        <v>#N/A</v>
      </c>
      <c r="N486" t="e">
        <f t="shared" si="50"/>
        <v>#N/A</v>
      </c>
      <c r="O486" t="e">
        <f t="shared" si="51"/>
        <v>#N/A</v>
      </c>
      <c r="P486" t="e">
        <f>IF(INDEX(#REF!,'помощник2(строки)'!D486,27)="согласие",1,IF(INDEX(#REF!,'помощник2(строки)'!D486,27)="принято решение ОМС",1,0))</f>
        <v>#REF!</v>
      </c>
      <c r="Q486" t="e">
        <f t="shared" si="52"/>
        <v>#REF!</v>
      </c>
      <c r="R486" t="e">
        <f>IF(P486=1,IF(A486=A485,R485,COUNTIF(Q$2:Q485,"&gt;0")+1),0)</f>
        <v>#REF!</v>
      </c>
      <c r="S486" t="e">
        <f t="shared" si="53"/>
        <v>#N/A</v>
      </c>
    </row>
    <row r="487" spans="1:19">
      <c r="A487" t="e">
        <f>IF(COUNTIF(A$2:A486,A486)=B486,A486+1,A486)</f>
        <v>#N/A</v>
      </c>
      <c r="B487" t="e">
        <f>VLOOKUP(A487,'помощник для списков'!A$2:L$4005,11,FALSE)</f>
        <v>#N/A</v>
      </c>
      <c r="C487" t="e">
        <f>IF(A487=A486,D486,VLOOKUP(E487,#REF!,25,FALSE))</f>
        <v>#N/A</v>
      </c>
      <c r="D487" s="54" t="e">
        <f>IF(VLOOKUP(E487,'помощник для списков'!C$2:E$4005,3,FALSE)=0,'помощник2(строки)'!C487,IF(INDEX(#REF!,C487+1,12)=0,IF(INDEX(#REF!,C487+2,12)=0,IF(INDEX(#REF!,C487+3,12)=0,IF(INDEX(#REF!,C487+4,12)=0,IF(INDEX(#REF!,C487+5,12)=0,IF(INDEX(#REF!,C487+6,12)=0,IF(INDEX(#REF!,C487+7,12)=0,IF(INDEX(#REF!,C487+8,12)=0,IF(INDEX(#REF!,C487+9,12)=0,IF(INDEX(#REF!,C487+10,12)=0,IF(INDEX(#REF!,C487+11,12)=0,INDEX(#REF!,C487+12,12),INDEX(#REF!,C487+11,12)),INDEX(#REF!,C487+10,12)),INDEX(#REF!,C487+9,12)),INDEX(#REF!,C487+8,12)),INDEX(#REF!,C487+7,12)),INDEX(#REF!,C487+6,12)),INDEX(#REF!,C487+5,12)),INDEX(#REF!,C487+4,12)),INDEX(#REF!,C487+3,12)),INDEX(#REF!,C487+2,12)),INDEX(#REF!,C487+1,12)))</f>
        <v>#N/A</v>
      </c>
      <c r="E487" t="e">
        <f>VLOOKUP(A487,'помощник для списков'!A$2:C$4005,3,FALSE)</f>
        <v>#N/A</v>
      </c>
      <c r="F487" t="e">
        <f>VLOOKUP(CONCATENATE("Лимит на доме",E487),#REF!,22,FALSE)</f>
        <v>#N/A</v>
      </c>
      <c r="G487" t="e">
        <f>VLOOKUP(E487,'помощник для списков'!C$2:I$4005,7,FALSE)</f>
        <v>#N/A</v>
      </c>
      <c r="H487" s="68" t="e">
        <f t="shared" ref="H487:H550" si="54">D487</f>
        <v>#N/A</v>
      </c>
      <c r="I487" t="e">
        <f t="shared" ref="I487:I550" si="55">D487</f>
        <v>#N/A</v>
      </c>
      <c r="J487">
        <f>ROW()</f>
        <v>487</v>
      </c>
      <c r="K487" t="e">
        <f>INDEX(#REF!,'помощник2(строки)'!D487,26)</f>
        <v>#REF!</v>
      </c>
      <c r="L487" t="e">
        <f>IF(K487="да",IF(A487=A486,L486,COUNTIF(M$2:M486,"&gt;0")+1),0)</f>
        <v>#REF!</v>
      </c>
      <c r="M487" t="e">
        <f>IF(VLOOKUP(E487,'помощник для списков'!C$2:I$4005,7,FALSE)=0,0,IF(L487=0,0,IF(E487=E486,0,1)))</f>
        <v>#N/A</v>
      </c>
      <c r="N487" t="e">
        <f t="shared" ref="N487:N550" si="56">E487</f>
        <v>#N/A</v>
      </c>
      <c r="O487" t="e">
        <f t="shared" ref="O487:O550" si="57">B487</f>
        <v>#N/A</v>
      </c>
      <c r="P487" t="e">
        <f>IF(INDEX(#REF!,'помощник2(строки)'!D487,27)="согласие",1,IF(INDEX(#REF!,'помощник2(строки)'!D487,27)="принято решение ОМС",1,0))</f>
        <v>#REF!</v>
      </c>
      <c r="Q487" t="e">
        <f t="shared" ref="Q487:Q550" si="58">IF(P487=1,IF(A487=A486,0,1),0)</f>
        <v>#REF!</v>
      </c>
      <c r="R487" t="e">
        <f>IF(P487=1,IF(A487=A486,R486,COUNTIF(Q$2:Q486,"&gt;0")+1),0)</f>
        <v>#REF!</v>
      </c>
      <c r="S487" t="e">
        <f t="shared" ref="S487:S550" si="59">H487</f>
        <v>#N/A</v>
      </c>
    </row>
    <row r="488" spans="1:19">
      <c r="A488" t="e">
        <f>IF(COUNTIF(A$2:A487,A487)=B487,A487+1,A487)</f>
        <v>#N/A</v>
      </c>
      <c r="B488" t="e">
        <f>VLOOKUP(A488,'помощник для списков'!A$2:L$4005,11,FALSE)</f>
        <v>#N/A</v>
      </c>
      <c r="C488" t="e">
        <f>IF(A488=A487,D487,VLOOKUP(E488,#REF!,25,FALSE))</f>
        <v>#N/A</v>
      </c>
      <c r="D488" s="54" t="e">
        <f>IF(VLOOKUP(E488,'помощник для списков'!C$2:E$4005,3,FALSE)=0,'помощник2(строки)'!C488,IF(INDEX(#REF!,C488+1,12)=0,IF(INDEX(#REF!,C488+2,12)=0,IF(INDEX(#REF!,C488+3,12)=0,IF(INDEX(#REF!,C488+4,12)=0,IF(INDEX(#REF!,C488+5,12)=0,IF(INDEX(#REF!,C488+6,12)=0,IF(INDEX(#REF!,C488+7,12)=0,IF(INDEX(#REF!,C488+8,12)=0,IF(INDEX(#REF!,C488+9,12)=0,IF(INDEX(#REF!,C488+10,12)=0,IF(INDEX(#REF!,C488+11,12)=0,INDEX(#REF!,C488+12,12),INDEX(#REF!,C488+11,12)),INDEX(#REF!,C488+10,12)),INDEX(#REF!,C488+9,12)),INDEX(#REF!,C488+8,12)),INDEX(#REF!,C488+7,12)),INDEX(#REF!,C488+6,12)),INDEX(#REF!,C488+5,12)),INDEX(#REF!,C488+4,12)),INDEX(#REF!,C488+3,12)),INDEX(#REF!,C488+2,12)),INDEX(#REF!,C488+1,12)))</f>
        <v>#N/A</v>
      </c>
      <c r="E488" t="e">
        <f>VLOOKUP(A488,'помощник для списков'!A$2:C$4005,3,FALSE)</f>
        <v>#N/A</v>
      </c>
      <c r="F488" t="e">
        <f>VLOOKUP(CONCATENATE("Лимит на доме",E488),#REF!,22,FALSE)</f>
        <v>#N/A</v>
      </c>
      <c r="G488" t="e">
        <f>VLOOKUP(E488,'помощник для списков'!C$2:I$4005,7,FALSE)</f>
        <v>#N/A</v>
      </c>
      <c r="H488" s="68" t="e">
        <f t="shared" si="54"/>
        <v>#N/A</v>
      </c>
      <c r="I488" t="e">
        <f t="shared" si="55"/>
        <v>#N/A</v>
      </c>
      <c r="J488">
        <f>ROW()</f>
        <v>488</v>
      </c>
      <c r="K488" t="e">
        <f>INDEX(#REF!,'помощник2(строки)'!D488,26)</f>
        <v>#REF!</v>
      </c>
      <c r="L488" t="e">
        <f>IF(K488="да",IF(A488=A487,L487,COUNTIF(M$2:M487,"&gt;0")+1),0)</f>
        <v>#REF!</v>
      </c>
      <c r="M488" t="e">
        <f>IF(VLOOKUP(E488,'помощник для списков'!C$2:I$4005,7,FALSE)=0,0,IF(L488=0,0,IF(E488=E487,0,1)))</f>
        <v>#N/A</v>
      </c>
      <c r="N488" t="e">
        <f t="shared" si="56"/>
        <v>#N/A</v>
      </c>
      <c r="O488" t="e">
        <f t="shared" si="57"/>
        <v>#N/A</v>
      </c>
      <c r="P488" t="e">
        <f>IF(INDEX(#REF!,'помощник2(строки)'!D488,27)="согласие",1,IF(INDEX(#REF!,'помощник2(строки)'!D488,27)="принято решение ОМС",1,0))</f>
        <v>#REF!</v>
      </c>
      <c r="Q488" t="e">
        <f t="shared" si="58"/>
        <v>#REF!</v>
      </c>
      <c r="R488" t="e">
        <f>IF(P488=1,IF(A488=A487,R487,COUNTIF(Q$2:Q487,"&gt;0")+1),0)</f>
        <v>#REF!</v>
      </c>
      <c r="S488" t="e">
        <f t="shared" si="59"/>
        <v>#N/A</v>
      </c>
    </row>
    <row r="489" spans="1:19">
      <c r="A489" t="e">
        <f>IF(COUNTIF(A$2:A488,A488)=B488,A488+1,A488)</f>
        <v>#N/A</v>
      </c>
      <c r="B489" t="e">
        <f>VLOOKUP(A489,'помощник для списков'!A$2:L$4005,11,FALSE)</f>
        <v>#N/A</v>
      </c>
      <c r="C489" t="e">
        <f>IF(A489=A488,D488,VLOOKUP(E489,#REF!,25,FALSE))</f>
        <v>#N/A</v>
      </c>
      <c r="D489" s="54" t="e">
        <f>IF(VLOOKUP(E489,'помощник для списков'!C$2:E$4005,3,FALSE)=0,'помощник2(строки)'!C489,IF(INDEX(#REF!,C489+1,12)=0,IF(INDEX(#REF!,C489+2,12)=0,IF(INDEX(#REF!,C489+3,12)=0,IF(INDEX(#REF!,C489+4,12)=0,IF(INDEX(#REF!,C489+5,12)=0,IF(INDEX(#REF!,C489+6,12)=0,IF(INDEX(#REF!,C489+7,12)=0,IF(INDEX(#REF!,C489+8,12)=0,IF(INDEX(#REF!,C489+9,12)=0,IF(INDEX(#REF!,C489+10,12)=0,IF(INDEX(#REF!,C489+11,12)=0,INDEX(#REF!,C489+12,12),INDEX(#REF!,C489+11,12)),INDEX(#REF!,C489+10,12)),INDEX(#REF!,C489+9,12)),INDEX(#REF!,C489+8,12)),INDEX(#REF!,C489+7,12)),INDEX(#REF!,C489+6,12)),INDEX(#REF!,C489+5,12)),INDEX(#REF!,C489+4,12)),INDEX(#REF!,C489+3,12)),INDEX(#REF!,C489+2,12)),INDEX(#REF!,C489+1,12)))</f>
        <v>#N/A</v>
      </c>
      <c r="E489" t="e">
        <f>VLOOKUP(A489,'помощник для списков'!A$2:C$4005,3,FALSE)</f>
        <v>#N/A</v>
      </c>
      <c r="F489" t="e">
        <f>VLOOKUP(CONCATENATE("Лимит на доме",E489),#REF!,22,FALSE)</f>
        <v>#N/A</v>
      </c>
      <c r="G489" t="e">
        <f>VLOOKUP(E489,'помощник для списков'!C$2:I$4005,7,FALSE)</f>
        <v>#N/A</v>
      </c>
      <c r="H489" s="68" t="e">
        <f t="shared" si="54"/>
        <v>#N/A</v>
      </c>
      <c r="I489" t="e">
        <f t="shared" si="55"/>
        <v>#N/A</v>
      </c>
      <c r="J489">
        <f>ROW()</f>
        <v>489</v>
      </c>
      <c r="K489" t="e">
        <f>INDEX(#REF!,'помощник2(строки)'!D489,26)</f>
        <v>#REF!</v>
      </c>
      <c r="L489" t="e">
        <f>IF(K489="да",IF(A489=A488,L488,COUNTIF(M$2:M488,"&gt;0")+1),0)</f>
        <v>#REF!</v>
      </c>
      <c r="M489" t="e">
        <f>IF(VLOOKUP(E489,'помощник для списков'!C$2:I$4005,7,FALSE)=0,0,IF(L489=0,0,IF(E489=E488,0,1)))</f>
        <v>#N/A</v>
      </c>
      <c r="N489" t="e">
        <f t="shared" si="56"/>
        <v>#N/A</v>
      </c>
      <c r="O489" t="e">
        <f t="shared" si="57"/>
        <v>#N/A</v>
      </c>
      <c r="P489" t="e">
        <f>IF(INDEX(#REF!,'помощник2(строки)'!D489,27)="согласие",1,IF(INDEX(#REF!,'помощник2(строки)'!D489,27)="принято решение ОМС",1,0))</f>
        <v>#REF!</v>
      </c>
      <c r="Q489" t="e">
        <f t="shared" si="58"/>
        <v>#REF!</v>
      </c>
      <c r="R489" t="e">
        <f>IF(P489=1,IF(A489=A488,R488,COUNTIF(Q$2:Q488,"&gt;0")+1),0)</f>
        <v>#REF!</v>
      </c>
      <c r="S489" t="e">
        <f t="shared" si="59"/>
        <v>#N/A</v>
      </c>
    </row>
    <row r="490" spans="1:19">
      <c r="A490" t="e">
        <f>IF(COUNTIF(A$2:A489,A489)=B489,A489+1,A489)</f>
        <v>#N/A</v>
      </c>
      <c r="B490" t="e">
        <f>VLOOKUP(A490,'помощник для списков'!A$2:L$4005,11,FALSE)</f>
        <v>#N/A</v>
      </c>
      <c r="C490" t="e">
        <f>IF(A490=A489,D489,VLOOKUP(E490,#REF!,25,FALSE))</f>
        <v>#N/A</v>
      </c>
      <c r="D490" s="54" t="e">
        <f>IF(VLOOKUP(E490,'помощник для списков'!C$2:E$4005,3,FALSE)=0,'помощник2(строки)'!C490,IF(INDEX(#REF!,C490+1,12)=0,IF(INDEX(#REF!,C490+2,12)=0,IF(INDEX(#REF!,C490+3,12)=0,IF(INDEX(#REF!,C490+4,12)=0,IF(INDEX(#REF!,C490+5,12)=0,IF(INDEX(#REF!,C490+6,12)=0,IF(INDEX(#REF!,C490+7,12)=0,IF(INDEX(#REF!,C490+8,12)=0,IF(INDEX(#REF!,C490+9,12)=0,IF(INDEX(#REF!,C490+10,12)=0,IF(INDEX(#REF!,C490+11,12)=0,INDEX(#REF!,C490+12,12),INDEX(#REF!,C490+11,12)),INDEX(#REF!,C490+10,12)),INDEX(#REF!,C490+9,12)),INDEX(#REF!,C490+8,12)),INDEX(#REF!,C490+7,12)),INDEX(#REF!,C490+6,12)),INDEX(#REF!,C490+5,12)),INDEX(#REF!,C490+4,12)),INDEX(#REF!,C490+3,12)),INDEX(#REF!,C490+2,12)),INDEX(#REF!,C490+1,12)))</f>
        <v>#N/A</v>
      </c>
      <c r="E490" t="e">
        <f>VLOOKUP(A490,'помощник для списков'!A$2:C$4005,3,FALSE)</f>
        <v>#N/A</v>
      </c>
      <c r="F490" t="e">
        <f>VLOOKUP(CONCATENATE("Лимит на доме",E490),#REF!,22,FALSE)</f>
        <v>#N/A</v>
      </c>
      <c r="G490" t="e">
        <f>VLOOKUP(E490,'помощник для списков'!C$2:I$4005,7,FALSE)</f>
        <v>#N/A</v>
      </c>
      <c r="H490" s="68" t="e">
        <f t="shared" si="54"/>
        <v>#N/A</v>
      </c>
      <c r="I490" t="e">
        <f t="shared" si="55"/>
        <v>#N/A</v>
      </c>
      <c r="J490">
        <f>ROW()</f>
        <v>490</v>
      </c>
      <c r="K490" t="e">
        <f>INDEX(#REF!,'помощник2(строки)'!D490,26)</f>
        <v>#REF!</v>
      </c>
      <c r="L490" t="e">
        <f>IF(K490="да",IF(A490=A489,L489,COUNTIF(M$2:M489,"&gt;0")+1),0)</f>
        <v>#REF!</v>
      </c>
      <c r="M490" t="e">
        <f>IF(VLOOKUP(E490,'помощник для списков'!C$2:I$4005,7,FALSE)=0,0,IF(L490=0,0,IF(E490=E489,0,1)))</f>
        <v>#N/A</v>
      </c>
      <c r="N490" t="e">
        <f t="shared" si="56"/>
        <v>#N/A</v>
      </c>
      <c r="O490" t="e">
        <f t="shared" si="57"/>
        <v>#N/A</v>
      </c>
      <c r="P490" t="e">
        <f>IF(INDEX(#REF!,'помощник2(строки)'!D490,27)="согласие",1,IF(INDEX(#REF!,'помощник2(строки)'!D490,27)="принято решение ОМС",1,0))</f>
        <v>#REF!</v>
      </c>
      <c r="Q490" t="e">
        <f t="shared" si="58"/>
        <v>#REF!</v>
      </c>
      <c r="R490" t="e">
        <f>IF(P490=1,IF(A490=A489,R489,COUNTIF(Q$2:Q489,"&gt;0")+1),0)</f>
        <v>#REF!</v>
      </c>
      <c r="S490" t="e">
        <f t="shared" si="59"/>
        <v>#N/A</v>
      </c>
    </row>
    <row r="491" spans="1:19">
      <c r="A491" t="e">
        <f>IF(COUNTIF(A$2:A490,A490)=B490,A490+1,A490)</f>
        <v>#N/A</v>
      </c>
      <c r="B491" t="e">
        <f>VLOOKUP(A491,'помощник для списков'!A$2:L$4005,11,FALSE)</f>
        <v>#N/A</v>
      </c>
      <c r="C491" t="e">
        <f>IF(A491=A490,D490,VLOOKUP(E491,#REF!,25,FALSE))</f>
        <v>#N/A</v>
      </c>
      <c r="D491" s="54" t="e">
        <f>IF(VLOOKUP(E491,'помощник для списков'!C$2:E$4005,3,FALSE)=0,'помощник2(строки)'!C491,IF(INDEX(#REF!,C491+1,12)=0,IF(INDEX(#REF!,C491+2,12)=0,IF(INDEX(#REF!,C491+3,12)=0,IF(INDEX(#REF!,C491+4,12)=0,IF(INDEX(#REF!,C491+5,12)=0,IF(INDEX(#REF!,C491+6,12)=0,IF(INDEX(#REF!,C491+7,12)=0,IF(INDEX(#REF!,C491+8,12)=0,IF(INDEX(#REF!,C491+9,12)=0,IF(INDEX(#REF!,C491+10,12)=0,IF(INDEX(#REF!,C491+11,12)=0,INDEX(#REF!,C491+12,12),INDEX(#REF!,C491+11,12)),INDEX(#REF!,C491+10,12)),INDEX(#REF!,C491+9,12)),INDEX(#REF!,C491+8,12)),INDEX(#REF!,C491+7,12)),INDEX(#REF!,C491+6,12)),INDEX(#REF!,C491+5,12)),INDEX(#REF!,C491+4,12)),INDEX(#REF!,C491+3,12)),INDEX(#REF!,C491+2,12)),INDEX(#REF!,C491+1,12)))</f>
        <v>#N/A</v>
      </c>
      <c r="E491" t="e">
        <f>VLOOKUP(A491,'помощник для списков'!A$2:C$4005,3,FALSE)</f>
        <v>#N/A</v>
      </c>
      <c r="F491" t="e">
        <f>VLOOKUP(CONCATENATE("Лимит на доме",E491),#REF!,22,FALSE)</f>
        <v>#N/A</v>
      </c>
      <c r="G491" t="e">
        <f>VLOOKUP(E491,'помощник для списков'!C$2:I$4005,7,FALSE)</f>
        <v>#N/A</v>
      </c>
      <c r="H491" s="68" t="e">
        <f t="shared" si="54"/>
        <v>#N/A</v>
      </c>
      <c r="I491" t="e">
        <f t="shared" si="55"/>
        <v>#N/A</v>
      </c>
      <c r="J491">
        <f>ROW()</f>
        <v>491</v>
      </c>
      <c r="K491" t="e">
        <f>INDEX(#REF!,'помощник2(строки)'!D491,26)</f>
        <v>#REF!</v>
      </c>
      <c r="L491" t="e">
        <f>IF(K491="да",IF(A491=A490,L490,COUNTIF(M$2:M490,"&gt;0")+1),0)</f>
        <v>#REF!</v>
      </c>
      <c r="M491" t="e">
        <f>IF(VLOOKUP(E491,'помощник для списков'!C$2:I$4005,7,FALSE)=0,0,IF(L491=0,0,IF(E491=E490,0,1)))</f>
        <v>#N/A</v>
      </c>
      <c r="N491" t="e">
        <f t="shared" si="56"/>
        <v>#N/A</v>
      </c>
      <c r="O491" t="e">
        <f t="shared" si="57"/>
        <v>#N/A</v>
      </c>
      <c r="P491" t="e">
        <f>IF(INDEX(#REF!,'помощник2(строки)'!D491,27)="согласие",1,IF(INDEX(#REF!,'помощник2(строки)'!D491,27)="принято решение ОМС",1,0))</f>
        <v>#REF!</v>
      </c>
      <c r="Q491" t="e">
        <f t="shared" si="58"/>
        <v>#REF!</v>
      </c>
      <c r="R491" t="e">
        <f>IF(P491=1,IF(A491=A490,R490,COUNTIF(Q$2:Q490,"&gt;0")+1),0)</f>
        <v>#REF!</v>
      </c>
      <c r="S491" t="e">
        <f t="shared" si="59"/>
        <v>#N/A</v>
      </c>
    </row>
    <row r="492" spans="1:19">
      <c r="A492" t="e">
        <f>IF(COUNTIF(A$2:A491,A491)=B491,A491+1,A491)</f>
        <v>#N/A</v>
      </c>
      <c r="B492" t="e">
        <f>VLOOKUP(A492,'помощник для списков'!A$2:L$4005,11,FALSE)</f>
        <v>#N/A</v>
      </c>
      <c r="C492" t="e">
        <f>IF(A492=A491,D491,VLOOKUP(E492,#REF!,25,FALSE))</f>
        <v>#N/A</v>
      </c>
      <c r="D492" s="54" t="e">
        <f>IF(VLOOKUP(E492,'помощник для списков'!C$2:E$4005,3,FALSE)=0,'помощник2(строки)'!C492,IF(INDEX(#REF!,C492+1,12)=0,IF(INDEX(#REF!,C492+2,12)=0,IF(INDEX(#REF!,C492+3,12)=0,IF(INDEX(#REF!,C492+4,12)=0,IF(INDEX(#REF!,C492+5,12)=0,IF(INDEX(#REF!,C492+6,12)=0,IF(INDEX(#REF!,C492+7,12)=0,IF(INDEX(#REF!,C492+8,12)=0,IF(INDEX(#REF!,C492+9,12)=0,IF(INDEX(#REF!,C492+10,12)=0,IF(INDEX(#REF!,C492+11,12)=0,INDEX(#REF!,C492+12,12),INDEX(#REF!,C492+11,12)),INDEX(#REF!,C492+10,12)),INDEX(#REF!,C492+9,12)),INDEX(#REF!,C492+8,12)),INDEX(#REF!,C492+7,12)),INDEX(#REF!,C492+6,12)),INDEX(#REF!,C492+5,12)),INDEX(#REF!,C492+4,12)),INDEX(#REF!,C492+3,12)),INDEX(#REF!,C492+2,12)),INDEX(#REF!,C492+1,12)))</f>
        <v>#N/A</v>
      </c>
      <c r="E492" t="e">
        <f>VLOOKUP(A492,'помощник для списков'!A$2:C$4005,3,FALSE)</f>
        <v>#N/A</v>
      </c>
      <c r="F492" t="e">
        <f>VLOOKUP(CONCATENATE("Лимит на доме",E492),#REF!,22,FALSE)</f>
        <v>#N/A</v>
      </c>
      <c r="G492" t="e">
        <f>VLOOKUP(E492,'помощник для списков'!C$2:I$4005,7,FALSE)</f>
        <v>#N/A</v>
      </c>
      <c r="H492" s="68" t="e">
        <f t="shared" si="54"/>
        <v>#N/A</v>
      </c>
      <c r="I492" t="e">
        <f t="shared" si="55"/>
        <v>#N/A</v>
      </c>
      <c r="J492">
        <f>ROW()</f>
        <v>492</v>
      </c>
      <c r="K492" t="e">
        <f>INDEX(#REF!,'помощник2(строки)'!D492,26)</f>
        <v>#REF!</v>
      </c>
      <c r="L492" t="e">
        <f>IF(K492="да",IF(A492=A491,L491,COUNTIF(M$2:M491,"&gt;0")+1),0)</f>
        <v>#REF!</v>
      </c>
      <c r="M492" t="e">
        <f>IF(VLOOKUP(E492,'помощник для списков'!C$2:I$4005,7,FALSE)=0,0,IF(L492=0,0,IF(E492=E491,0,1)))</f>
        <v>#N/A</v>
      </c>
      <c r="N492" t="e">
        <f t="shared" si="56"/>
        <v>#N/A</v>
      </c>
      <c r="O492" t="e">
        <f t="shared" si="57"/>
        <v>#N/A</v>
      </c>
      <c r="P492" t="e">
        <f>IF(INDEX(#REF!,'помощник2(строки)'!D492,27)="согласие",1,IF(INDEX(#REF!,'помощник2(строки)'!D492,27)="принято решение ОМС",1,0))</f>
        <v>#REF!</v>
      </c>
      <c r="Q492" t="e">
        <f t="shared" si="58"/>
        <v>#REF!</v>
      </c>
      <c r="R492" t="e">
        <f>IF(P492=1,IF(A492=A491,R491,COUNTIF(Q$2:Q491,"&gt;0")+1),0)</f>
        <v>#REF!</v>
      </c>
      <c r="S492" t="e">
        <f t="shared" si="59"/>
        <v>#N/A</v>
      </c>
    </row>
    <row r="493" spans="1:19">
      <c r="A493" t="e">
        <f>IF(COUNTIF(A$2:A492,A492)=B492,A492+1,A492)</f>
        <v>#N/A</v>
      </c>
      <c r="B493" t="e">
        <f>VLOOKUP(A493,'помощник для списков'!A$2:L$4005,11,FALSE)</f>
        <v>#N/A</v>
      </c>
      <c r="C493" t="e">
        <f>IF(A493=A492,D492,VLOOKUP(E493,#REF!,25,FALSE))</f>
        <v>#N/A</v>
      </c>
      <c r="D493" s="54" t="e">
        <f>IF(VLOOKUP(E493,'помощник для списков'!C$2:E$4005,3,FALSE)=0,'помощник2(строки)'!C493,IF(INDEX(#REF!,C493+1,12)=0,IF(INDEX(#REF!,C493+2,12)=0,IF(INDEX(#REF!,C493+3,12)=0,IF(INDEX(#REF!,C493+4,12)=0,IF(INDEX(#REF!,C493+5,12)=0,IF(INDEX(#REF!,C493+6,12)=0,IF(INDEX(#REF!,C493+7,12)=0,IF(INDEX(#REF!,C493+8,12)=0,IF(INDEX(#REF!,C493+9,12)=0,IF(INDEX(#REF!,C493+10,12)=0,IF(INDEX(#REF!,C493+11,12)=0,INDEX(#REF!,C493+12,12),INDEX(#REF!,C493+11,12)),INDEX(#REF!,C493+10,12)),INDEX(#REF!,C493+9,12)),INDEX(#REF!,C493+8,12)),INDEX(#REF!,C493+7,12)),INDEX(#REF!,C493+6,12)),INDEX(#REF!,C493+5,12)),INDEX(#REF!,C493+4,12)),INDEX(#REF!,C493+3,12)),INDEX(#REF!,C493+2,12)),INDEX(#REF!,C493+1,12)))</f>
        <v>#N/A</v>
      </c>
      <c r="E493" t="e">
        <f>VLOOKUP(A493,'помощник для списков'!A$2:C$4005,3,FALSE)</f>
        <v>#N/A</v>
      </c>
      <c r="F493" t="e">
        <f>VLOOKUP(CONCATENATE("Лимит на доме",E493),#REF!,22,FALSE)</f>
        <v>#N/A</v>
      </c>
      <c r="G493" t="e">
        <f>VLOOKUP(E493,'помощник для списков'!C$2:I$4005,7,FALSE)</f>
        <v>#N/A</v>
      </c>
      <c r="H493" s="68" t="e">
        <f t="shared" si="54"/>
        <v>#N/A</v>
      </c>
      <c r="I493" t="e">
        <f t="shared" si="55"/>
        <v>#N/A</v>
      </c>
      <c r="J493">
        <f>ROW()</f>
        <v>493</v>
      </c>
      <c r="K493" t="e">
        <f>INDEX(#REF!,'помощник2(строки)'!D493,26)</f>
        <v>#REF!</v>
      </c>
      <c r="L493" t="e">
        <f>IF(K493="да",IF(A493=A492,L492,COUNTIF(M$2:M492,"&gt;0")+1),0)</f>
        <v>#REF!</v>
      </c>
      <c r="M493" t="e">
        <f>IF(VLOOKUP(E493,'помощник для списков'!C$2:I$4005,7,FALSE)=0,0,IF(L493=0,0,IF(E493=E492,0,1)))</f>
        <v>#N/A</v>
      </c>
      <c r="N493" t="e">
        <f t="shared" si="56"/>
        <v>#N/A</v>
      </c>
      <c r="O493" t="e">
        <f t="shared" si="57"/>
        <v>#N/A</v>
      </c>
      <c r="P493" t="e">
        <f>IF(INDEX(#REF!,'помощник2(строки)'!D493,27)="согласие",1,IF(INDEX(#REF!,'помощник2(строки)'!D493,27)="принято решение ОМС",1,0))</f>
        <v>#REF!</v>
      </c>
      <c r="Q493" t="e">
        <f t="shared" si="58"/>
        <v>#REF!</v>
      </c>
      <c r="R493" t="e">
        <f>IF(P493=1,IF(A493=A492,R492,COUNTIF(Q$2:Q492,"&gt;0")+1),0)</f>
        <v>#REF!</v>
      </c>
      <c r="S493" t="e">
        <f t="shared" si="59"/>
        <v>#N/A</v>
      </c>
    </row>
    <row r="494" spans="1:19">
      <c r="A494" t="e">
        <f>IF(COUNTIF(A$2:A493,A493)=B493,A493+1,A493)</f>
        <v>#N/A</v>
      </c>
      <c r="B494" t="e">
        <f>VLOOKUP(A494,'помощник для списков'!A$2:L$4005,11,FALSE)</f>
        <v>#N/A</v>
      </c>
      <c r="C494" t="e">
        <f>IF(A494=A493,D493,VLOOKUP(E494,#REF!,25,FALSE))</f>
        <v>#N/A</v>
      </c>
      <c r="D494" s="54" t="e">
        <f>IF(VLOOKUP(E494,'помощник для списков'!C$2:E$4005,3,FALSE)=0,'помощник2(строки)'!C494,IF(INDEX(#REF!,C494+1,12)=0,IF(INDEX(#REF!,C494+2,12)=0,IF(INDEX(#REF!,C494+3,12)=0,IF(INDEX(#REF!,C494+4,12)=0,IF(INDEX(#REF!,C494+5,12)=0,IF(INDEX(#REF!,C494+6,12)=0,IF(INDEX(#REF!,C494+7,12)=0,IF(INDEX(#REF!,C494+8,12)=0,IF(INDEX(#REF!,C494+9,12)=0,IF(INDEX(#REF!,C494+10,12)=0,IF(INDEX(#REF!,C494+11,12)=0,INDEX(#REF!,C494+12,12),INDEX(#REF!,C494+11,12)),INDEX(#REF!,C494+10,12)),INDEX(#REF!,C494+9,12)),INDEX(#REF!,C494+8,12)),INDEX(#REF!,C494+7,12)),INDEX(#REF!,C494+6,12)),INDEX(#REF!,C494+5,12)),INDEX(#REF!,C494+4,12)),INDEX(#REF!,C494+3,12)),INDEX(#REF!,C494+2,12)),INDEX(#REF!,C494+1,12)))</f>
        <v>#N/A</v>
      </c>
      <c r="E494" t="e">
        <f>VLOOKUP(A494,'помощник для списков'!A$2:C$4005,3,FALSE)</f>
        <v>#N/A</v>
      </c>
      <c r="F494" t="e">
        <f>VLOOKUP(CONCATENATE("Лимит на доме",E494),#REF!,22,FALSE)</f>
        <v>#N/A</v>
      </c>
      <c r="G494" t="e">
        <f>VLOOKUP(E494,'помощник для списков'!C$2:I$4005,7,FALSE)</f>
        <v>#N/A</v>
      </c>
      <c r="H494" s="68" t="e">
        <f t="shared" si="54"/>
        <v>#N/A</v>
      </c>
      <c r="I494" t="e">
        <f t="shared" si="55"/>
        <v>#N/A</v>
      </c>
      <c r="J494">
        <f>ROW()</f>
        <v>494</v>
      </c>
      <c r="K494" t="e">
        <f>INDEX(#REF!,'помощник2(строки)'!D494,26)</f>
        <v>#REF!</v>
      </c>
      <c r="L494" t="e">
        <f>IF(K494="да",IF(A494=A493,L493,COUNTIF(M$2:M493,"&gt;0")+1),0)</f>
        <v>#REF!</v>
      </c>
      <c r="M494" t="e">
        <f>IF(VLOOKUP(E494,'помощник для списков'!C$2:I$4005,7,FALSE)=0,0,IF(L494=0,0,IF(E494=E493,0,1)))</f>
        <v>#N/A</v>
      </c>
      <c r="N494" t="e">
        <f t="shared" si="56"/>
        <v>#N/A</v>
      </c>
      <c r="O494" t="e">
        <f t="shared" si="57"/>
        <v>#N/A</v>
      </c>
      <c r="P494" t="e">
        <f>IF(INDEX(#REF!,'помощник2(строки)'!D494,27)="согласие",1,IF(INDEX(#REF!,'помощник2(строки)'!D494,27)="принято решение ОМС",1,0))</f>
        <v>#REF!</v>
      </c>
      <c r="Q494" t="e">
        <f t="shared" si="58"/>
        <v>#REF!</v>
      </c>
      <c r="R494" t="e">
        <f>IF(P494=1,IF(A494=A493,R493,COUNTIF(Q$2:Q493,"&gt;0")+1),0)</f>
        <v>#REF!</v>
      </c>
      <c r="S494" t="e">
        <f t="shared" si="59"/>
        <v>#N/A</v>
      </c>
    </row>
    <row r="495" spans="1:19">
      <c r="A495" t="e">
        <f>IF(COUNTIF(A$2:A494,A494)=B494,A494+1,A494)</f>
        <v>#N/A</v>
      </c>
      <c r="B495" t="e">
        <f>VLOOKUP(A495,'помощник для списков'!A$2:L$4005,11,FALSE)</f>
        <v>#N/A</v>
      </c>
      <c r="C495" t="e">
        <f>IF(A495=A494,D494,VLOOKUP(E495,#REF!,25,FALSE))</f>
        <v>#N/A</v>
      </c>
      <c r="D495" s="54" t="e">
        <f>IF(VLOOKUP(E495,'помощник для списков'!C$2:E$4005,3,FALSE)=0,'помощник2(строки)'!C495,IF(INDEX(#REF!,C495+1,12)=0,IF(INDEX(#REF!,C495+2,12)=0,IF(INDEX(#REF!,C495+3,12)=0,IF(INDEX(#REF!,C495+4,12)=0,IF(INDEX(#REF!,C495+5,12)=0,IF(INDEX(#REF!,C495+6,12)=0,IF(INDEX(#REF!,C495+7,12)=0,IF(INDEX(#REF!,C495+8,12)=0,IF(INDEX(#REF!,C495+9,12)=0,IF(INDEX(#REF!,C495+10,12)=0,IF(INDEX(#REF!,C495+11,12)=0,INDEX(#REF!,C495+12,12),INDEX(#REF!,C495+11,12)),INDEX(#REF!,C495+10,12)),INDEX(#REF!,C495+9,12)),INDEX(#REF!,C495+8,12)),INDEX(#REF!,C495+7,12)),INDEX(#REF!,C495+6,12)),INDEX(#REF!,C495+5,12)),INDEX(#REF!,C495+4,12)),INDEX(#REF!,C495+3,12)),INDEX(#REF!,C495+2,12)),INDEX(#REF!,C495+1,12)))</f>
        <v>#N/A</v>
      </c>
      <c r="E495" t="e">
        <f>VLOOKUP(A495,'помощник для списков'!A$2:C$4005,3,FALSE)</f>
        <v>#N/A</v>
      </c>
      <c r="F495" t="e">
        <f>VLOOKUP(CONCATENATE("Лимит на доме",E495),#REF!,22,FALSE)</f>
        <v>#N/A</v>
      </c>
      <c r="G495" t="e">
        <f>VLOOKUP(E495,'помощник для списков'!C$2:I$4005,7,FALSE)</f>
        <v>#N/A</v>
      </c>
      <c r="H495" s="68" t="e">
        <f t="shared" si="54"/>
        <v>#N/A</v>
      </c>
      <c r="I495" t="e">
        <f t="shared" si="55"/>
        <v>#N/A</v>
      </c>
      <c r="J495">
        <f>ROW()</f>
        <v>495</v>
      </c>
      <c r="K495" t="e">
        <f>INDEX(#REF!,'помощник2(строки)'!D495,26)</f>
        <v>#REF!</v>
      </c>
      <c r="L495" t="e">
        <f>IF(K495="да",IF(A495=A494,L494,COUNTIF(M$2:M494,"&gt;0")+1),0)</f>
        <v>#REF!</v>
      </c>
      <c r="M495" t="e">
        <f>IF(VLOOKUP(E495,'помощник для списков'!C$2:I$4005,7,FALSE)=0,0,IF(L495=0,0,IF(E495=E494,0,1)))</f>
        <v>#N/A</v>
      </c>
      <c r="N495" t="e">
        <f t="shared" si="56"/>
        <v>#N/A</v>
      </c>
      <c r="O495" t="e">
        <f t="shared" si="57"/>
        <v>#N/A</v>
      </c>
      <c r="P495" t="e">
        <f>IF(INDEX(#REF!,'помощник2(строки)'!D495,27)="согласие",1,IF(INDEX(#REF!,'помощник2(строки)'!D495,27)="принято решение ОМС",1,0))</f>
        <v>#REF!</v>
      </c>
      <c r="Q495" t="e">
        <f t="shared" si="58"/>
        <v>#REF!</v>
      </c>
      <c r="R495" t="e">
        <f>IF(P495=1,IF(A495=A494,R494,COUNTIF(Q$2:Q494,"&gt;0")+1),0)</f>
        <v>#REF!</v>
      </c>
      <c r="S495" t="e">
        <f t="shared" si="59"/>
        <v>#N/A</v>
      </c>
    </row>
    <row r="496" spans="1:19">
      <c r="A496" t="e">
        <f>IF(COUNTIF(A$2:A495,A495)=B495,A495+1,A495)</f>
        <v>#N/A</v>
      </c>
      <c r="B496" t="e">
        <f>VLOOKUP(A496,'помощник для списков'!A$2:L$4005,11,FALSE)</f>
        <v>#N/A</v>
      </c>
      <c r="C496" t="e">
        <f>IF(A496=A495,D495,VLOOKUP(E496,#REF!,25,FALSE))</f>
        <v>#N/A</v>
      </c>
      <c r="D496" s="54" t="e">
        <f>IF(VLOOKUP(E496,'помощник для списков'!C$2:E$4005,3,FALSE)=0,'помощник2(строки)'!C496,IF(INDEX(#REF!,C496+1,12)=0,IF(INDEX(#REF!,C496+2,12)=0,IF(INDEX(#REF!,C496+3,12)=0,IF(INDEX(#REF!,C496+4,12)=0,IF(INDEX(#REF!,C496+5,12)=0,IF(INDEX(#REF!,C496+6,12)=0,IF(INDEX(#REF!,C496+7,12)=0,IF(INDEX(#REF!,C496+8,12)=0,IF(INDEX(#REF!,C496+9,12)=0,IF(INDEX(#REF!,C496+10,12)=0,IF(INDEX(#REF!,C496+11,12)=0,INDEX(#REF!,C496+12,12),INDEX(#REF!,C496+11,12)),INDEX(#REF!,C496+10,12)),INDEX(#REF!,C496+9,12)),INDEX(#REF!,C496+8,12)),INDEX(#REF!,C496+7,12)),INDEX(#REF!,C496+6,12)),INDEX(#REF!,C496+5,12)),INDEX(#REF!,C496+4,12)),INDEX(#REF!,C496+3,12)),INDEX(#REF!,C496+2,12)),INDEX(#REF!,C496+1,12)))</f>
        <v>#N/A</v>
      </c>
      <c r="E496" t="e">
        <f>VLOOKUP(A496,'помощник для списков'!A$2:C$4005,3,FALSE)</f>
        <v>#N/A</v>
      </c>
      <c r="F496" t="e">
        <f>VLOOKUP(CONCATENATE("Лимит на доме",E496),#REF!,22,FALSE)</f>
        <v>#N/A</v>
      </c>
      <c r="G496" t="e">
        <f>VLOOKUP(E496,'помощник для списков'!C$2:I$4005,7,FALSE)</f>
        <v>#N/A</v>
      </c>
      <c r="H496" s="68" t="e">
        <f t="shared" si="54"/>
        <v>#N/A</v>
      </c>
      <c r="I496" t="e">
        <f t="shared" si="55"/>
        <v>#N/A</v>
      </c>
      <c r="J496">
        <f>ROW()</f>
        <v>496</v>
      </c>
      <c r="K496" t="e">
        <f>INDEX(#REF!,'помощник2(строки)'!D496,26)</f>
        <v>#REF!</v>
      </c>
      <c r="L496" t="e">
        <f>IF(K496="да",IF(A496=A495,L495,COUNTIF(M$2:M495,"&gt;0")+1),0)</f>
        <v>#REF!</v>
      </c>
      <c r="M496" t="e">
        <f>IF(VLOOKUP(E496,'помощник для списков'!C$2:I$4005,7,FALSE)=0,0,IF(L496=0,0,IF(E496=E495,0,1)))</f>
        <v>#N/A</v>
      </c>
      <c r="N496" t="e">
        <f t="shared" si="56"/>
        <v>#N/A</v>
      </c>
      <c r="O496" t="e">
        <f t="shared" si="57"/>
        <v>#N/A</v>
      </c>
      <c r="P496" t="e">
        <f>IF(INDEX(#REF!,'помощник2(строки)'!D496,27)="согласие",1,IF(INDEX(#REF!,'помощник2(строки)'!D496,27)="принято решение ОМС",1,0))</f>
        <v>#REF!</v>
      </c>
      <c r="Q496" t="e">
        <f t="shared" si="58"/>
        <v>#REF!</v>
      </c>
      <c r="R496" t="e">
        <f>IF(P496=1,IF(A496=A495,R495,COUNTIF(Q$2:Q495,"&gt;0")+1),0)</f>
        <v>#REF!</v>
      </c>
      <c r="S496" t="e">
        <f t="shared" si="59"/>
        <v>#N/A</v>
      </c>
    </row>
    <row r="497" spans="1:19">
      <c r="A497" t="e">
        <f>IF(COUNTIF(A$2:A496,A496)=B496,A496+1,A496)</f>
        <v>#N/A</v>
      </c>
      <c r="B497" t="e">
        <f>VLOOKUP(A497,'помощник для списков'!A$2:L$4005,11,FALSE)</f>
        <v>#N/A</v>
      </c>
      <c r="C497" t="e">
        <f>IF(A497=A496,D496,VLOOKUP(E497,#REF!,25,FALSE))</f>
        <v>#N/A</v>
      </c>
      <c r="D497" s="54" t="e">
        <f>IF(VLOOKUP(E497,'помощник для списков'!C$2:E$4005,3,FALSE)=0,'помощник2(строки)'!C497,IF(INDEX(#REF!,C497+1,12)=0,IF(INDEX(#REF!,C497+2,12)=0,IF(INDEX(#REF!,C497+3,12)=0,IF(INDEX(#REF!,C497+4,12)=0,IF(INDEX(#REF!,C497+5,12)=0,IF(INDEX(#REF!,C497+6,12)=0,IF(INDEX(#REF!,C497+7,12)=0,IF(INDEX(#REF!,C497+8,12)=0,IF(INDEX(#REF!,C497+9,12)=0,IF(INDEX(#REF!,C497+10,12)=0,IF(INDEX(#REF!,C497+11,12)=0,INDEX(#REF!,C497+12,12),INDEX(#REF!,C497+11,12)),INDEX(#REF!,C497+10,12)),INDEX(#REF!,C497+9,12)),INDEX(#REF!,C497+8,12)),INDEX(#REF!,C497+7,12)),INDEX(#REF!,C497+6,12)),INDEX(#REF!,C497+5,12)),INDEX(#REF!,C497+4,12)),INDEX(#REF!,C497+3,12)),INDEX(#REF!,C497+2,12)),INDEX(#REF!,C497+1,12)))</f>
        <v>#N/A</v>
      </c>
      <c r="E497" t="e">
        <f>VLOOKUP(A497,'помощник для списков'!A$2:C$4005,3,FALSE)</f>
        <v>#N/A</v>
      </c>
      <c r="F497" t="e">
        <f>VLOOKUP(CONCATENATE("Лимит на доме",E497),#REF!,22,FALSE)</f>
        <v>#N/A</v>
      </c>
      <c r="G497" t="e">
        <f>VLOOKUP(E497,'помощник для списков'!C$2:I$4005,7,FALSE)</f>
        <v>#N/A</v>
      </c>
      <c r="H497" s="68" t="e">
        <f t="shared" si="54"/>
        <v>#N/A</v>
      </c>
      <c r="I497" t="e">
        <f t="shared" si="55"/>
        <v>#N/A</v>
      </c>
      <c r="J497">
        <f>ROW()</f>
        <v>497</v>
      </c>
      <c r="K497" t="e">
        <f>INDEX(#REF!,'помощник2(строки)'!D497,26)</f>
        <v>#REF!</v>
      </c>
      <c r="L497" t="e">
        <f>IF(K497="да",IF(A497=A496,L496,COUNTIF(M$2:M496,"&gt;0")+1),0)</f>
        <v>#REF!</v>
      </c>
      <c r="M497" t="e">
        <f>IF(VLOOKUP(E497,'помощник для списков'!C$2:I$4005,7,FALSE)=0,0,IF(L497=0,0,IF(E497=E496,0,1)))</f>
        <v>#N/A</v>
      </c>
      <c r="N497" t="e">
        <f t="shared" si="56"/>
        <v>#N/A</v>
      </c>
      <c r="O497" t="e">
        <f t="shared" si="57"/>
        <v>#N/A</v>
      </c>
      <c r="P497" t="e">
        <f>IF(INDEX(#REF!,'помощник2(строки)'!D497,27)="согласие",1,IF(INDEX(#REF!,'помощник2(строки)'!D497,27)="принято решение ОМС",1,0))</f>
        <v>#REF!</v>
      </c>
      <c r="Q497" t="e">
        <f t="shared" si="58"/>
        <v>#REF!</v>
      </c>
      <c r="R497" t="e">
        <f>IF(P497=1,IF(A497=A496,R496,COUNTIF(Q$2:Q496,"&gt;0")+1),0)</f>
        <v>#REF!</v>
      </c>
      <c r="S497" t="e">
        <f t="shared" si="59"/>
        <v>#N/A</v>
      </c>
    </row>
    <row r="498" spans="1:19">
      <c r="A498" t="e">
        <f>IF(COUNTIF(A$2:A497,A497)=B497,A497+1,A497)</f>
        <v>#N/A</v>
      </c>
      <c r="B498" t="e">
        <f>VLOOKUP(A498,'помощник для списков'!A$2:L$4005,11,FALSE)</f>
        <v>#N/A</v>
      </c>
      <c r="C498" t="e">
        <f>IF(A498=A497,D497,VLOOKUP(E498,#REF!,25,FALSE))</f>
        <v>#N/A</v>
      </c>
      <c r="D498" s="54" t="e">
        <f>IF(VLOOKUP(E498,'помощник для списков'!C$2:E$4005,3,FALSE)=0,'помощник2(строки)'!C498,IF(INDEX(#REF!,C498+1,12)=0,IF(INDEX(#REF!,C498+2,12)=0,IF(INDEX(#REF!,C498+3,12)=0,IF(INDEX(#REF!,C498+4,12)=0,IF(INDEX(#REF!,C498+5,12)=0,IF(INDEX(#REF!,C498+6,12)=0,IF(INDEX(#REF!,C498+7,12)=0,IF(INDEX(#REF!,C498+8,12)=0,IF(INDEX(#REF!,C498+9,12)=0,IF(INDEX(#REF!,C498+10,12)=0,IF(INDEX(#REF!,C498+11,12)=0,INDEX(#REF!,C498+12,12),INDEX(#REF!,C498+11,12)),INDEX(#REF!,C498+10,12)),INDEX(#REF!,C498+9,12)),INDEX(#REF!,C498+8,12)),INDEX(#REF!,C498+7,12)),INDEX(#REF!,C498+6,12)),INDEX(#REF!,C498+5,12)),INDEX(#REF!,C498+4,12)),INDEX(#REF!,C498+3,12)),INDEX(#REF!,C498+2,12)),INDEX(#REF!,C498+1,12)))</f>
        <v>#N/A</v>
      </c>
      <c r="E498" t="e">
        <f>VLOOKUP(A498,'помощник для списков'!A$2:C$4005,3,FALSE)</f>
        <v>#N/A</v>
      </c>
      <c r="F498" t="e">
        <f>VLOOKUP(CONCATENATE("Лимит на доме",E498),#REF!,22,FALSE)</f>
        <v>#N/A</v>
      </c>
      <c r="G498" t="e">
        <f>VLOOKUP(E498,'помощник для списков'!C$2:I$4005,7,FALSE)</f>
        <v>#N/A</v>
      </c>
      <c r="H498" s="68" t="e">
        <f t="shared" si="54"/>
        <v>#N/A</v>
      </c>
      <c r="I498" t="e">
        <f t="shared" si="55"/>
        <v>#N/A</v>
      </c>
      <c r="J498">
        <f>ROW()</f>
        <v>498</v>
      </c>
      <c r="K498" t="e">
        <f>INDEX(#REF!,'помощник2(строки)'!D498,26)</f>
        <v>#REF!</v>
      </c>
      <c r="L498" t="e">
        <f>IF(K498="да",IF(A498=A497,L497,COUNTIF(M$2:M497,"&gt;0")+1),0)</f>
        <v>#REF!</v>
      </c>
      <c r="M498" t="e">
        <f>IF(VLOOKUP(E498,'помощник для списков'!C$2:I$4005,7,FALSE)=0,0,IF(L498=0,0,IF(E498=E497,0,1)))</f>
        <v>#N/A</v>
      </c>
      <c r="N498" t="e">
        <f t="shared" si="56"/>
        <v>#N/A</v>
      </c>
      <c r="O498" t="e">
        <f t="shared" si="57"/>
        <v>#N/A</v>
      </c>
      <c r="P498" t="e">
        <f>IF(INDEX(#REF!,'помощник2(строки)'!D498,27)="согласие",1,IF(INDEX(#REF!,'помощник2(строки)'!D498,27)="принято решение ОМС",1,0))</f>
        <v>#REF!</v>
      </c>
      <c r="Q498" t="e">
        <f t="shared" si="58"/>
        <v>#REF!</v>
      </c>
      <c r="R498" t="e">
        <f>IF(P498=1,IF(A498=A497,R497,COUNTIF(Q$2:Q497,"&gt;0")+1),0)</f>
        <v>#REF!</v>
      </c>
      <c r="S498" t="e">
        <f t="shared" si="59"/>
        <v>#N/A</v>
      </c>
    </row>
    <row r="499" spans="1:19">
      <c r="A499" t="e">
        <f>IF(COUNTIF(A$2:A498,A498)=B498,A498+1,A498)</f>
        <v>#N/A</v>
      </c>
      <c r="B499" t="e">
        <f>VLOOKUP(A499,'помощник для списков'!A$2:L$4005,11,FALSE)</f>
        <v>#N/A</v>
      </c>
      <c r="C499" t="e">
        <f>IF(A499=A498,D498,VLOOKUP(E499,#REF!,25,FALSE))</f>
        <v>#N/A</v>
      </c>
      <c r="D499" s="54" t="e">
        <f>IF(VLOOKUP(E499,'помощник для списков'!C$2:E$4005,3,FALSE)=0,'помощник2(строки)'!C499,IF(INDEX(#REF!,C499+1,12)=0,IF(INDEX(#REF!,C499+2,12)=0,IF(INDEX(#REF!,C499+3,12)=0,IF(INDEX(#REF!,C499+4,12)=0,IF(INDEX(#REF!,C499+5,12)=0,IF(INDEX(#REF!,C499+6,12)=0,IF(INDEX(#REF!,C499+7,12)=0,IF(INDEX(#REF!,C499+8,12)=0,IF(INDEX(#REF!,C499+9,12)=0,IF(INDEX(#REF!,C499+10,12)=0,IF(INDEX(#REF!,C499+11,12)=0,INDEX(#REF!,C499+12,12),INDEX(#REF!,C499+11,12)),INDEX(#REF!,C499+10,12)),INDEX(#REF!,C499+9,12)),INDEX(#REF!,C499+8,12)),INDEX(#REF!,C499+7,12)),INDEX(#REF!,C499+6,12)),INDEX(#REF!,C499+5,12)),INDEX(#REF!,C499+4,12)),INDEX(#REF!,C499+3,12)),INDEX(#REF!,C499+2,12)),INDEX(#REF!,C499+1,12)))</f>
        <v>#N/A</v>
      </c>
      <c r="E499" t="e">
        <f>VLOOKUP(A499,'помощник для списков'!A$2:C$4005,3,FALSE)</f>
        <v>#N/A</v>
      </c>
      <c r="F499" t="e">
        <f>VLOOKUP(CONCATENATE("Лимит на доме",E499),#REF!,22,FALSE)</f>
        <v>#N/A</v>
      </c>
      <c r="G499" t="e">
        <f>VLOOKUP(E499,'помощник для списков'!C$2:I$4005,7,FALSE)</f>
        <v>#N/A</v>
      </c>
      <c r="H499" s="68" t="e">
        <f t="shared" si="54"/>
        <v>#N/A</v>
      </c>
      <c r="I499" t="e">
        <f t="shared" si="55"/>
        <v>#N/A</v>
      </c>
      <c r="J499">
        <f>ROW()</f>
        <v>499</v>
      </c>
      <c r="K499" t="e">
        <f>INDEX(#REF!,'помощник2(строки)'!D499,26)</f>
        <v>#REF!</v>
      </c>
      <c r="L499" t="e">
        <f>IF(K499="да",IF(A499=A498,L498,COUNTIF(M$2:M498,"&gt;0")+1),0)</f>
        <v>#REF!</v>
      </c>
      <c r="M499" t="e">
        <f>IF(VLOOKUP(E499,'помощник для списков'!C$2:I$4005,7,FALSE)=0,0,IF(L499=0,0,IF(E499=E498,0,1)))</f>
        <v>#N/A</v>
      </c>
      <c r="N499" t="e">
        <f t="shared" si="56"/>
        <v>#N/A</v>
      </c>
      <c r="O499" t="e">
        <f t="shared" si="57"/>
        <v>#N/A</v>
      </c>
      <c r="P499" t="e">
        <f>IF(INDEX(#REF!,'помощник2(строки)'!D499,27)="согласие",1,IF(INDEX(#REF!,'помощник2(строки)'!D499,27)="принято решение ОМС",1,0))</f>
        <v>#REF!</v>
      </c>
      <c r="Q499" t="e">
        <f t="shared" si="58"/>
        <v>#REF!</v>
      </c>
      <c r="R499" t="e">
        <f>IF(P499=1,IF(A499=A498,R498,COUNTIF(Q$2:Q498,"&gt;0")+1),0)</f>
        <v>#REF!</v>
      </c>
      <c r="S499" t="e">
        <f t="shared" si="59"/>
        <v>#N/A</v>
      </c>
    </row>
    <row r="500" spans="1:19">
      <c r="A500" t="e">
        <f>IF(COUNTIF(A$2:A499,A499)=B499,A499+1,A499)</f>
        <v>#N/A</v>
      </c>
      <c r="B500" t="e">
        <f>VLOOKUP(A500,'помощник для списков'!A$2:L$4005,11,FALSE)</f>
        <v>#N/A</v>
      </c>
      <c r="C500" t="e">
        <f>IF(A500=A499,D499,VLOOKUP(E500,#REF!,25,FALSE))</f>
        <v>#N/A</v>
      </c>
      <c r="D500" s="54" t="e">
        <f>IF(VLOOKUP(E500,'помощник для списков'!C$2:E$4005,3,FALSE)=0,'помощник2(строки)'!C500,IF(INDEX(#REF!,C500+1,12)=0,IF(INDEX(#REF!,C500+2,12)=0,IF(INDEX(#REF!,C500+3,12)=0,IF(INDEX(#REF!,C500+4,12)=0,IF(INDEX(#REF!,C500+5,12)=0,IF(INDEX(#REF!,C500+6,12)=0,IF(INDEX(#REF!,C500+7,12)=0,IF(INDEX(#REF!,C500+8,12)=0,IF(INDEX(#REF!,C500+9,12)=0,IF(INDEX(#REF!,C500+10,12)=0,IF(INDEX(#REF!,C500+11,12)=0,INDEX(#REF!,C500+12,12),INDEX(#REF!,C500+11,12)),INDEX(#REF!,C500+10,12)),INDEX(#REF!,C500+9,12)),INDEX(#REF!,C500+8,12)),INDEX(#REF!,C500+7,12)),INDEX(#REF!,C500+6,12)),INDEX(#REF!,C500+5,12)),INDEX(#REF!,C500+4,12)),INDEX(#REF!,C500+3,12)),INDEX(#REF!,C500+2,12)),INDEX(#REF!,C500+1,12)))</f>
        <v>#N/A</v>
      </c>
      <c r="E500" t="e">
        <f>VLOOKUP(A500,'помощник для списков'!A$2:C$4005,3,FALSE)</f>
        <v>#N/A</v>
      </c>
      <c r="F500" t="e">
        <f>VLOOKUP(CONCATENATE("Лимит на доме",E500),#REF!,22,FALSE)</f>
        <v>#N/A</v>
      </c>
      <c r="G500" t="e">
        <f>VLOOKUP(E500,'помощник для списков'!C$2:I$4005,7,FALSE)</f>
        <v>#N/A</v>
      </c>
      <c r="H500" s="68" t="e">
        <f t="shared" si="54"/>
        <v>#N/A</v>
      </c>
      <c r="I500" t="e">
        <f t="shared" si="55"/>
        <v>#N/A</v>
      </c>
      <c r="J500">
        <f>ROW()</f>
        <v>500</v>
      </c>
      <c r="K500" t="e">
        <f>INDEX(#REF!,'помощник2(строки)'!D500,26)</f>
        <v>#REF!</v>
      </c>
      <c r="L500" t="e">
        <f>IF(K500="да",IF(A500=A499,L499,COUNTIF(M$2:M499,"&gt;0")+1),0)</f>
        <v>#REF!</v>
      </c>
      <c r="M500" t="e">
        <f>IF(VLOOKUP(E500,'помощник для списков'!C$2:I$4005,7,FALSE)=0,0,IF(L500=0,0,IF(E500=E499,0,1)))</f>
        <v>#N/A</v>
      </c>
      <c r="N500" t="e">
        <f t="shared" si="56"/>
        <v>#N/A</v>
      </c>
      <c r="O500" t="e">
        <f t="shared" si="57"/>
        <v>#N/A</v>
      </c>
      <c r="P500" t="e">
        <f>IF(INDEX(#REF!,'помощник2(строки)'!D500,27)="согласие",1,IF(INDEX(#REF!,'помощник2(строки)'!D500,27)="принято решение ОМС",1,0))</f>
        <v>#REF!</v>
      </c>
      <c r="Q500" t="e">
        <f t="shared" si="58"/>
        <v>#REF!</v>
      </c>
      <c r="R500" t="e">
        <f>IF(P500=1,IF(A500=A499,R499,COUNTIF(Q$2:Q499,"&gt;0")+1),0)</f>
        <v>#REF!</v>
      </c>
      <c r="S500" t="e">
        <f t="shared" si="59"/>
        <v>#N/A</v>
      </c>
    </row>
    <row r="501" spans="1:19">
      <c r="A501" t="e">
        <f>IF(COUNTIF(A$2:A500,A500)=B500,A500+1,A500)</f>
        <v>#N/A</v>
      </c>
      <c r="B501" t="e">
        <f>VLOOKUP(A501,'помощник для списков'!A$2:L$4005,11,FALSE)</f>
        <v>#N/A</v>
      </c>
      <c r="C501" t="e">
        <f>IF(A501=A500,D500,VLOOKUP(E501,#REF!,25,FALSE))</f>
        <v>#N/A</v>
      </c>
      <c r="D501" s="54" t="e">
        <f>IF(VLOOKUP(E501,'помощник для списков'!C$2:E$4005,3,FALSE)=0,'помощник2(строки)'!C501,IF(INDEX(#REF!,C501+1,12)=0,IF(INDEX(#REF!,C501+2,12)=0,IF(INDEX(#REF!,C501+3,12)=0,IF(INDEX(#REF!,C501+4,12)=0,IF(INDEX(#REF!,C501+5,12)=0,IF(INDEX(#REF!,C501+6,12)=0,IF(INDEX(#REF!,C501+7,12)=0,IF(INDEX(#REF!,C501+8,12)=0,IF(INDEX(#REF!,C501+9,12)=0,IF(INDEX(#REF!,C501+10,12)=0,IF(INDEX(#REF!,C501+11,12)=0,INDEX(#REF!,C501+12,12),INDEX(#REF!,C501+11,12)),INDEX(#REF!,C501+10,12)),INDEX(#REF!,C501+9,12)),INDEX(#REF!,C501+8,12)),INDEX(#REF!,C501+7,12)),INDEX(#REF!,C501+6,12)),INDEX(#REF!,C501+5,12)),INDEX(#REF!,C501+4,12)),INDEX(#REF!,C501+3,12)),INDEX(#REF!,C501+2,12)),INDEX(#REF!,C501+1,12)))</f>
        <v>#N/A</v>
      </c>
      <c r="E501" t="e">
        <f>VLOOKUP(A501,'помощник для списков'!A$2:C$4005,3,FALSE)</f>
        <v>#N/A</v>
      </c>
      <c r="F501" t="e">
        <f>VLOOKUP(CONCATENATE("Лимит на доме",E501),#REF!,22,FALSE)</f>
        <v>#N/A</v>
      </c>
      <c r="G501" t="e">
        <f>VLOOKUP(E501,'помощник для списков'!C$2:I$4005,7,FALSE)</f>
        <v>#N/A</v>
      </c>
      <c r="H501" s="68" t="e">
        <f t="shared" si="54"/>
        <v>#N/A</v>
      </c>
      <c r="I501" t="e">
        <f t="shared" si="55"/>
        <v>#N/A</v>
      </c>
      <c r="J501">
        <f>ROW()</f>
        <v>501</v>
      </c>
      <c r="K501" t="e">
        <f>INDEX(#REF!,'помощник2(строки)'!D501,26)</f>
        <v>#REF!</v>
      </c>
      <c r="L501" t="e">
        <f>IF(K501="да",IF(A501=A500,L500,COUNTIF(M$2:M500,"&gt;0")+1),0)</f>
        <v>#REF!</v>
      </c>
      <c r="M501" t="e">
        <f>IF(VLOOKUP(E501,'помощник для списков'!C$2:I$4005,7,FALSE)=0,0,IF(L501=0,0,IF(E501=E500,0,1)))</f>
        <v>#N/A</v>
      </c>
      <c r="N501" t="e">
        <f t="shared" si="56"/>
        <v>#N/A</v>
      </c>
      <c r="O501" t="e">
        <f t="shared" si="57"/>
        <v>#N/A</v>
      </c>
      <c r="P501" t="e">
        <f>IF(INDEX(#REF!,'помощник2(строки)'!D501,27)="согласие",1,IF(INDEX(#REF!,'помощник2(строки)'!D501,27)="принято решение ОМС",1,0))</f>
        <v>#REF!</v>
      </c>
      <c r="Q501" t="e">
        <f t="shared" si="58"/>
        <v>#REF!</v>
      </c>
      <c r="R501" t="e">
        <f>IF(P501=1,IF(A501=A500,R500,COUNTIF(Q$2:Q500,"&gt;0")+1),0)</f>
        <v>#REF!</v>
      </c>
      <c r="S501" t="e">
        <f t="shared" si="59"/>
        <v>#N/A</v>
      </c>
    </row>
    <row r="502" spans="1:19">
      <c r="A502" t="e">
        <f>IF(COUNTIF(A$2:A501,A501)=B501,A501+1,A501)</f>
        <v>#N/A</v>
      </c>
      <c r="B502" t="e">
        <f>VLOOKUP(A502,'помощник для списков'!A$2:L$4005,11,FALSE)</f>
        <v>#N/A</v>
      </c>
      <c r="C502" t="e">
        <f>IF(A502=A501,D501,VLOOKUP(E502,#REF!,25,FALSE))</f>
        <v>#N/A</v>
      </c>
      <c r="D502" s="54" t="e">
        <f>IF(VLOOKUP(E502,'помощник для списков'!C$2:E$4005,3,FALSE)=0,'помощник2(строки)'!C502,IF(INDEX(#REF!,C502+1,12)=0,IF(INDEX(#REF!,C502+2,12)=0,IF(INDEX(#REF!,C502+3,12)=0,IF(INDEX(#REF!,C502+4,12)=0,IF(INDEX(#REF!,C502+5,12)=0,IF(INDEX(#REF!,C502+6,12)=0,IF(INDEX(#REF!,C502+7,12)=0,IF(INDEX(#REF!,C502+8,12)=0,IF(INDEX(#REF!,C502+9,12)=0,IF(INDEX(#REF!,C502+10,12)=0,IF(INDEX(#REF!,C502+11,12)=0,INDEX(#REF!,C502+12,12),INDEX(#REF!,C502+11,12)),INDEX(#REF!,C502+10,12)),INDEX(#REF!,C502+9,12)),INDEX(#REF!,C502+8,12)),INDEX(#REF!,C502+7,12)),INDEX(#REF!,C502+6,12)),INDEX(#REF!,C502+5,12)),INDEX(#REF!,C502+4,12)),INDEX(#REF!,C502+3,12)),INDEX(#REF!,C502+2,12)),INDEX(#REF!,C502+1,12)))</f>
        <v>#N/A</v>
      </c>
      <c r="E502" t="e">
        <f>VLOOKUP(A502,'помощник для списков'!A$2:C$4005,3,FALSE)</f>
        <v>#N/A</v>
      </c>
      <c r="F502" t="e">
        <f>VLOOKUP(CONCATENATE("Лимит на доме",E502),#REF!,22,FALSE)</f>
        <v>#N/A</v>
      </c>
      <c r="G502" t="e">
        <f>VLOOKUP(E502,'помощник для списков'!C$2:I$4005,7,FALSE)</f>
        <v>#N/A</v>
      </c>
      <c r="H502" s="68" t="e">
        <f t="shared" si="54"/>
        <v>#N/A</v>
      </c>
      <c r="I502" t="e">
        <f t="shared" si="55"/>
        <v>#N/A</v>
      </c>
      <c r="J502">
        <f>ROW()</f>
        <v>502</v>
      </c>
      <c r="K502" t="e">
        <f>INDEX(#REF!,'помощник2(строки)'!D502,26)</f>
        <v>#REF!</v>
      </c>
      <c r="L502" t="e">
        <f>IF(K502="да",IF(A502=A501,L501,COUNTIF(M$2:M501,"&gt;0")+1),0)</f>
        <v>#REF!</v>
      </c>
      <c r="M502" t="e">
        <f>IF(VLOOKUP(E502,'помощник для списков'!C$2:I$4005,7,FALSE)=0,0,IF(L502=0,0,IF(E502=E501,0,1)))</f>
        <v>#N/A</v>
      </c>
      <c r="N502" t="e">
        <f t="shared" si="56"/>
        <v>#N/A</v>
      </c>
      <c r="O502" t="e">
        <f t="shared" si="57"/>
        <v>#N/A</v>
      </c>
      <c r="P502" t="e">
        <f>IF(INDEX(#REF!,'помощник2(строки)'!D502,27)="согласие",1,IF(INDEX(#REF!,'помощник2(строки)'!D502,27)="принято решение ОМС",1,0))</f>
        <v>#REF!</v>
      </c>
      <c r="Q502" t="e">
        <f t="shared" si="58"/>
        <v>#REF!</v>
      </c>
      <c r="R502" t="e">
        <f>IF(P502=1,IF(A502=A501,R501,COUNTIF(Q$2:Q501,"&gt;0")+1),0)</f>
        <v>#REF!</v>
      </c>
      <c r="S502" t="e">
        <f t="shared" si="59"/>
        <v>#N/A</v>
      </c>
    </row>
    <row r="503" spans="1:19">
      <c r="A503" t="e">
        <f>IF(COUNTIF(A$2:A502,A502)=B502,A502+1,A502)</f>
        <v>#N/A</v>
      </c>
      <c r="B503" t="e">
        <f>VLOOKUP(A503,'помощник для списков'!A$2:L$4005,11,FALSE)</f>
        <v>#N/A</v>
      </c>
      <c r="C503" t="e">
        <f>IF(A503=A502,D502,VLOOKUP(E503,#REF!,25,FALSE))</f>
        <v>#N/A</v>
      </c>
      <c r="D503" s="54" t="e">
        <f>IF(VLOOKUP(E503,'помощник для списков'!C$2:E$4005,3,FALSE)=0,'помощник2(строки)'!C503,IF(INDEX(#REF!,C503+1,12)=0,IF(INDEX(#REF!,C503+2,12)=0,IF(INDEX(#REF!,C503+3,12)=0,IF(INDEX(#REF!,C503+4,12)=0,IF(INDEX(#REF!,C503+5,12)=0,IF(INDEX(#REF!,C503+6,12)=0,IF(INDEX(#REF!,C503+7,12)=0,IF(INDEX(#REF!,C503+8,12)=0,IF(INDEX(#REF!,C503+9,12)=0,IF(INDEX(#REF!,C503+10,12)=0,IF(INDEX(#REF!,C503+11,12)=0,INDEX(#REF!,C503+12,12),INDEX(#REF!,C503+11,12)),INDEX(#REF!,C503+10,12)),INDEX(#REF!,C503+9,12)),INDEX(#REF!,C503+8,12)),INDEX(#REF!,C503+7,12)),INDEX(#REF!,C503+6,12)),INDEX(#REF!,C503+5,12)),INDEX(#REF!,C503+4,12)),INDEX(#REF!,C503+3,12)),INDEX(#REF!,C503+2,12)),INDEX(#REF!,C503+1,12)))</f>
        <v>#N/A</v>
      </c>
      <c r="E503" t="e">
        <f>VLOOKUP(A503,'помощник для списков'!A$2:C$4005,3,FALSE)</f>
        <v>#N/A</v>
      </c>
      <c r="F503" t="e">
        <f>VLOOKUP(CONCATENATE("Лимит на доме",E503),#REF!,22,FALSE)</f>
        <v>#N/A</v>
      </c>
      <c r="G503" t="e">
        <f>VLOOKUP(E503,'помощник для списков'!C$2:I$4005,7,FALSE)</f>
        <v>#N/A</v>
      </c>
      <c r="H503" s="68" t="e">
        <f t="shared" si="54"/>
        <v>#N/A</v>
      </c>
      <c r="I503" t="e">
        <f t="shared" si="55"/>
        <v>#N/A</v>
      </c>
      <c r="J503">
        <f>ROW()</f>
        <v>503</v>
      </c>
      <c r="K503" t="e">
        <f>INDEX(#REF!,'помощник2(строки)'!D503,26)</f>
        <v>#REF!</v>
      </c>
      <c r="L503" t="e">
        <f>IF(K503="да",IF(A503=A502,L502,COUNTIF(M$2:M502,"&gt;0")+1),0)</f>
        <v>#REF!</v>
      </c>
      <c r="M503" t="e">
        <f>IF(VLOOKUP(E503,'помощник для списков'!C$2:I$4005,7,FALSE)=0,0,IF(L503=0,0,IF(E503=E502,0,1)))</f>
        <v>#N/A</v>
      </c>
      <c r="N503" t="e">
        <f t="shared" si="56"/>
        <v>#N/A</v>
      </c>
      <c r="O503" t="e">
        <f t="shared" si="57"/>
        <v>#N/A</v>
      </c>
      <c r="P503" t="e">
        <f>IF(INDEX(#REF!,'помощник2(строки)'!D503,27)="согласие",1,IF(INDEX(#REF!,'помощник2(строки)'!D503,27)="принято решение ОМС",1,0))</f>
        <v>#REF!</v>
      </c>
      <c r="Q503" t="e">
        <f t="shared" si="58"/>
        <v>#REF!</v>
      </c>
      <c r="R503" t="e">
        <f>IF(P503=1,IF(A503=A502,R502,COUNTIF(Q$2:Q502,"&gt;0")+1),0)</f>
        <v>#REF!</v>
      </c>
      <c r="S503" t="e">
        <f t="shared" si="59"/>
        <v>#N/A</v>
      </c>
    </row>
    <row r="504" spans="1:19">
      <c r="A504" t="e">
        <f>IF(COUNTIF(A$2:A503,A503)=B503,A503+1,A503)</f>
        <v>#N/A</v>
      </c>
      <c r="B504" t="e">
        <f>VLOOKUP(A504,'помощник для списков'!A$2:L$4005,11,FALSE)</f>
        <v>#N/A</v>
      </c>
      <c r="C504" t="e">
        <f>IF(A504=A503,D503,VLOOKUP(E504,#REF!,25,FALSE))</f>
        <v>#N/A</v>
      </c>
      <c r="D504" s="54" t="e">
        <f>IF(VLOOKUP(E504,'помощник для списков'!C$2:E$4005,3,FALSE)=0,'помощник2(строки)'!C504,IF(INDEX(#REF!,C504+1,12)=0,IF(INDEX(#REF!,C504+2,12)=0,IF(INDEX(#REF!,C504+3,12)=0,IF(INDEX(#REF!,C504+4,12)=0,IF(INDEX(#REF!,C504+5,12)=0,IF(INDEX(#REF!,C504+6,12)=0,IF(INDEX(#REF!,C504+7,12)=0,IF(INDEX(#REF!,C504+8,12)=0,IF(INDEX(#REF!,C504+9,12)=0,IF(INDEX(#REF!,C504+10,12)=0,IF(INDEX(#REF!,C504+11,12)=0,INDEX(#REF!,C504+12,12),INDEX(#REF!,C504+11,12)),INDEX(#REF!,C504+10,12)),INDEX(#REF!,C504+9,12)),INDEX(#REF!,C504+8,12)),INDEX(#REF!,C504+7,12)),INDEX(#REF!,C504+6,12)),INDEX(#REF!,C504+5,12)),INDEX(#REF!,C504+4,12)),INDEX(#REF!,C504+3,12)),INDEX(#REF!,C504+2,12)),INDEX(#REF!,C504+1,12)))</f>
        <v>#N/A</v>
      </c>
      <c r="E504" t="e">
        <f>VLOOKUP(A504,'помощник для списков'!A$2:C$4005,3,FALSE)</f>
        <v>#N/A</v>
      </c>
      <c r="F504" t="e">
        <f>VLOOKUP(CONCATENATE("Лимит на доме",E504),#REF!,22,FALSE)</f>
        <v>#N/A</v>
      </c>
      <c r="G504" t="e">
        <f>VLOOKUP(E504,'помощник для списков'!C$2:I$4005,7,FALSE)</f>
        <v>#N/A</v>
      </c>
      <c r="H504" s="68" t="e">
        <f t="shared" si="54"/>
        <v>#N/A</v>
      </c>
      <c r="I504" t="e">
        <f t="shared" si="55"/>
        <v>#N/A</v>
      </c>
      <c r="J504">
        <f>ROW()</f>
        <v>504</v>
      </c>
      <c r="K504" t="e">
        <f>INDEX(#REF!,'помощник2(строки)'!D504,26)</f>
        <v>#REF!</v>
      </c>
      <c r="L504" t="e">
        <f>IF(K504="да",IF(A504=A503,L503,COUNTIF(M$2:M503,"&gt;0")+1),0)</f>
        <v>#REF!</v>
      </c>
      <c r="M504" t="e">
        <f>IF(VLOOKUP(E504,'помощник для списков'!C$2:I$4005,7,FALSE)=0,0,IF(L504=0,0,IF(E504=E503,0,1)))</f>
        <v>#N/A</v>
      </c>
      <c r="N504" t="e">
        <f t="shared" si="56"/>
        <v>#N/A</v>
      </c>
      <c r="O504" t="e">
        <f t="shared" si="57"/>
        <v>#N/A</v>
      </c>
      <c r="P504" t="e">
        <f>IF(INDEX(#REF!,'помощник2(строки)'!D504,27)="согласие",1,IF(INDEX(#REF!,'помощник2(строки)'!D504,27)="принято решение ОМС",1,0))</f>
        <v>#REF!</v>
      </c>
      <c r="Q504" t="e">
        <f t="shared" si="58"/>
        <v>#REF!</v>
      </c>
      <c r="R504" t="e">
        <f>IF(P504=1,IF(A504=A503,R503,COUNTIF(Q$2:Q503,"&gt;0")+1),0)</f>
        <v>#REF!</v>
      </c>
      <c r="S504" t="e">
        <f t="shared" si="59"/>
        <v>#N/A</v>
      </c>
    </row>
    <row r="505" spans="1:19">
      <c r="A505" t="e">
        <f>IF(COUNTIF(A$2:A504,A504)=B504,A504+1,A504)</f>
        <v>#N/A</v>
      </c>
      <c r="B505" t="e">
        <f>VLOOKUP(A505,'помощник для списков'!A$2:L$4005,11,FALSE)</f>
        <v>#N/A</v>
      </c>
      <c r="C505" t="e">
        <f>IF(A505=A504,D504,VLOOKUP(E505,#REF!,25,FALSE))</f>
        <v>#N/A</v>
      </c>
      <c r="D505" s="54" t="e">
        <f>IF(VLOOKUP(E505,'помощник для списков'!C$2:E$4005,3,FALSE)=0,'помощник2(строки)'!C505,IF(INDEX(#REF!,C505+1,12)=0,IF(INDEX(#REF!,C505+2,12)=0,IF(INDEX(#REF!,C505+3,12)=0,IF(INDEX(#REF!,C505+4,12)=0,IF(INDEX(#REF!,C505+5,12)=0,IF(INDEX(#REF!,C505+6,12)=0,IF(INDEX(#REF!,C505+7,12)=0,IF(INDEX(#REF!,C505+8,12)=0,IF(INDEX(#REF!,C505+9,12)=0,IF(INDEX(#REF!,C505+10,12)=0,IF(INDEX(#REF!,C505+11,12)=0,INDEX(#REF!,C505+12,12),INDEX(#REF!,C505+11,12)),INDEX(#REF!,C505+10,12)),INDEX(#REF!,C505+9,12)),INDEX(#REF!,C505+8,12)),INDEX(#REF!,C505+7,12)),INDEX(#REF!,C505+6,12)),INDEX(#REF!,C505+5,12)),INDEX(#REF!,C505+4,12)),INDEX(#REF!,C505+3,12)),INDEX(#REF!,C505+2,12)),INDEX(#REF!,C505+1,12)))</f>
        <v>#N/A</v>
      </c>
      <c r="E505" t="e">
        <f>VLOOKUP(A505,'помощник для списков'!A$2:C$4005,3,FALSE)</f>
        <v>#N/A</v>
      </c>
      <c r="F505" t="e">
        <f>VLOOKUP(CONCATENATE("Лимит на доме",E505),#REF!,22,FALSE)</f>
        <v>#N/A</v>
      </c>
      <c r="G505" t="e">
        <f>VLOOKUP(E505,'помощник для списков'!C$2:I$4005,7,FALSE)</f>
        <v>#N/A</v>
      </c>
      <c r="H505" s="68" t="e">
        <f t="shared" si="54"/>
        <v>#N/A</v>
      </c>
      <c r="I505" t="e">
        <f t="shared" si="55"/>
        <v>#N/A</v>
      </c>
      <c r="J505">
        <f>ROW()</f>
        <v>505</v>
      </c>
      <c r="K505" t="e">
        <f>INDEX(#REF!,'помощник2(строки)'!D505,26)</f>
        <v>#REF!</v>
      </c>
      <c r="L505" t="e">
        <f>IF(K505="да",IF(A505=A504,L504,COUNTIF(M$2:M504,"&gt;0")+1),0)</f>
        <v>#REF!</v>
      </c>
      <c r="M505" t="e">
        <f>IF(VLOOKUP(E505,'помощник для списков'!C$2:I$4005,7,FALSE)=0,0,IF(L505=0,0,IF(E505=E504,0,1)))</f>
        <v>#N/A</v>
      </c>
      <c r="N505" t="e">
        <f t="shared" si="56"/>
        <v>#N/A</v>
      </c>
      <c r="O505" t="e">
        <f t="shared" si="57"/>
        <v>#N/A</v>
      </c>
      <c r="P505" t="e">
        <f>IF(INDEX(#REF!,'помощник2(строки)'!D505,27)="согласие",1,IF(INDEX(#REF!,'помощник2(строки)'!D505,27)="принято решение ОМС",1,0))</f>
        <v>#REF!</v>
      </c>
      <c r="Q505" t="e">
        <f t="shared" si="58"/>
        <v>#REF!</v>
      </c>
      <c r="R505" t="e">
        <f>IF(P505=1,IF(A505=A504,R504,COUNTIF(Q$2:Q504,"&gt;0")+1),0)</f>
        <v>#REF!</v>
      </c>
      <c r="S505" t="e">
        <f t="shared" si="59"/>
        <v>#N/A</v>
      </c>
    </row>
    <row r="506" spans="1:19">
      <c r="A506" t="e">
        <f>IF(COUNTIF(A$2:A505,A505)=B505,A505+1,A505)</f>
        <v>#N/A</v>
      </c>
      <c r="B506" t="e">
        <f>VLOOKUP(A506,'помощник для списков'!A$2:L$4005,11,FALSE)</f>
        <v>#N/A</v>
      </c>
      <c r="C506" t="e">
        <f>IF(A506=A505,D505,VLOOKUP(E506,#REF!,25,FALSE))</f>
        <v>#N/A</v>
      </c>
      <c r="D506" s="54" t="e">
        <f>IF(VLOOKUP(E506,'помощник для списков'!C$2:E$4005,3,FALSE)=0,'помощник2(строки)'!C506,IF(INDEX(#REF!,C506+1,12)=0,IF(INDEX(#REF!,C506+2,12)=0,IF(INDEX(#REF!,C506+3,12)=0,IF(INDEX(#REF!,C506+4,12)=0,IF(INDEX(#REF!,C506+5,12)=0,IF(INDEX(#REF!,C506+6,12)=0,IF(INDEX(#REF!,C506+7,12)=0,IF(INDEX(#REF!,C506+8,12)=0,IF(INDEX(#REF!,C506+9,12)=0,IF(INDEX(#REF!,C506+10,12)=0,IF(INDEX(#REF!,C506+11,12)=0,INDEX(#REF!,C506+12,12),INDEX(#REF!,C506+11,12)),INDEX(#REF!,C506+10,12)),INDEX(#REF!,C506+9,12)),INDEX(#REF!,C506+8,12)),INDEX(#REF!,C506+7,12)),INDEX(#REF!,C506+6,12)),INDEX(#REF!,C506+5,12)),INDEX(#REF!,C506+4,12)),INDEX(#REF!,C506+3,12)),INDEX(#REF!,C506+2,12)),INDEX(#REF!,C506+1,12)))</f>
        <v>#N/A</v>
      </c>
      <c r="E506" t="e">
        <f>VLOOKUP(A506,'помощник для списков'!A$2:C$4005,3,FALSE)</f>
        <v>#N/A</v>
      </c>
      <c r="F506" t="e">
        <f>VLOOKUP(CONCATENATE("Лимит на доме",E506),#REF!,22,FALSE)</f>
        <v>#N/A</v>
      </c>
      <c r="G506" t="e">
        <f>VLOOKUP(E506,'помощник для списков'!C$2:I$4005,7,FALSE)</f>
        <v>#N/A</v>
      </c>
      <c r="H506" s="68" t="e">
        <f t="shared" si="54"/>
        <v>#N/A</v>
      </c>
      <c r="I506" t="e">
        <f t="shared" si="55"/>
        <v>#N/A</v>
      </c>
      <c r="J506">
        <f>ROW()</f>
        <v>506</v>
      </c>
      <c r="K506" t="e">
        <f>INDEX(#REF!,'помощник2(строки)'!D506,26)</f>
        <v>#REF!</v>
      </c>
      <c r="L506" t="e">
        <f>IF(K506="да",IF(A506=A505,L505,COUNTIF(M$2:M505,"&gt;0")+1),0)</f>
        <v>#REF!</v>
      </c>
      <c r="M506" t="e">
        <f>IF(VLOOKUP(E506,'помощник для списков'!C$2:I$4005,7,FALSE)=0,0,IF(L506=0,0,IF(E506=E505,0,1)))</f>
        <v>#N/A</v>
      </c>
      <c r="N506" t="e">
        <f t="shared" si="56"/>
        <v>#N/A</v>
      </c>
      <c r="O506" t="e">
        <f t="shared" si="57"/>
        <v>#N/A</v>
      </c>
      <c r="P506" t="e">
        <f>IF(INDEX(#REF!,'помощник2(строки)'!D506,27)="согласие",1,IF(INDEX(#REF!,'помощник2(строки)'!D506,27)="принято решение ОМС",1,0))</f>
        <v>#REF!</v>
      </c>
      <c r="Q506" t="e">
        <f t="shared" si="58"/>
        <v>#REF!</v>
      </c>
      <c r="R506" t="e">
        <f>IF(P506=1,IF(A506=A505,R505,COUNTIF(Q$2:Q505,"&gt;0")+1),0)</f>
        <v>#REF!</v>
      </c>
      <c r="S506" t="e">
        <f t="shared" si="59"/>
        <v>#N/A</v>
      </c>
    </row>
    <row r="507" spans="1:19">
      <c r="A507" t="e">
        <f>IF(COUNTIF(A$2:A506,A506)=B506,A506+1,A506)</f>
        <v>#N/A</v>
      </c>
      <c r="B507" t="e">
        <f>VLOOKUP(A507,'помощник для списков'!A$2:L$4005,11,FALSE)</f>
        <v>#N/A</v>
      </c>
      <c r="C507" t="e">
        <f>IF(A507=A506,D506,VLOOKUP(E507,#REF!,25,FALSE))</f>
        <v>#N/A</v>
      </c>
      <c r="D507" s="54" t="e">
        <f>IF(VLOOKUP(E507,'помощник для списков'!C$2:E$4005,3,FALSE)=0,'помощник2(строки)'!C507,IF(INDEX(#REF!,C507+1,12)=0,IF(INDEX(#REF!,C507+2,12)=0,IF(INDEX(#REF!,C507+3,12)=0,IF(INDEX(#REF!,C507+4,12)=0,IF(INDEX(#REF!,C507+5,12)=0,IF(INDEX(#REF!,C507+6,12)=0,IF(INDEX(#REF!,C507+7,12)=0,IF(INDEX(#REF!,C507+8,12)=0,IF(INDEX(#REF!,C507+9,12)=0,IF(INDEX(#REF!,C507+10,12)=0,IF(INDEX(#REF!,C507+11,12)=0,INDEX(#REF!,C507+12,12),INDEX(#REF!,C507+11,12)),INDEX(#REF!,C507+10,12)),INDEX(#REF!,C507+9,12)),INDEX(#REF!,C507+8,12)),INDEX(#REF!,C507+7,12)),INDEX(#REF!,C507+6,12)),INDEX(#REF!,C507+5,12)),INDEX(#REF!,C507+4,12)),INDEX(#REF!,C507+3,12)),INDEX(#REF!,C507+2,12)),INDEX(#REF!,C507+1,12)))</f>
        <v>#N/A</v>
      </c>
      <c r="E507" t="e">
        <f>VLOOKUP(A507,'помощник для списков'!A$2:C$4005,3,FALSE)</f>
        <v>#N/A</v>
      </c>
      <c r="F507" t="e">
        <f>VLOOKUP(CONCATENATE("Лимит на доме",E507),#REF!,22,FALSE)</f>
        <v>#N/A</v>
      </c>
      <c r="G507" t="e">
        <f>VLOOKUP(E507,'помощник для списков'!C$2:I$4005,7,FALSE)</f>
        <v>#N/A</v>
      </c>
      <c r="H507" s="68" t="e">
        <f t="shared" si="54"/>
        <v>#N/A</v>
      </c>
      <c r="I507" t="e">
        <f t="shared" si="55"/>
        <v>#N/A</v>
      </c>
      <c r="J507">
        <f>ROW()</f>
        <v>507</v>
      </c>
      <c r="K507" t="e">
        <f>INDEX(#REF!,'помощник2(строки)'!D507,26)</f>
        <v>#REF!</v>
      </c>
      <c r="L507" t="e">
        <f>IF(K507="да",IF(A507=A506,L506,COUNTIF(M$2:M506,"&gt;0")+1),0)</f>
        <v>#REF!</v>
      </c>
      <c r="M507" t="e">
        <f>IF(VLOOKUP(E507,'помощник для списков'!C$2:I$4005,7,FALSE)=0,0,IF(L507=0,0,IF(E507=E506,0,1)))</f>
        <v>#N/A</v>
      </c>
      <c r="N507" t="e">
        <f t="shared" si="56"/>
        <v>#N/A</v>
      </c>
      <c r="O507" t="e">
        <f t="shared" si="57"/>
        <v>#N/A</v>
      </c>
      <c r="P507" t="e">
        <f>IF(INDEX(#REF!,'помощник2(строки)'!D507,27)="согласие",1,IF(INDEX(#REF!,'помощник2(строки)'!D507,27)="принято решение ОМС",1,0))</f>
        <v>#REF!</v>
      </c>
      <c r="Q507" t="e">
        <f t="shared" si="58"/>
        <v>#REF!</v>
      </c>
      <c r="R507" t="e">
        <f>IF(P507=1,IF(A507=A506,R506,COUNTIF(Q$2:Q506,"&gt;0")+1),0)</f>
        <v>#REF!</v>
      </c>
      <c r="S507" t="e">
        <f t="shared" si="59"/>
        <v>#N/A</v>
      </c>
    </row>
    <row r="508" spans="1:19">
      <c r="A508" t="e">
        <f>IF(COUNTIF(A$2:A507,A507)=B507,A507+1,A507)</f>
        <v>#N/A</v>
      </c>
      <c r="B508" t="e">
        <f>VLOOKUP(A508,'помощник для списков'!A$2:L$4005,11,FALSE)</f>
        <v>#N/A</v>
      </c>
      <c r="C508" t="e">
        <f>IF(A508=A507,D507,VLOOKUP(E508,#REF!,25,FALSE))</f>
        <v>#N/A</v>
      </c>
      <c r="D508" s="54" t="e">
        <f>IF(VLOOKUP(E508,'помощник для списков'!C$2:E$4005,3,FALSE)=0,'помощник2(строки)'!C508,IF(INDEX(#REF!,C508+1,12)=0,IF(INDEX(#REF!,C508+2,12)=0,IF(INDEX(#REF!,C508+3,12)=0,IF(INDEX(#REF!,C508+4,12)=0,IF(INDEX(#REF!,C508+5,12)=0,IF(INDEX(#REF!,C508+6,12)=0,IF(INDEX(#REF!,C508+7,12)=0,IF(INDEX(#REF!,C508+8,12)=0,IF(INDEX(#REF!,C508+9,12)=0,IF(INDEX(#REF!,C508+10,12)=0,IF(INDEX(#REF!,C508+11,12)=0,INDEX(#REF!,C508+12,12),INDEX(#REF!,C508+11,12)),INDEX(#REF!,C508+10,12)),INDEX(#REF!,C508+9,12)),INDEX(#REF!,C508+8,12)),INDEX(#REF!,C508+7,12)),INDEX(#REF!,C508+6,12)),INDEX(#REF!,C508+5,12)),INDEX(#REF!,C508+4,12)),INDEX(#REF!,C508+3,12)),INDEX(#REF!,C508+2,12)),INDEX(#REF!,C508+1,12)))</f>
        <v>#N/A</v>
      </c>
      <c r="E508" t="e">
        <f>VLOOKUP(A508,'помощник для списков'!A$2:C$4005,3,FALSE)</f>
        <v>#N/A</v>
      </c>
      <c r="F508" t="e">
        <f>VLOOKUP(CONCATENATE("Лимит на доме",E508),#REF!,22,FALSE)</f>
        <v>#N/A</v>
      </c>
      <c r="G508" t="e">
        <f>VLOOKUP(E508,'помощник для списков'!C$2:I$4005,7,FALSE)</f>
        <v>#N/A</v>
      </c>
      <c r="H508" s="68" t="e">
        <f t="shared" si="54"/>
        <v>#N/A</v>
      </c>
      <c r="I508" t="e">
        <f t="shared" si="55"/>
        <v>#N/A</v>
      </c>
      <c r="J508">
        <f>ROW()</f>
        <v>508</v>
      </c>
      <c r="K508" t="e">
        <f>INDEX(#REF!,'помощник2(строки)'!D508,26)</f>
        <v>#REF!</v>
      </c>
      <c r="L508" t="e">
        <f>IF(K508="да",IF(A508=A507,L507,COUNTIF(M$2:M507,"&gt;0")+1),0)</f>
        <v>#REF!</v>
      </c>
      <c r="M508" t="e">
        <f>IF(VLOOKUP(E508,'помощник для списков'!C$2:I$4005,7,FALSE)=0,0,IF(L508=0,0,IF(E508=E507,0,1)))</f>
        <v>#N/A</v>
      </c>
      <c r="N508" t="e">
        <f t="shared" si="56"/>
        <v>#N/A</v>
      </c>
      <c r="O508" t="e">
        <f t="shared" si="57"/>
        <v>#N/A</v>
      </c>
      <c r="P508" t="e">
        <f>IF(INDEX(#REF!,'помощник2(строки)'!D508,27)="согласие",1,IF(INDEX(#REF!,'помощник2(строки)'!D508,27)="принято решение ОМС",1,0))</f>
        <v>#REF!</v>
      </c>
      <c r="Q508" t="e">
        <f t="shared" si="58"/>
        <v>#REF!</v>
      </c>
      <c r="R508" t="e">
        <f>IF(P508=1,IF(A508=A507,R507,COUNTIF(Q$2:Q507,"&gt;0")+1),0)</f>
        <v>#REF!</v>
      </c>
      <c r="S508" t="e">
        <f t="shared" si="59"/>
        <v>#N/A</v>
      </c>
    </row>
    <row r="509" spans="1:19">
      <c r="A509" t="e">
        <f>IF(COUNTIF(A$2:A508,A508)=B508,A508+1,A508)</f>
        <v>#N/A</v>
      </c>
      <c r="B509" t="e">
        <f>VLOOKUP(A509,'помощник для списков'!A$2:L$4005,11,FALSE)</f>
        <v>#N/A</v>
      </c>
      <c r="C509" t="e">
        <f>IF(A509=A508,D508,VLOOKUP(E509,#REF!,25,FALSE))</f>
        <v>#N/A</v>
      </c>
      <c r="D509" s="54" t="e">
        <f>IF(VLOOKUP(E509,'помощник для списков'!C$2:E$4005,3,FALSE)=0,'помощник2(строки)'!C509,IF(INDEX(#REF!,C509+1,12)=0,IF(INDEX(#REF!,C509+2,12)=0,IF(INDEX(#REF!,C509+3,12)=0,IF(INDEX(#REF!,C509+4,12)=0,IF(INDEX(#REF!,C509+5,12)=0,IF(INDEX(#REF!,C509+6,12)=0,IF(INDEX(#REF!,C509+7,12)=0,IF(INDEX(#REF!,C509+8,12)=0,IF(INDEX(#REF!,C509+9,12)=0,IF(INDEX(#REF!,C509+10,12)=0,IF(INDEX(#REF!,C509+11,12)=0,INDEX(#REF!,C509+12,12),INDEX(#REF!,C509+11,12)),INDEX(#REF!,C509+10,12)),INDEX(#REF!,C509+9,12)),INDEX(#REF!,C509+8,12)),INDEX(#REF!,C509+7,12)),INDEX(#REF!,C509+6,12)),INDEX(#REF!,C509+5,12)),INDEX(#REF!,C509+4,12)),INDEX(#REF!,C509+3,12)),INDEX(#REF!,C509+2,12)),INDEX(#REF!,C509+1,12)))</f>
        <v>#N/A</v>
      </c>
      <c r="E509" t="e">
        <f>VLOOKUP(A509,'помощник для списков'!A$2:C$4005,3,FALSE)</f>
        <v>#N/A</v>
      </c>
      <c r="F509" t="e">
        <f>VLOOKUP(CONCATENATE("Лимит на доме",E509),#REF!,22,FALSE)</f>
        <v>#N/A</v>
      </c>
      <c r="G509" t="e">
        <f>VLOOKUP(E509,'помощник для списков'!C$2:I$4005,7,FALSE)</f>
        <v>#N/A</v>
      </c>
      <c r="H509" s="68" t="e">
        <f t="shared" si="54"/>
        <v>#N/A</v>
      </c>
      <c r="I509" t="e">
        <f t="shared" si="55"/>
        <v>#N/A</v>
      </c>
      <c r="J509">
        <f>ROW()</f>
        <v>509</v>
      </c>
      <c r="K509" t="e">
        <f>INDEX(#REF!,'помощник2(строки)'!D509,26)</f>
        <v>#REF!</v>
      </c>
      <c r="L509" t="e">
        <f>IF(K509="да",IF(A509=A508,L508,COUNTIF(M$2:M508,"&gt;0")+1),0)</f>
        <v>#REF!</v>
      </c>
      <c r="M509" t="e">
        <f>IF(VLOOKUP(E509,'помощник для списков'!C$2:I$4005,7,FALSE)=0,0,IF(L509=0,0,IF(E509=E508,0,1)))</f>
        <v>#N/A</v>
      </c>
      <c r="N509" t="e">
        <f t="shared" si="56"/>
        <v>#N/A</v>
      </c>
      <c r="O509" t="e">
        <f t="shared" si="57"/>
        <v>#N/A</v>
      </c>
      <c r="P509" t="e">
        <f>IF(INDEX(#REF!,'помощник2(строки)'!D509,27)="согласие",1,IF(INDEX(#REF!,'помощник2(строки)'!D509,27)="принято решение ОМС",1,0))</f>
        <v>#REF!</v>
      </c>
      <c r="Q509" t="e">
        <f t="shared" si="58"/>
        <v>#REF!</v>
      </c>
      <c r="R509" t="e">
        <f>IF(P509=1,IF(A509=A508,R508,COUNTIF(Q$2:Q508,"&gt;0")+1),0)</f>
        <v>#REF!</v>
      </c>
      <c r="S509" t="e">
        <f t="shared" si="59"/>
        <v>#N/A</v>
      </c>
    </row>
    <row r="510" spans="1:19">
      <c r="A510" t="e">
        <f>IF(COUNTIF(A$2:A509,A509)=B509,A509+1,A509)</f>
        <v>#N/A</v>
      </c>
      <c r="B510" t="e">
        <f>VLOOKUP(A510,'помощник для списков'!A$2:L$4005,11,FALSE)</f>
        <v>#N/A</v>
      </c>
      <c r="C510" t="e">
        <f>IF(A510=A509,D509,VLOOKUP(E510,#REF!,25,FALSE))</f>
        <v>#N/A</v>
      </c>
      <c r="D510" s="54" t="e">
        <f>IF(VLOOKUP(E510,'помощник для списков'!C$2:E$4005,3,FALSE)=0,'помощник2(строки)'!C510,IF(INDEX(#REF!,C510+1,12)=0,IF(INDEX(#REF!,C510+2,12)=0,IF(INDEX(#REF!,C510+3,12)=0,IF(INDEX(#REF!,C510+4,12)=0,IF(INDEX(#REF!,C510+5,12)=0,IF(INDEX(#REF!,C510+6,12)=0,IF(INDEX(#REF!,C510+7,12)=0,IF(INDEX(#REF!,C510+8,12)=0,IF(INDEX(#REF!,C510+9,12)=0,IF(INDEX(#REF!,C510+10,12)=0,IF(INDEX(#REF!,C510+11,12)=0,INDEX(#REF!,C510+12,12),INDEX(#REF!,C510+11,12)),INDEX(#REF!,C510+10,12)),INDEX(#REF!,C510+9,12)),INDEX(#REF!,C510+8,12)),INDEX(#REF!,C510+7,12)),INDEX(#REF!,C510+6,12)),INDEX(#REF!,C510+5,12)),INDEX(#REF!,C510+4,12)),INDEX(#REF!,C510+3,12)),INDEX(#REF!,C510+2,12)),INDEX(#REF!,C510+1,12)))</f>
        <v>#N/A</v>
      </c>
      <c r="E510" t="e">
        <f>VLOOKUP(A510,'помощник для списков'!A$2:C$4005,3,FALSE)</f>
        <v>#N/A</v>
      </c>
      <c r="F510" t="e">
        <f>VLOOKUP(CONCATENATE("Лимит на доме",E510),#REF!,22,FALSE)</f>
        <v>#N/A</v>
      </c>
      <c r="G510" t="e">
        <f>VLOOKUP(E510,'помощник для списков'!C$2:I$4005,7,FALSE)</f>
        <v>#N/A</v>
      </c>
      <c r="H510" s="68" t="e">
        <f t="shared" si="54"/>
        <v>#N/A</v>
      </c>
      <c r="I510" t="e">
        <f t="shared" si="55"/>
        <v>#N/A</v>
      </c>
      <c r="J510">
        <f>ROW()</f>
        <v>510</v>
      </c>
      <c r="K510" t="e">
        <f>INDEX(#REF!,'помощник2(строки)'!D510,26)</f>
        <v>#REF!</v>
      </c>
      <c r="L510" t="e">
        <f>IF(K510="да",IF(A510=A509,L509,COUNTIF(M$2:M509,"&gt;0")+1),0)</f>
        <v>#REF!</v>
      </c>
      <c r="M510" t="e">
        <f>IF(VLOOKUP(E510,'помощник для списков'!C$2:I$4005,7,FALSE)=0,0,IF(L510=0,0,IF(E510=E509,0,1)))</f>
        <v>#N/A</v>
      </c>
      <c r="N510" t="e">
        <f t="shared" si="56"/>
        <v>#N/A</v>
      </c>
      <c r="O510" t="e">
        <f t="shared" si="57"/>
        <v>#N/A</v>
      </c>
      <c r="P510" t="e">
        <f>IF(INDEX(#REF!,'помощник2(строки)'!D510,27)="согласие",1,IF(INDEX(#REF!,'помощник2(строки)'!D510,27)="принято решение ОМС",1,0))</f>
        <v>#REF!</v>
      </c>
      <c r="Q510" t="e">
        <f t="shared" si="58"/>
        <v>#REF!</v>
      </c>
      <c r="R510" t="e">
        <f>IF(P510=1,IF(A510=A509,R509,COUNTIF(Q$2:Q509,"&gt;0")+1),0)</f>
        <v>#REF!</v>
      </c>
      <c r="S510" t="e">
        <f t="shared" si="59"/>
        <v>#N/A</v>
      </c>
    </row>
    <row r="511" spans="1:19">
      <c r="A511" t="e">
        <f>IF(COUNTIF(A$2:A510,A510)=B510,A510+1,A510)</f>
        <v>#N/A</v>
      </c>
      <c r="B511" t="e">
        <f>VLOOKUP(A511,'помощник для списков'!A$2:L$4005,11,FALSE)</f>
        <v>#N/A</v>
      </c>
      <c r="C511" t="e">
        <f>IF(A511=A510,D510,VLOOKUP(E511,#REF!,25,FALSE))</f>
        <v>#N/A</v>
      </c>
      <c r="D511" s="54" t="e">
        <f>IF(VLOOKUP(E511,'помощник для списков'!C$2:E$4005,3,FALSE)=0,'помощник2(строки)'!C511,IF(INDEX(#REF!,C511+1,12)=0,IF(INDEX(#REF!,C511+2,12)=0,IF(INDEX(#REF!,C511+3,12)=0,IF(INDEX(#REF!,C511+4,12)=0,IF(INDEX(#REF!,C511+5,12)=0,IF(INDEX(#REF!,C511+6,12)=0,IF(INDEX(#REF!,C511+7,12)=0,IF(INDEX(#REF!,C511+8,12)=0,IF(INDEX(#REF!,C511+9,12)=0,IF(INDEX(#REF!,C511+10,12)=0,IF(INDEX(#REF!,C511+11,12)=0,INDEX(#REF!,C511+12,12),INDEX(#REF!,C511+11,12)),INDEX(#REF!,C511+10,12)),INDEX(#REF!,C511+9,12)),INDEX(#REF!,C511+8,12)),INDEX(#REF!,C511+7,12)),INDEX(#REF!,C511+6,12)),INDEX(#REF!,C511+5,12)),INDEX(#REF!,C511+4,12)),INDEX(#REF!,C511+3,12)),INDEX(#REF!,C511+2,12)),INDEX(#REF!,C511+1,12)))</f>
        <v>#N/A</v>
      </c>
      <c r="E511" t="e">
        <f>VLOOKUP(A511,'помощник для списков'!A$2:C$4005,3,FALSE)</f>
        <v>#N/A</v>
      </c>
      <c r="F511" t="e">
        <f>VLOOKUP(CONCATENATE("Лимит на доме",E511),#REF!,22,FALSE)</f>
        <v>#N/A</v>
      </c>
      <c r="G511" t="e">
        <f>VLOOKUP(E511,'помощник для списков'!C$2:I$4005,7,FALSE)</f>
        <v>#N/A</v>
      </c>
      <c r="H511" s="68" t="e">
        <f t="shared" si="54"/>
        <v>#N/A</v>
      </c>
      <c r="I511" t="e">
        <f t="shared" si="55"/>
        <v>#N/A</v>
      </c>
      <c r="J511">
        <f>ROW()</f>
        <v>511</v>
      </c>
      <c r="K511" t="e">
        <f>INDEX(#REF!,'помощник2(строки)'!D511,26)</f>
        <v>#REF!</v>
      </c>
      <c r="L511" t="e">
        <f>IF(K511="да",IF(A511=A510,L510,COUNTIF(M$2:M510,"&gt;0")+1),0)</f>
        <v>#REF!</v>
      </c>
      <c r="M511" t="e">
        <f>IF(VLOOKUP(E511,'помощник для списков'!C$2:I$4005,7,FALSE)=0,0,IF(L511=0,0,IF(E511=E510,0,1)))</f>
        <v>#N/A</v>
      </c>
      <c r="N511" t="e">
        <f t="shared" si="56"/>
        <v>#N/A</v>
      </c>
      <c r="O511" t="e">
        <f t="shared" si="57"/>
        <v>#N/A</v>
      </c>
      <c r="P511" t="e">
        <f>IF(INDEX(#REF!,'помощник2(строки)'!D511,27)="согласие",1,IF(INDEX(#REF!,'помощник2(строки)'!D511,27)="принято решение ОМС",1,0))</f>
        <v>#REF!</v>
      </c>
      <c r="Q511" t="e">
        <f t="shared" si="58"/>
        <v>#REF!</v>
      </c>
      <c r="R511" t="e">
        <f>IF(P511=1,IF(A511=A510,R510,COUNTIF(Q$2:Q510,"&gt;0")+1),0)</f>
        <v>#REF!</v>
      </c>
      <c r="S511" t="e">
        <f t="shared" si="59"/>
        <v>#N/A</v>
      </c>
    </row>
    <row r="512" spans="1:19">
      <c r="A512" t="e">
        <f>IF(COUNTIF(A$2:A511,A511)=B511,A511+1,A511)</f>
        <v>#N/A</v>
      </c>
      <c r="B512" t="e">
        <f>VLOOKUP(A512,'помощник для списков'!A$2:L$4005,11,FALSE)</f>
        <v>#N/A</v>
      </c>
      <c r="C512" t="e">
        <f>IF(A512=A511,D511,VLOOKUP(E512,#REF!,25,FALSE))</f>
        <v>#N/A</v>
      </c>
      <c r="D512" s="54" t="e">
        <f>IF(VLOOKUP(E512,'помощник для списков'!C$2:E$4005,3,FALSE)=0,'помощник2(строки)'!C512,IF(INDEX(#REF!,C512+1,12)=0,IF(INDEX(#REF!,C512+2,12)=0,IF(INDEX(#REF!,C512+3,12)=0,IF(INDEX(#REF!,C512+4,12)=0,IF(INDEX(#REF!,C512+5,12)=0,IF(INDEX(#REF!,C512+6,12)=0,IF(INDEX(#REF!,C512+7,12)=0,IF(INDEX(#REF!,C512+8,12)=0,IF(INDEX(#REF!,C512+9,12)=0,IF(INDEX(#REF!,C512+10,12)=0,IF(INDEX(#REF!,C512+11,12)=0,INDEX(#REF!,C512+12,12),INDEX(#REF!,C512+11,12)),INDEX(#REF!,C512+10,12)),INDEX(#REF!,C512+9,12)),INDEX(#REF!,C512+8,12)),INDEX(#REF!,C512+7,12)),INDEX(#REF!,C512+6,12)),INDEX(#REF!,C512+5,12)),INDEX(#REF!,C512+4,12)),INDEX(#REF!,C512+3,12)),INDEX(#REF!,C512+2,12)),INDEX(#REF!,C512+1,12)))</f>
        <v>#N/A</v>
      </c>
      <c r="E512" t="e">
        <f>VLOOKUP(A512,'помощник для списков'!A$2:C$4005,3,FALSE)</f>
        <v>#N/A</v>
      </c>
      <c r="F512" t="e">
        <f>VLOOKUP(CONCATENATE("Лимит на доме",E512),#REF!,22,FALSE)</f>
        <v>#N/A</v>
      </c>
      <c r="G512" t="e">
        <f>VLOOKUP(E512,'помощник для списков'!C$2:I$4005,7,FALSE)</f>
        <v>#N/A</v>
      </c>
      <c r="H512" s="68" t="e">
        <f t="shared" si="54"/>
        <v>#N/A</v>
      </c>
      <c r="I512" t="e">
        <f t="shared" si="55"/>
        <v>#N/A</v>
      </c>
      <c r="J512">
        <f>ROW()</f>
        <v>512</v>
      </c>
      <c r="K512" t="e">
        <f>INDEX(#REF!,'помощник2(строки)'!D512,26)</f>
        <v>#REF!</v>
      </c>
      <c r="L512" t="e">
        <f>IF(K512="да",IF(A512=A511,L511,COUNTIF(M$2:M511,"&gt;0")+1),0)</f>
        <v>#REF!</v>
      </c>
      <c r="M512" t="e">
        <f>IF(VLOOKUP(E512,'помощник для списков'!C$2:I$4005,7,FALSE)=0,0,IF(L512=0,0,IF(E512=E511,0,1)))</f>
        <v>#N/A</v>
      </c>
      <c r="N512" t="e">
        <f t="shared" si="56"/>
        <v>#N/A</v>
      </c>
      <c r="O512" t="e">
        <f t="shared" si="57"/>
        <v>#N/A</v>
      </c>
      <c r="P512" t="e">
        <f>IF(INDEX(#REF!,'помощник2(строки)'!D512,27)="согласие",1,IF(INDEX(#REF!,'помощник2(строки)'!D512,27)="принято решение ОМС",1,0))</f>
        <v>#REF!</v>
      </c>
      <c r="Q512" t="e">
        <f t="shared" si="58"/>
        <v>#REF!</v>
      </c>
      <c r="R512" t="e">
        <f>IF(P512=1,IF(A512=A511,R511,COUNTIF(Q$2:Q511,"&gt;0")+1),0)</f>
        <v>#REF!</v>
      </c>
      <c r="S512" t="e">
        <f t="shared" si="59"/>
        <v>#N/A</v>
      </c>
    </row>
    <row r="513" spans="1:19">
      <c r="A513" t="e">
        <f>IF(COUNTIF(A$2:A512,A512)=B512,A512+1,A512)</f>
        <v>#N/A</v>
      </c>
      <c r="B513" t="e">
        <f>VLOOKUP(A513,'помощник для списков'!A$2:L$4005,11,FALSE)</f>
        <v>#N/A</v>
      </c>
      <c r="C513" t="e">
        <f>IF(A513=A512,D512,VLOOKUP(E513,#REF!,25,FALSE))</f>
        <v>#N/A</v>
      </c>
      <c r="D513" s="54" t="e">
        <f>IF(VLOOKUP(E513,'помощник для списков'!C$2:E$4005,3,FALSE)=0,'помощник2(строки)'!C513,IF(INDEX(#REF!,C513+1,12)=0,IF(INDEX(#REF!,C513+2,12)=0,IF(INDEX(#REF!,C513+3,12)=0,IF(INDEX(#REF!,C513+4,12)=0,IF(INDEX(#REF!,C513+5,12)=0,IF(INDEX(#REF!,C513+6,12)=0,IF(INDEX(#REF!,C513+7,12)=0,IF(INDEX(#REF!,C513+8,12)=0,IF(INDEX(#REF!,C513+9,12)=0,IF(INDEX(#REF!,C513+10,12)=0,IF(INDEX(#REF!,C513+11,12)=0,INDEX(#REF!,C513+12,12),INDEX(#REF!,C513+11,12)),INDEX(#REF!,C513+10,12)),INDEX(#REF!,C513+9,12)),INDEX(#REF!,C513+8,12)),INDEX(#REF!,C513+7,12)),INDEX(#REF!,C513+6,12)),INDEX(#REF!,C513+5,12)),INDEX(#REF!,C513+4,12)),INDEX(#REF!,C513+3,12)),INDEX(#REF!,C513+2,12)),INDEX(#REF!,C513+1,12)))</f>
        <v>#N/A</v>
      </c>
      <c r="E513" t="e">
        <f>VLOOKUP(A513,'помощник для списков'!A$2:C$4005,3,FALSE)</f>
        <v>#N/A</v>
      </c>
      <c r="F513" t="e">
        <f>VLOOKUP(CONCATENATE("Лимит на доме",E513),#REF!,22,FALSE)</f>
        <v>#N/A</v>
      </c>
      <c r="G513" t="e">
        <f>VLOOKUP(E513,'помощник для списков'!C$2:I$4005,7,FALSE)</f>
        <v>#N/A</v>
      </c>
      <c r="H513" s="68" t="e">
        <f t="shared" si="54"/>
        <v>#N/A</v>
      </c>
      <c r="I513" t="e">
        <f t="shared" si="55"/>
        <v>#N/A</v>
      </c>
      <c r="J513">
        <f>ROW()</f>
        <v>513</v>
      </c>
      <c r="K513" t="e">
        <f>INDEX(#REF!,'помощник2(строки)'!D513,26)</f>
        <v>#REF!</v>
      </c>
      <c r="L513" t="e">
        <f>IF(K513="да",IF(A513=A512,L512,COUNTIF(M$2:M512,"&gt;0")+1),0)</f>
        <v>#REF!</v>
      </c>
      <c r="M513" t="e">
        <f>IF(VLOOKUP(E513,'помощник для списков'!C$2:I$4005,7,FALSE)=0,0,IF(L513=0,0,IF(E513=E512,0,1)))</f>
        <v>#N/A</v>
      </c>
      <c r="N513" t="e">
        <f t="shared" si="56"/>
        <v>#N/A</v>
      </c>
      <c r="O513" t="e">
        <f t="shared" si="57"/>
        <v>#N/A</v>
      </c>
      <c r="P513" t="e">
        <f>IF(INDEX(#REF!,'помощник2(строки)'!D513,27)="согласие",1,IF(INDEX(#REF!,'помощник2(строки)'!D513,27)="принято решение ОМС",1,0))</f>
        <v>#REF!</v>
      </c>
      <c r="Q513" t="e">
        <f t="shared" si="58"/>
        <v>#REF!</v>
      </c>
      <c r="R513" t="e">
        <f>IF(P513=1,IF(A513=A512,R512,COUNTIF(Q$2:Q512,"&gt;0")+1),0)</f>
        <v>#REF!</v>
      </c>
      <c r="S513" t="e">
        <f t="shared" si="59"/>
        <v>#N/A</v>
      </c>
    </row>
    <row r="514" spans="1:19">
      <c r="A514" t="e">
        <f>IF(COUNTIF(A$2:A513,A513)=B513,A513+1,A513)</f>
        <v>#N/A</v>
      </c>
      <c r="B514" t="e">
        <f>VLOOKUP(A514,'помощник для списков'!A$2:L$4005,11,FALSE)</f>
        <v>#N/A</v>
      </c>
      <c r="C514" t="e">
        <f>IF(A514=A513,D513,VLOOKUP(E514,#REF!,25,FALSE))</f>
        <v>#N/A</v>
      </c>
      <c r="D514" s="54" t="e">
        <f>IF(VLOOKUP(E514,'помощник для списков'!C$2:E$4005,3,FALSE)=0,'помощник2(строки)'!C514,IF(INDEX(#REF!,C514+1,12)=0,IF(INDEX(#REF!,C514+2,12)=0,IF(INDEX(#REF!,C514+3,12)=0,IF(INDEX(#REF!,C514+4,12)=0,IF(INDEX(#REF!,C514+5,12)=0,IF(INDEX(#REF!,C514+6,12)=0,IF(INDEX(#REF!,C514+7,12)=0,IF(INDEX(#REF!,C514+8,12)=0,IF(INDEX(#REF!,C514+9,12)=0,IF(INDEX(#REF!,C514+10,12)=0,IF(INDEX(#REF!,C514+11,12)=0,INDEX(#REF!,C514+12,12),INDEX(#REF!,C514+11,12)),INDEX(#REF!,C514+10,12)),INDEX(#REF!,C514+9,12)),INDEX(#REF!,C514+8,12)),INDEX(#REF!,C514+7,12)),INDEX(#REF!,C514+6,12)),INDEX(#REF!,C514+5,12)),INDEX(#REF!,C514+4,12)),INDEX(#REF!,C514+3,12)),INDEX(#REF!,C514+2,12)),INDEX(#REF!,C514+1,12)))</f>
        <v>#N/A</v>
      </c>
      <c r="E514" t="e">
        <f>VLOOKUP(A514,'помощник для списков'!A$2:C$4005,3,FALSE)</f>
        <v>#N/A</v>
      </c>
      <c r="F514" t="e">
        <f>VLOOKUP(CONCATENATE("Лимит на доме",E514),#REF!,22,FALSE)</f>
        <v>#N/A</v>
      </c>
      <c r="G514" t="e">
        <f>VLOOKUP(E514,'помощник для списков'!C$2:I$4005,7,FALSE)</f>
        <v>#N/A</v>
      </c>
      <c r="H514" s="68" t="e">
        <f t="shared" si="54"/>
        <v>#N/A</v>
      </c>
      <c r="I514" t="e">
        <f t="shared" si="55"/>
        <v>#N/A</v>
      </c>
      <c r="J514">
        <f>ROW()</f>
        <v>514</v>
      </c>
      <c r="K514" t="e">
        <f>INDEX(#REF!,'помощник2(строки)'!D514,26)</f>
        <v>#REF!</v>
      </c>
      <c r="L514" t="e">
        <f>IF(K514="да",IF(A514=A513,L513,COUNTIF(M$2:M513,"&gt;0")+1),0)</f>
        <v>#REF!</v>
      </c>
      <c r="M514" t="e">
        <f>IF(VLOOKUP(E514,'помощник для списков'!C$2:I$4005,7,FALSE)=0,0,IF(L514=0,0,IF(E514=E513,0,1)))</f>
        <v>#N/A</v>
      </c>
      <c r="N514" t="e">
        <f t="shared" si="56"/>
        <v>#N/A</v>
      </c>
      <c r="O514" t="e">
        <f t="shared" si="57"/>
        <v>#N/A</v>
      </c>
      <c r="P514" t="e">
        <f>IF(INDEX(#REF!,'помощник2(строки)'!D514,27)="согласие",1,IF(INDEX(#REF!,'помощник2(строки)'!D514,27)="принято решение ОМС",1,0))</f>
        <v>#REF!</v>
      </c>
      <c r="Q514" t="e">
        <f t="shared" si="58"/>
        <v>#REF!</v>
      </c>
      <c r="R514" t="e">
        <f>IF(P514=1,IF(A514=A513,R513,COUNTIF(Q$2:Q513,"&gt;0")+1),0)</f>
        <v>#REF!</v>
      </c>
      <c r="S514" t="e">
        <f t="shared" si="59"/>
        <v>#N/A</v>
      </c>
    </row>
    <row r="515" spans="1:19">
      <c r="A515" t="e">
        <f>IF(COUNTIF(A$2:A514,A514)=B514,A514+1,A514)</f>
        <v>#N/A</v>
      </c>
      <c r="B515" t="e">
        <f>VLOOKUP(A515,'помощник для списков'!A$2:L$4005,11,FALSE)</f>
        <v>#N/A</v>
      </c>
      <c r="C515" t="e">
        <f>IF(A515=A514,D514,VLOOKUP(E515,#REF!,25,FALSE))</f>
        <v>#N/A</v>
      </c>
      <c r="D515" s="54" t="e">
        <f>IF(VLOOKUP(E515,'помощник для списков'!C$2:E$4005,3,FALSE)=0,'помощник2(строки)'!C515,IF(INDEX(#REF!,C515+1,12)=0,IF(INDEX(#REF!,C515+2,12)=0,IF(INDEX(#REF!,C515+3,12)=0,IF(INDEX(#REF!,C515+4,12)=0,IF(INDEX(#REF!,C515+5,12)=0,IF(INDEX(#REF!,C515+6,12)=0,IF(INDEX(#REF!,C515+7,12)=0,IF(INDEX(#REF!,C515+8,12)=0,IF(INDEX(#REF!,C515+9,12)=0,IF(INDEX(#REF!,C515+10,12)=0,IF(INDEX(#REF!,C515+11,12)=0,INDEX(#REF!,C515+12,12),INDEX(#REF!,C515+11,12)),INDEX(#REF!,C515+10,12)),INDEX(#REF!,C515+9,12)),INDEX(#REF!,C515+8,12)),INDEX(#REF!,C515+7,12)),INDEX(#REF!,C515+6,12)),INDEX(#REF!,C515+5,12)),INDEX(#REF!,C515+4,12)),INDEX(#REF!,C515+3,12)),INDEX(#REF!,C515+2,12)),INDEX(#REF!,C515+1,12)))</f>
        <v>#N/A</v>
      </c>
      <c r="E515" t="e">
        <f>VLOOKUP(A515,'помощник для списков'!A$2:C$4005,3,FALSE)</f>
        <v>#N/A</v>
      </c>
      <c r="F515" t="e">
        <f>VLOOKUP(CONCATENATE("Лимит на доме",E515),#REF!,22,FALSE)</f>
        <v>#N/A</v>
      </c>
      <c r="G515" t="e">
        <f>VLOOKUP(E515,'помощник для списков'!C$2:I$4005,7,FALSE)</f>
        <v>#N/A</v>
      </c>
      <c r="H515" s="68" t="e">
        <f t="shared" si="54"/>
        <v>#N/A</v>
      </c>
      <c r="I515" t="e">
        <f t="shared" si="55"/>
        <v>#N/A</v>
      </c>
      <c r="J515">
        <f>ROW()</f>
        <v>515</v>
      </c>
      <c r="K515" t="e">
        <f>INDEX(#REF!,'помощник2(строки)'!D515,26)</f>
        <v>#REF!</v>
      </c>
      <c r="L515" t="e">
        <f>IF(K515="да",IF(A515=A514,L514,COUNTIF(M$2:M514,"&gt;0")+1),0)</f>
        <v>#REF!</v>
      </c>
      <c r="M515" t="e">
        <f>IF(VLOOKUP(E515,'помощник для списков'!C$2:I$4005,7,FALSE)=0,0,IF(L515=0,0,IF(E515=E514,0,1)))</f>
        <v>#N/A</v>
      </c>
      <c r="N515" t="e">
        <f t="shared" si="56"/>
        <v>#N/A</v>
      </c>
      <c r="O515" t="e">
        <f t="shared" si="57"/>
        <v>#N/A</v>
      </c>
      <c r="P515" t="e">
        <f>IF(INDEX(#REF!,'помощник2(строки)'!D515,27)="согласие",1,IF(INDEX(#REF!,'помощник2(строки)'!D515,27)="принято решение ОМС",1,0))</f>
        <v>#REF!</v>
      </c>
      <c r="Q515" t="e">
        <f t="shared" si="58"/>
        <v>#REF!</v>
      </c>
      <c r="R515" t="e">
        <f>IF(P515=1,IF(A515=A514,R514,COUNTIF(Q$2:Q514,"&gt;0")+1),0)</f>
        <v>#REF!</v>
      </c>
      <c r="S515" t="e">
        <f t="shared" si="59"/>
        <v>#N/A</v>
      </c>
    </row>
    <row r="516" spans="1:19">
      <c r="A516" t="e">
        <f>IF(COUNTIF(A$2:A515,A515)=B515,A515+1,A515)</f>
        <v>#N/A</v>
      </c>
      <c r="B516" t="e">
        <f>VLOOKUP(A516,'помощник для списков'!A$2:L$4005,11,FALSE)</f>
        <v>#N/A</v>
      </c>
      <c r="C516" t="e">
        <f>IF(A516=A515,D515,VLOOKUP(E516,#REF!,25,FALSE))</f>
        <v>#N/A</v>
      </c>
      <c r="D516" s="54" t="e">
        <f>IF(VLOOKUP(E516,'помощник для списков'!C$2:E$4005,3,FALSE)=0,'помощник2(строки)'!C516,IF(INDEX(#REF!,C516+1,12)=0,IF(INDEX(#REF!,C516+2,12)=0,IF(INDEX(#REF!,C516+3,12)=0,IF(INDEX(#REF!,C516+4,12)=0,IF(INDEX(#REF!,C516+5,12)=0,IF(INDEX(#REF!,C516+6,12)=0,IF(INDEX(#REF!,C516+7,12)=0,IF(INDEX(#REF!,C516+8,12)=0,IF(INDEX(#REF!,C516+9,12)=0,IF(INDEX(#REF!,C516+10,12)=0,IF(INDEX(#REF!,C516+11,12)=0,INDEX(#REF!,C516+12,12),INDEX(#REF!,C516+11,12)),INDEX(#REF!,C516+10,12)),INDEX(#REF!,C516+9,12)),INDEX(#REF!,C516+8,12)),INDEX(#REF!,C516+7,12)),INDEX(#REF!,C516+6,12)),INDEX(#REF!,C516+5,12)),INDEX(#REF!,C516+4,12)),INDEX(#REF!,C516+3,12)),INDEX(#REF!,C516+2,12)),INDEX(#REF!,C516+1,12)))</f>
        <v>#N/A</v>
      </c>
      <c r="E516" t="e">
        <f>VLOOKUP(A516,'помощник для списков'!A$2:C$4005,3,FALSE)</f>
        <v>#N/A</v>
      </c>
      <c r="F516" t="e">
        <f>VLOOKUP(CONCATENATE("Лимит на доме",E516),#REF!,22,FALSE)</f>
        <v>#N/A</v>
      </c>
      <c r="G516" t="e">
        <f>VLOOKUP(E516,'помощник для списков'!C$2:I$4005,7,FALSE)</f>
        <v>#N/A</v>
      </c>
      <c r="H516" s="68" t="e">
        <f t="shared" si="54"/>
        <v>#N/A</v>
      </c>
      <c r="I516" t="e">
        <f t="shared" si="55"/>
        <v>#N/A</v>
      </c>
      <c r="J516">
        <f>ROW()</f>
        <v>516</v>
      </c>
      <c r="K516" t="e">
        <f>INDEX(#REF!,'помощник2(строки)'!D516,26)</f>
        <v>#REF!</v>
      </c>
      <c r="L516" t="e">
        <f>IF(K516="да",IF(A516=A515,L515,COUNTIF(M$2:M515,"&gt;0")+1),0)</f>
        <v>#REF!</v>
      </c>
      <c r="M516" t="e">
        <f>IF(VLOOKUP(E516,'помощник для списков'!C$2:I$4005,7,FALSE)=0,0,IF(L516=0,0,IF(E516=E515,0,1)))</f>
        <v>#N/A</v>
      </c>
      <c r="N516" t="e">
        <f t="shared" si="56"/>
        <v>#N/A</v>
      </c>
      <c r="O516" t="e">
        <f t="shared" si="57"/>
        <v>#N/A</v>
      </c>
      <c r="P516" t="e">
        <f>IF(INDEX(#REF!,'помощник2(строки)'!D516,27)="согласие",1,IF(INDEX(#REF!,'помощник2(строки)'!D516,27)="принято решение ОМС",1,0))</f>
        <v>#REF!</v>
      </c>
      <c r="Q516" t="e">
        <f t="shared" si="58"/>
        <v>#REF!</v>
      </c>
      <c r="R516" t="e">
        <f>IF(P516=1,IF(A516=A515,R515,COUNTIF(Q$2:Q515,"&gt;0")+1),0)</f>
        <v>#REF!</v>
      </c>
      <c r="S516" t="e">
        <f t="shared" si="59"/>
        <v>#N/A</v>
      </c>
    </row>
    <row r="517" spans="1:19">
      <c r="A517" t="e">
        <f>IF(COUNTIF(A$2:A516,A516)=B516,A516+1,A516)</f>
        <v>#N/A</v>
      </c>
      <c r="B517" t="e">
        <f>VLOOKUP(A517,'помощник для списков'!A$2:L$4005,11,FALSE)</f>
        <v>#N/A</v>
      </c>
      <c r="C517" t="e">
        <f>IF(A517=A516,D516,VLOOKUP(E517,#REF!,25,FALSE))</f>
        <v>#N/A</v>
      </c>
      <c r="D517" s="54" t="e">
        <f>IF(VLOOKUP(E517,'помощник для списков'!C$2:E$4005,3,FALSE)=0,'помощник2(строки)'!C517,IF(INDEX(#REF!,C517+1,12)=0,IF(INDEX(#REF!,C517+2,12)=0,IF(INDEX(#REF!,C517+3,12)=0,IF(INDEX(#REF!,C517+4,12)=0,IF(INDEX(#REF!,C517+5,12)=0,IF(INDEX(#REF!,C517+6,12)=0,IF(INDEX(#REF!,C517+7,12)=0,IF(INDEX(#REF!,C517+8,12)=0,IF(INDEX(#REF!,C517+9,12)=0,IF(INDEX(#REF!,C517+10,12)=0,IF(INDEX(#REF!,C517+11,12)=0,INDEX(#REF!,C517+12,12),INDEX(#REF!,C517+11,12)),INDEX(#REF!,C517+10,12)),INDEX(#REF!,C517+9,12)),INDEX(#REF!,C517+8,12)),INDEX(#REF!,C517+7,12)),INDEX(#REF!,C517+6,12)),INDEX(#REF!,C517+5,12)),INDEX(#REF!,C517+4,12)),INDEX(#REF!,C517+3,12)),INDEX(#REF!,C517+2,12)),INDEX(#REF!,C517+1,12)))</f>
        <v>#N/A</v>
      </c>
      <c r="E517" t="e">
        <f>VLOOKUP(A517,'помощник для списков'!A$2:C$4005,3,FALSE)</f>
        <v>#N/A</v>
      </c>
      <c r="F517" t="e">
        <f>VLOOKUP(CONCATENATE("Лимит на доме",E517),#REF!,22,FALSE)</f>
        <v>#N/A</v>
      </c>
      <c r="G517" t="e">
        <f>VLOOKUP(E517,'помощник для списков'!C$2:I$4005,7,FALSE)</f>
        <v>#N/A</v>
      </c>
      <c r="H517" s="68" t="e">
        <f t="shared" si="54"/>
        <v>#N/A</v>
      </c>
      <c r="I517" t="e">
        <f t="shared" si="55"/>
        <v>#N/A</v>
      </c>
      <c r="J517">
        <f>ROW()</f>
        <v>517</v>
      </c>
      <c r="K517" t="e">
        <f>INDEX(#REF!,'помощник2(строки)'!D517,26)</f>
        <v>#REF!</v>
      </c>
      <c r="L517" t="e">
        <f>IF(K517="да",IF(A517=A516,L516,COUNTIF(M$2:M516,"&gt;0")+1),0)</f>
        <v>#REF!</v>
      </c>
      <c r="M517" t="e">
        <f>IF(VLOOKUP(E517,'помощник для списков'!C$2:I$4005,7,FALSE)=0,0,IF(L517=0,0,IF(E517=E516,0,1)))</f>
        <v>#N/A</v>
      </c>
      <c r="N517" t="e">
        <f t="shared" si="56"/>
        <v>#N/A</v>
      </c>
      <c r="O517" t="e">
        <f t="shared" si="57"/>
        <v>#N/A</v>
      </c>
      <c r="P517" t="e">
        <f>IF(INDEX(#REF!,'помощник2(строки)'!D517,27)="согласие",1,IF(INDEX(#REF!,'помощник2(строки)'!D517,27)="принято решение ОМС",1,0))</f>
        <v>#REF!</v>
      </c>
      <c r="Q517" t="e">
        <f t="shared" si="58"/>
        <v>#REF!</v>
      </c>
      <c r="R517" t="e">
        <f>IF(P517=1,IF(A517=A516,R516,COUNTIF(Q$2:Q516,"&gt;0")+1),0)</f>
        <v>#REF!</v>
      </c>
      <c r="S517" t="e">
        <f t="shared" si="59"/>
        <v>#N/A</v>
      </c>
    </row>
    <row r="518" spans="1:19">
      <c r="A518" t="e">
        <f>IF(COUNTIF(A$2:A517,A517)=B517,A517+1,A517)</f>
        <v>#N/A</v>
      </c>
      <c r="B518" t="e">
        <f>VLOOKUP(A518,'помощник для списков'!A$2:L$4005,11,FALSE)</f>
        <v>#N/A</v>
      </c>
      <c r="C518" t="e">
        <f>IF(A518=A517,D517,VLOOKUP(E518,#REF!,25,FALSE))</f>
        <v>#N/A</v>
      </c>
      <c r="D518" s="54" t="e">
        <f>IF(VLOOKUP(E518,'помощник для списков'!C$2:E$4005,3,FALSE)=0,'помощник2(строки)'!C518,IF(INDEX(#REF!,C518+1,12)=0,IF(INDEX(#REF!,C518+2,12)=0,IF(INDEX(#REF!,C518+3,12)=0,IF(INDEX(#REF!,C518+4,12)=0,IF(INDEX(#REF!,C518+5,12)=0,IF(INDEX(#REF!,C518+6,12)=0,IF(INDEX(#REF!,C518+7,12)=0,IF(INDEX(#REF!,C518+8,12)=0,IF(INDEX(#REF!,C518+9,12)=0,IF(INDEX(#REF!,C518+10,12)=0,IF(INDEX(#REF!,C518+11,12)=0,INDEX(#REF!,C518+12,12),INDEX(#REF!,C518+11,12)),INDEX(#REF!,C518+10,12)),INDEX(#REF!,C518+9,12)),INDEX(#REF!,C518+8,12)),INDEX(#REF!,C518+7,12)),INDEX(#REF!,C518+6,12)),INDEX(#REF!,C518+5,12)),INDEX(#REF!,C518+4,12)),INDEX(#REF!,C518+3,12)),INDEX(#REF!,C518+2,12)),INDEX(#REF!,C518+1,12)))</f>
        <v>#N/A</v>
      </c>
      <c r="E518" t="e">
        <f>VLOOKUP(A518,'помощник для списков'!A$2:C$4005,3,FALSE)</f>
        <v>#N/A</v>
      </c>
      <c r="F518" t="e">
        <f>VLOOKUP(CONCATENATE("Лимит на доме",E518),#REF!,22,FALSE)</f>
        <v>#N/A</v>
      </c>
      <c r="G518" t="e">
        <f>VLOOKUP(E518,'помощник для списков'!C$2:I$4005,7,FALSE)</f>
        <v>#N/A</v>
      </c>
      <c r="H518" s="68" t="e">
        <f t="shared" si="54"/>
        <v>#N/A</v>
      </c>
      <c r="I518" t="e">
        <f t="shared" si="55"/>
        <v>#N/A</v>
      </c>
      <c r="J518">
        <f>ROW()</f>
        <v>518</v>
      </c>
      <c r="K518" t="e">
        <f>INDEX(#REF!,'помощник2(строки)'!D518,26)</f>
        <v>#REF!</v>
      </c>
      <c r="L518" t="e">
        <f>IF(K518="да",IF(A518=A517,L517,COUNTIF(M$2:M517,"&gt;0")+1),0)</f>
        <v>#REF!</v>
      </c>
      <c r="M518" t="e">
        <f>IF(VLOOKUP(E518,'помощник для списков'!C$2:I$4005,7,FALSE)=0,0,IF(L518=0,0,IF(E518=E517,0,1)))</f>
        <v>#N/A</v>
      </c>
      <c r="N518" t="e">
        <f t="shared" si="56"/>
        <v>#N/A</v>
      </c>
      <c r="O518" t="e">
        <f t="shared" si="57"/>
        <v>#N/A</v>
      </c>
      <c r="P518" t="e">
        <f>IF(INDEX(#REF!,'помощник2(строки)'!D518,27)="согласие",1,IF(INDEX(#REF!,'помощник2(строки)'!D518,27)="принято решение ОМС",1,0))</f>
        <v>#REF!</v>
      </c>
      <c r="Q518" t="e">
        <f t="shared" si="58"/>
        <v>#REF!</v>
      </c>
      <c r="R518" t="e">
        <f>IF(P518=1,IF(A518=A517,R517,COUNTIF(Q$2:Q517,"&gt;0")+1),0)</f>
        <v>#REF!</v>
      </c>
      <c r="S518" t="e">
        <f t="shared" si="59"/>
        <v>#N/A</v>
      </c>
    </row>
    <row r="519" spans="1:19">
      <c r="A519" t="e">
        <f>IF(COUNTIF(A$2:A518,A518)=B518,A518+1,A518)</f>
        <v>#N/A</v>
      </c>
      <c r="B519" t="e">
        <f>VLOOKUP(A519,'помощник для списков'!A$2:L$4005,11,FALSE)</f>
        <v>#N/A</v>
      </c>
      <c r="C519" t="e">
        <f>IF(A519=A518,D518,VLOOKUP(E519,#REF!,25,FALSE))</f>
        <v>#N/A</v>
      </c>
      <c r="D519" s="54" t="e">
        <f>IF(VLOOKUP(E519,'помощник для списков'!C$2:E$4005,3,FALSE)=0,'помощник2(строки)'!C519,IF(INDEX(#REF!,C519+1,12)=0,IF(INDEX(#REF!,C519+2,12)=0,IF(INDEX(#REF!,C519+3,12)=0,IF(INDEX(#REF!,C519+4,12)=0,IF(INDEX(#REF!,C519+5,12)=0,IF(INDEX(#REF!,C519+6,12)=0,IF(INDEX(#REF!,C519+7,12)=0,IF(INDEX(#REF!,C519+8,12)=0,IF(INDEX(#REF!,C519+9,12)=0,IF(INDEX(#REF!,C519+10,12)=0,IF(INDEX(#REF!,C519+11,12)=0,INDEX(#REF!,C519+12,12),INDEX(#REF!,C519+11,12)),INDEX(#REF!,C519+10,12)),INDEX(#REF!,C519+9,12)),INDEX(#REF!,C519+8,12)),INDEX(#REF!,C519+7,12)),INDEX(#REF!,C519+6,12)),INDEX(#REF!,C519+5,12)),INDEX(#REF!,C519+4,12)),INDEX(#REF!,C519+3,12)),INDEX(#REF!,C519+2,12)),INDEX(#REF!,C519+1,12)))</f>
        <v>#N/A</v>
      </c>
      <c r="E519" t="e">
        <f>VLOOKUP(A519,'помощник для списков'!A$2:C$4005,3,FALSE)</f>
        <v>#N/A</v>
      </c>
      <c r="F519" t="e">
        <f>VLOOKUP(CONCATENATE("Лимит на доме",E519),#REF!,22,FALSE)</f>
        <v>#N/A</v>
      </c>
      <c r="G519" t="e">
        <f>VLOOKUP(E519,'помощник для списков'!C$2:I$4005,7,FALSE)</f>
        <v>#N/A</v>
      </c>
      <c r="H519" s="68" t="e">
        <f t="shared" si="54"/>
        <v>#N/A</v>
      </c>
      <c r="I519" t="e">
        <f t="shared" si="55"/>
        <v>#N/A</v>
      </c>
      <c r="J519">
        <f>ROW()</f>
        <v>519</v>
      </c>
      <c r="K519" t="e">
        <f>INDEX(#REF!,'помощник2(строки)'!D519,26)</f>
        <v>#REF!</v>
      </c>
      <c r="L519" t="e">
        <f>IF(K519="да",IF(A519=A518,L518,COUNTIF(M$2:M518,"&gt;0")+1),0)</f>
        <v>#REF!</v>
      </c>
      <c r="M519" t="e">
        <f>IF(VLOOKUP(E519,'помощник для списков'!C$2:I$4005,7,FALSE)=0,0,IF(L519=0,0,IF(E519=E518,0,1)))</f>
        <v>#N/A</v>
      </c>
      <c r="N519" t="e">
        <f t="shared" si="56"/>
        <v>#N/A</v>
      </c>
      <c r="O519" t="e">
        <f t="shared" si="57"/>
        <v>#N/A</v>
      </c>
      <c r="P519" t="e">
        <f>IF(INDEX(#REF!,'помощник2(строки)'!D519,27)="согласие",1,IF(INDEX(#REF!,'помощник2(строки)'!D519,27)="принято решение ОМС",1,0))</f>
        <v>#REF!</v>
      </c>
      <c r="Q519" t="e">
        <f t="shared" si="58"/>
        <v>#REF!</v>
      </c>
      <c r="R519" t="e">
        <f>IF(P519=1,IF(A519=A518,R518,COUNTIF(Q$2:Q518,"&gt;0")+1),0)</f>
        <v>#REF!</v>
      </c>
      <c r="S519" t="e">
        <f t="shared" si="59"/>
        <v>#N/A</v>
      </c>
    </row>
    <row r="520" spans="1:19">
      <c r="A520" t="e">
        <f>IF(COUNTIF(A$2:A519,A519)=B519,A519+1,A519)</f>
        <v>#N/A</v>
      </c>
      <c r="B520" t="e">
        <f>VLOOKUP(A520,'помощник для списков'!A$2:L$4005,11,FALSE)</f>
        <v>#N/A</v>
      </c>
      <c r="C520" t="e">
        <f>IF(A520=A519,D519,VLOOKUP(E520,#REF!,25,FALSE))</f>
        <v>#N/A</v>
      </c>
      <c r="D520" s="54" t="e">
        <f>IF(VLOOKUP(E520,'помощник для списков'!C$2:E$4005,3,FALSE)=0,'помощник2(строки)'!C520,IF(INDEX(#REF!,C520+1,12)=0,IF(INDEX(#REF!,C520+2,12)=0,IF(INDEX(#REF!,C520+3,12)=0,IF(INDEX(#REF!,C520+4,12)=0,IF(INDEX(#REF!,C520+5,12)=0,IF(INDEX(#REF!,C520+6,12)=0,IF(INDEX(#REF!,C520+7,12)=0,IF(INDEX(#REF!,C520+8,12)=0,IF(INDEX(#REF!,C520+9,12)=0,IF(INDEX(#REF!,C520+10,12)=0,IF(INDEX(#REF!,C520+11,12)=0,INDEX(#REF!,C520+12,12),INDEX(#REF!,C520+11,12)),INDEX(#REF!,C520+10,12)),INDEX(#REF!,C520+9,12)),INDEX(#REF!,C520+8,12)),INDEX(#REF!,C520+7,12)),INDEX(#REF!,C520+6,12)),INDEX(#REF!,C520+5,12)),INDEX(#REF!,C520+4,12)),INDEX(#REF!,C520+3,12)),INDEX(#REF!,C520+2,12)),INDEX(#REF!,C520+1,12)))</f>
        <v>#N/A</v>
      </c>
      <c r="E520" t="e">
        <f>VLOOKUP(A520,'помощник для списков'!A$2:C$4005,3,FALSE)</f>
        <v>#N/A</v>
      </c>
      <c r="F520" t="e">
        <f>VLOOKUP(CONCATENATE("Лимит на доме",E520),#REF!,22,FALSE)</f>
        <v>#N/A</v>
      </c>
      <c r="G520" t="e">
        <f>VLOOKUP(E520,'помощник для списков'!C$2:I$4005,7,FALSE)</f>
        <v>#N/A</v>
      </c>
      <c r="H520" s="68" t="e">
        <f t="shared" si="54"/>
        <v>#N/A</v>
      </c>
      <c r="I520" t="e">
        <f t="shared" si="55"/>
        <v>#N/A</v>
      </c>
      <c r="J520">
        <f>ROW()</f>
        <v>520</v>
      </c>
      <c r="K520" t="e">
        <f>INDEX(#REF!,'помощник2(строки)'!D520,26)</f>
        <v>#REF!</v>
      </c>
      <c r="L520" t="e">
        <f>IF(K520="да",IF(A520=A519,L519,COUNTIF(M$2:M519,"&gt;0")+1),0)</f>
        <v>#REF!</v>
      </c>
      <c r="M520" t="e">
        <f>IF(VLOOKUP(E520,'помощник для списков'!C$2:I$4005,7,FALSE)=0,0,IF(L520=0,0,IF(E520=E519,0,1)))</f>
        <v>#N/A</v>
      </c>
      <c r="N520" t="e">
        <f t="shared" si="56"/>
        <v>#N/A</v>
      </c>
      <c r="O520" t="e">
        <f t="shared" si="57"/>
        <v>#N/A</v>
      </c>
      <c r="P520" t="e">
        <f>IF(INDEX(#REF!,'помощник2(строки)'!D520,27)="согласие",1,IF(INDEX(#REF!,'помощник2(строки)'!D520,27)="принято решение ОМС",1,0))</f>
        <v>#REF!</v>
      </c>
      <c r="Q520" t="e">
        <f t="shared" si="58"/>
        <v>#REF!</v>
      </c>
      <c r="R520" t="e">
        <f>IF(P520=1,IF(A520=A519,R519,COUNTIF(Q$2:Q519,"&gt;0")+1),0)</f>
        <v>#REF!</v>
      </c>
      <c r="S520" t="e">
        <f t="shared" si="59"/>
        <v>#N/A</v>
      </c>
    </row>
    <row r="521" spans="1:19">
      <c r="A521" t="e">
        <f>IF(COUNTIF(A$2:A520,A520)=B520,A520+1,A520)</f>
        <v>#N/A</v>
      </c>
      <c r="B521" t="e">
        <f>VLOOKUP(A521,'помощник для списков'!A$2:L$4005,11,FALSE)</f>
        <v>#N/A</v>
      </c>
      <c r="C521" t="e">
        <f>IF(A521=A520,D520,VLOOKUP(E521,#REF!,25,FALSE))</f>
        <v>#N/A</v>
      </c>
      <c r="D521" s="54" t="e">
        <f>IF(VLOOKUP(E521,'помощник для списков'!C$2:E$4005,3,FALSE)=0,'помощник2(строки)'!C521,IF(INDEX(#REF!,C521+1,12)=0,IF(INDEX(#REF!,C521+2,12)=0,IF(INDEX(#REF!,C521+3,12)=0,IF(INDEX(#REF!,C521+4,12)=0,IF(INDEX(#REF!,C521+5,12)=0,IF(INDEX(#REF!,C521+6,12)=0,IF(INDEX(#REF!,C521+7,12)=0,IF(INDEX(#REF!,C521+8,12)=0,IF(INDEX(#REF!,C521+9,12)=0,IF(INDEX(#REF!,C521+10,12)=0,IF(INDEX(#REF!,C521+11,12)=0,INDEX(#REF!,C521+12,12),INDEX(#REF!,C521+11,12)),INDEX(#REF!,C521+10,12)),INDEX(#REF!,C521+9,12)),INDEX(#REF!,C521+8,12)),INDEX(#REF!,C521+7,12)),INDEX(#REF!,C521+6,12)),INDEX(#REF!,C521+5,12)),INDEX(#REF!,C521+4,12)),INDEX(#REF!,C521+3,12)),INDEX(#REF!,C521+2,12)),INDEX(#REF!,C521+1,12)))</f>
        <v>#N/A</v>
      </c>
      <c r="E521" t="e">
        <f>VLOOKUP(A521,'помощник для списков'!A$2:C$4005,3,FALSE)</f>
        <v>#N/A</v>
      </c>
      <c r="F521" t="e">
        <f>VLOOKUP(CONCATENATE("Лимит на доме",E521),#REF!,22,FALSE)</f>
        <v>#N/A</v>
      </c>
      <c r="G521" t="e">
        <f>VLOOKUP(E521,'помощник для списков'!C$2:I$4005,7,FALSE)</f>
        <v>#N/A</v>
      </c>
      <c r="H521" s="68" t="e">
        <f t="shared" si="54"/>
        <v>#N/A</v>
      </c>
      <c r="I521" t="e">
        <f t="shared" si="55"/>
        <v>#N/A</v>
      </c>
      <c r="J521">
        <f>ROW()</f>
        <v>521</v>
      </c>
      <c r="K521" t="e">
        <f>INDEX(#REF!,'помощник2(строки)'!D521,26)</f>
        <v>#REF!</v>
      </c>
      <c r="L521" t="e">
        <f>IF(K521="да",IF(A521=A520,L520,COUNTIF(M$2:M520,"&gt;0")+1),0)</f>
        <v>#REF!</v>
      </c>
      <c r="M521" t="e">
        <f>IF(VLOOKUP(E521,'помощник для списков'!C$2:I$4005,7,FALSE)=0,0,IF(L521=0,0,IF(E521=E520,0,1)))</f>
        <v>#N/A</v>
      </c>
      <c r="N521" t="e">
        <f t="shared" si="56"/>
        <v>#N/A</v>
      </c>
      <c r="O521" t="e">
        <f t="shared" si="57"/>
        <v>#N/A</v>
      </c>
      <c r="P521" t="e">
        <f>IF(INDEX(#REF!,'помощник2(строки)'!D521,27)="согласие",1,IF(INDEX(#REF!,'помощник2(строки)'!D521,27)="принято решение ОМС",1,0))</f>
        <v>#REF!</v>
      </c>
      <c r="Q521" t="e">
        <f t="shared" si="58"/>
        <v>#REF!</v>
      </c>
      <c r="R521" t="e">
        <f>IF(P521=1,IF(A521=A520,R520,COUNTIF(Q$2:Q520,"&gt;0")+1),0)</f>
        <v>#REF!</v>
      </c>
      <c r="S521" t="e">
        <f t="shared" si="59"/>
        <v>#N/A</v>
      </c>
    </row>
    <row r="522" spans="1:19">
      <c r="A522" t="e">
        <f>IF(COUNTIF(A$2:A521,A521)=B521,A521+1,A521)</f>
        <v>#N/A</v>
      </c>
      <c r="B522" t="e">
        <f>VLOOKUP(A522,'помощник для списков'!A$2:L$4005,11,FALSE)</f>
        <v>#N/A</v>
      </c>
      <c r="C522" t="e">
        <f>IF(A522=A521,D521,VLOOKUP(E522,#REF!,25,FALSE))</f>
        <v>#N/A</v>
      </c>
      <c r="D522" s="54" t="e">
        <f>IF(VLOOKUP(E522,'помощник для списков'!C$2:E$4005,3,FALSE)=0,'помощник2(строки)'!C522,IF(INDEX(#REF!,C522+1,12)=0,IF(INDEX(#REF!,C522+2,12)=0,IF(INDEX(#REF!,C522+3,12)=0,IF(INDEX(#REF!,C522+4,12)=0,IF(INDEX(#REF!,C522+5,12)=0,IF(INDEX(#REF!,C522+6,12)=0,IF(INDEX(#REF!,C522+7,12)=0,IF(INDEX(#REF!,C522+8,12)=0,IF(INDEX(#REF!,C522+9,12)=0,IF(INDEX(#REF!,C522+10,12)=0,IF(INDEX(#REF!,C522+11,12)=0,INDEX(#REF!,C522+12,12),INDEX(#REF!,C522+11,12)),INDEX(#REF!,C522+10,12)),INDEX(#REF!,C522+9,12)),INDEX(#REF!,C522+8,12)),INDEX(#REF!,C522+7,12)),INDEX(#REF!,C522+6,12)),INDEX(#REF!,C522+5,12)),INDEX(#REF!,C522+4,12)),INDEX(#REF!,C522+3,12)),INDEX(#REF!,C522+2,12)),INDEX(#REF!,C522+1,12)))</f>
        <v>#N/A</v>
      </c>
      <c r="E522" t="e">
        <f>VLOOKUP(A522,'помощник для списков'!A$2:C$4005,3,FALSE)</f>
        <v>#N/A</v>
      </c>
      <c r="F522" t="e">
        <f>VLOOKUP(CONCATENATE("Лимит на доме",E522),#REF!,22,FALSE)</f>
        <v>#N/A</v>
      </c>
      <c r="G522" t="e">
        <f>VLOOKUP(E522,'помощник для списков'!C$2:I$4005,7,FALSE)</f>
        <v>#N/A</v>
      </c>
      <c r="H522" s="68" t="e">
        <f t="shared" si="54"/>
        <v>#N/A</v>
      </c>
      <c r="I522" t="e">
        <f t="shared" si="55"/>
        <v>#N/A</v>
      </c>
      <c r="J522">
        <f>ROW()</f>
        <v>522</v>
      </c>
      <c r="K522" t="e">
        <f>INDEX(#REF!,'помощник2(строки)'!D522,26)</f>
        <v>#REF!</v>
      </c>
      <c r="L522" t="e">
        <f>IF(K522="да",IF(A522=A521,L521,COUNTIF(M$2:M521,"&gt;0")+1),0)</f>
        <v>#REF!</v>
      </c>
      <c r="M522" t="e">
        <f>IF(VLOOKUP(E522,'помощник для списков'!C$2:I$4005,7,FALSE)=0,0,IF(L522=0,0,IF(E522=E521,0,1)))</f>
        <v>#N/A</v>
      </c>
      <c r="N522" t="e">
        <f t="shared" si="56"/>
        <v>#N/A</v>
      </c>
      <c r="O522" t="e">
        <f t="shared" si="57"/>
        <v>#N/A</v>
      </c>
      <c r="P522" t="e">
        <f>IF(INDEX(#REF!,'помощник2(строки)'!D522,27)="согласие",1,IF(INDEX(#REF!,'помощник2(строки)'!D522,27)="принято решение ОМС",1,0))</f>
        <v>#REF!</v>
      </c>
      <c r="Q522" t="e">
        <f t="shared" si="58"/>
        <v>#REF!</v>
      </c>
      <c r="R522" t="e">
        <f>IF(P522=1,IF(A522=A521,R521,COUNTIF(Q$2:Q521,"&gt;0")+1),0)</f>
        <v>#REF!</v>
      </c>
      <c r="S522" t="e">
        <f t="shared" si="59"/>
        <v>#N/A</v>
      </c>
    </row>
    <row r="523" spans="1:19">
      <c r="A523" t="e">
        <f>IF(COUNTIF(A$2:A522,A522)=B522,A522+1,A522)</f>
        <v>#N/A</v>
      </c>
      <c r="B523" t="e">
        <f>VLOOKUP(A523,'помощник для списков'!A$2:L$4005,11,FALSE)</f>
        <v>#N/A</v>
      </c>
      <c r="C523" t="e">
        <f>IF(A523=A522,D522,VLOOKUP(E523,#REF!,25,FALSE))</f>
        <v>#N/A</v>
      </c>
      <c r="D523" s="54" t="e">
        <f>IF(VLOOKUP(E523,'помощник для списков'!C$2:E$4005,3,FALSE)=0,'помощник2(строки)'!C523,IF(INDEX(#REF!,C523+1,12)=0,IF(INDEX(#REF!,C523+2,12)=0,IF(INDEX(#REF!,C523+3,12)=0,IF(INDEX(#REF!,C523+4,12)=0,IF(INDEX(#REF!,C523+5,12)=0,IF(INDEX(#REF!,C523+6,12)=0,IF(INDEX(#REF!,C523+7,12)=0,IF(INDEX(#REF!,C523+8,12)=0,IF(INDEX(#REF!,C523+9,12)=0,IF(INDEX(#REF!,C523+10,12)=0,IF(INDEX(#REF!,C523+11,12)=0,INDEX(#REF!,C523+12,12),INDEX(#REF!,C523+11,12)),INDEX(#REF!,C523+10,12)),INDEX(#REF!,C523+9,12)),INDEX(#REF!,C523+8,12)),INDEX(#REF!,C523+7,12)),INDEX(#REF!,C523+6,12)),INDEX(#REF!,C523+5,12)),INDEX(#REF!,C523+4,12)),INDEX(#REF!,C523+3,12)),INDEX(#REF!,C523+2,12)),INDEX(#REF!,C523+1,12)))</f>
        <v>#N/A</v>
      </c>
      <c r="E523" t="e">
        <f>VLOOKUP(A523,'помощник для списков'!A$2:C$4005,3,FALSE)</f>
        <v>#N/A</v>
      </c>
      <c r="F523" t="e">
        <f>VLOOKUP(CONCATENATE("Лимит на доме",E523),#REF!,22,FALSE)</f>
        <v>#N/A</v>
      </c>
      <c r="G523" t="e">
        <f>VLOOKUP(E523,'помощник для списков'!C$2:I$4005,7,FALSE)</f>
        <v>#N/A</v>
      </c>
      <c r="H523" s="68" t="e">
        <f t="shared" si="54"/>
        <v>#N/A</v>
      </c>
      <c r="I523" t="e">
        <f t="shared" si="55"/>
        <v>#N/A</v>
      </c>
      <c r="J523">
        <f>ROW()</f>
        <v>523</v>
      </c>
      <c r="K523" t="e">
        <f>INDEX(#REF!,'помощник2(строки)'!D523,26)</f>
        <v>#REF!</v>
      </c>
      <c r="L523" t="e">
        <f>IF(K523="да",IF(A523=A522,L522,COUNTIF(M$2:M522,"&gt;0")+1),0)</f>
        <v>#REF!</v>
      </c>
      <c r="M523" t="e">
        <f>IF(VLOOKUP(E523,'помощник для списков'!C$2:I$4005,7,FALSE)=0,0,IF(L523=0,0,IF(E523=E522,0,1)))</f>
        <v>#N/A</v>
      </c>
      <c r="N523" t="e">
        <f t="shared" si="56"/>
        <v>#N/A</v>
      </c>
      <c r="O523" t="e">
        <f t="shared" si="57"/>
        <v>#N/A</v>
      </c>
      <c r="P523" t="e">
        <f>IF(INDEX(#REF!,'помощник2(строки)'!D523,27)="согласие",1,IF(INDEX(#REF!,'помощник2(строки)'!D523,27)="принято решение ОМС",1,0))</f>
        <v>#REF!</v>
      </c>
      <c r="Q523" t="e">
        <f t="shared" si="58"/>
        <v>#REF!</v>
      </c>
      <c r="R523" t="e">
        <f>IF(P523=1,IF(A523=A522,R522,COUNTIF(Q$2:Q522,"&gt;0")+1),0)</f>
        <v>#REF!</v>
      </c>
      <c r="S523" t="e">
        <f t="shared" si="59"/>
        <v>#N/A</v>
      </c>
    </row>
    <row r="524" spans="1:19">
      <c r="A524" t="e">
        <f>IF(COUNTIF(A$2:A523,A523)=B523,A523+1,A523)</f>
        <v>#N/A</v>
      </c>
      <c r="B524" t="e">
        <f>VLOOKUP(A524,'помощник для списков'!A$2:L$4005,11,FALSE)</f>
        <v>#N/A</v>
      </c>
      <c r="C524" t="e">
        <f>IF(A524=A523,D523,VLOOKUP(E524,#REF!,25,FALSE))</f>
        <v>#N/A</v>
      </c>
      <c r="D524" s="54" t="e">
        <f>IF(VLOOKUP(E524,'помощник для списков'!C$2:E$4005,3,FALSE)=0,'помощник2(строки)'!C524,IF(INDEX(#REF!,C524+1,12)=0,IF(INDEX(#REF!,C524+2,12)=0,IF(INDEX(#REF!,C524+3,12)=0,IF(INDEX(#REF!,C524+4,12)=0,IF(INDEX(#REF!,C524+5,12)=0,IF(INDEX(#REF!,C524+6,12)=0,IF(INDEX(#REF!,C524+7,12)=0,IF(INDEX(#REF!,C524+8,12)=0,IF(INDEX(#REF!,C524+9,12)=0,IF(INDEX(#REF!,C524+10,12)=0,IF(INDEX(#REF!,C524+11,12)=0,INDEX(#REF!,C524+12,12),INDEX(#REF!,C524+11,12)),INDEX(#REF!,C524+10,12)),INDEX(#REF!,C524+9,12)),INDEX(#REF!,C524+8,12)),INDEX(#REF!,C524+7,12)),INDEX(#REF!,C524+6,12)),INDEX(#REF!,C524+5,12)),INDEX(#REF!,C524+4,12)),INDEX(#REF!,C524+3,12)),INDEX(#REF!,C524+2,12)),INDEX(#REF!,C524+1,12)))</f>
        <v>#N/A</v>
      </c>
      <c r="E524" t="e">
        <f>VLOOKUP(A524,'помощник для списков'!A$2:C$4005,3,FALSE)</f>
        <v>#N/A</v>
      </c>
      <c r="F524" t="e">
        <f>VLOOKUP(CONCATENATE("Лимит на доме",E524),#REF!,22,FALSE)</f>
        <v>#N/A</v>
      </c>
      <c r="G524" t="e">
        <f>VLOOKUP(E524,'помощник для списков'!C$2:I$4005,7,FALSE)</f>
        <v>#N/A</v>
      </c>
      <c r="H524" s="68" t="e">
        <f t="shared" si="54"/>
        <v>#N/A</v>
      </c>
      <c r="I524" t="e">
        <f t="shared" si="55"/>
        <v>#N/A</v>
      </c>
      <c r="J524">
        <f>ROW()</f>
        <v>524</v>
      </c>
      <c r="K524" t="e">
        <f>INDEX(#REF!,'помощник2(строки)'!D524,26)</f>
        <v>#REF!</v>
      </c>
      <c r="L524" t="e">
        <f>IF(K524="да",IF(A524=A523,L523,COUNTIF(M$2:M523,"&gt;0")+1),0)</f>
        <v>#REF!</v>
      </c>
      <c r="M524" t="e">
        <f>IF(VLOOKUP(E524,'помощник для списков'!C$2:I$4005,7,FALSE)=0,0,IF(L524=0,0,IF(E524=E523,0,1)))</f>
        <v>#N/A</v>
      </c>
      <c r="N524" t="e">
        <f t="shared" si="56"/>
        <v>#N/A</v>
      </c>
      <c r="O524" t="e">
        <f t="shared" si="57"/>
        <v>#N/A</v>
      </c>
      <c r="P524" t="e">
        <f>IF(INDEX(#REF!,'помощник2(строки)'!D524,27)="согласие",1,IF(INDEX(#REF!,'помощник2(строки)'!D524,27)="принято решение ОМС",1,0))</f>
        <v>#REF!</v>
      </c>
      <c r="Q524" t="e">
        <f t="shared" si="58"/>
        <v>#REF!</v>
      </c>
      <c r="R524" t="e">
        <f>IF(P524=1,IF(A524=A523,R523,COUNTIF(Q$2:Q523,"&gt;0")+1),0)</f>
        <v>#REF!</v>
      </c>
      <c r="S524" t="e">
        <f t="shared" si="59"/>
        <v>#N/A</v>
      </c>
    </row>
    <row r="525" spans="1:19">
      <c r="A525" t="e">
        <f>IF(COUNTIF(A$2:A524,A524)=B524,A524+1,A524)</f>
        <v>#N/A</v>
      </c>
      <c r="B525" t="e">
        <f>VLOOKUP(A525,'помощник для списков'!A$2:L$4005,11,FALSE)</f>
        <v>#N/A</v>
      </c>
      <c r="C525" t="e">
        <f>IF(A525=A524,D524,VLOOKUP(E525,#REF!,25,FALSE))</f>
        <v>#N/A</v>
      </c>
      <c r="D525" s="54" t="e">
        <f>IF(VLOOKUP(E525,'помощник для списков'!C$2:E$4005,3,FALSE)=0,'помощник2(строки)'!C525,IF(INDEX(#REF!,C525+1,12)=0,IF(INDEX(#REF!,C525+2,12)=0,IF(INDEX(#REF!,C525+3,12)=0,IF(INDEX(#REF!,C525+4,12)=0,IF(INDEX(#REF!,C525+5,12)=0,IF(INDEX(#REF!,C525+6,12)=0,IF(INDEX(#REF!,C525+7,12)=0,IF(INDEX(#REF!,C525+8,12)=0,IF(INDEX(#REF!,C525+9,12)=0,IF(INDEX(#REF!,C525+10,12)=0,IF(INDEX(#REF!,C525+11,12)=0,INDEX(#REF!,C525+12,12),INDEX(#REF!,C525+11,12)),INDEX(#REF!,C525+10,12)),INDEX(#REF!,C525+9,12)),INDEX(#REF!,C525+8,12)),INDEX(#REF!,C525+7,12)),INDEX(#REF!,C525+6,12)),INDEX(#REF!,C525+5,12)),INDEX(#REF!,C525+4,12)),INDEX(#REF!,C525+3,12)),INDEX(#REF!,C525+2,12)),INDEX(#REF!,C525+1,12)))</f>
        <v>#N/A</v>
      </c>
      <c r="E525" t="e">
        <f>VLOOKUP(A525,'помощник для списков'!A$2:C$4005,3,FALSE)</f>
        <v>#N/A</v>
      </c>
      <c r="F525" t="e">
        <f>VLOOKUP(CONCATENATE("Лимит на доме",E525),#REF!,22,FALSE)</f>
        <v>#N/A</v>
      </c>
      <c r="G525" t="e">
        <f>VLOOKUP(E525,'помощник для списков'!C$2:I$4005,7,FALSE)</f>
        <v>#N/A</v>
      </c>
      <c r="H525" s="68" t="e">
        <f t="shared" si="54"/>
        <v>#N/A</v>
      </c>
      <c r="I525" t="e">
        <f t="shared" si="55"/>
        <v>#N/A</v>
      </c>
      <c r="J525">
        <f>ROW()</f>
        <v>525</v>
      </c>
      <c r="K525" t="e">
        <f>INDEX(#REF!,'помощник2(строки)'!D525,26)</f>
        <v>#REF!</v>
      </c>
      <c r="L525" t="e">
        <f>IF(K525="да",IF(A525=A524,L524,COUNTIF(M$2:M524,"&gt;0")+1),0)</f>
        <v>#REF!</v>
      </c>
      <c r="M525" t="e">
        <f>IF(VLOOKUP(E525,'помощник для списков'!C$2:I$4005,7,FALSE)=0,0,IF(L525=0,0,IF(E525=E524,0,1)))</f>
        <v>#N/A</v>
      </c>
      <c r="N525" t="e">
        <f t="shared" si="56"/>
        <v>#N/A</v>
      </c>
      <c r="O525" t="e">
        <f t="shared" si="57"/>
        <v>#N/A</v>
      </c>
      <c r="P525" t="e">
        <f>IF(INDEX(#REF!,'помощник2(строки)'!D525,27)="согласие",1,IF(INDEX(#REF!,'помощник2(строки)'!D525,27)="принято решение ОМС",1,0))</f>
        <v>#REF!</v>
      </c>
      <c r="Q525" t="e">
        <f t="shared" si="58"/>
        <v>#REF!</v>
      </c>
      <c r="R525" t="e">
        <f>IF(P525=1,IF(A525=A524,R524,COUNTIF(Q$2:Q524,"&gt;0")+1),0)</f>
        <v>#REF!</v>
      </c>
      <c r="S525" t="e">
        <f t="shared" si="59"/>
        <v>#N/A</v>
      </c>
    </row>
    <row r="526" spans="1:19">
      <c r="A526" t="e">
        <f>IF(COUNTIF(A$2:A525,A525)=B525,A525+1,A525)</f>
        <v>#N/A</v>
      </c>
      <c r="B526" t="e">
        <f>VLOOKUP(A526,'помощник для списков'!A$2:L$4005,11,FALSE)</f>
        <v>#N/A</v>
      </c>
      <c r="C526" t="e">
        <f>IF(A526=A525,D525,VLOOKUP(E526,#REF!,25,FALSE))</f>
        <v>#N/A</v>
      </c>
      <c r="D526" s="54" t="e">
        <f>IF(VLOOKUP(E526,'помощник для списков'!C$2:E$4005,3,FALSE)=0,'помощник2(строки)'!C526,IF(INDEX(#REF!,C526+1,12)=0,IF(INDEX(#REF!,C526+2,12)=0,IF(INDEX(#REF!,C526+3,12)=0,IF(INDEX(#REF!,C526+4,12)=0,IF(INDEX(#REF!,C526+5,12)=0,IF(INDEX(#REF!,C526+6,12)=0,IF(INDEX(#REF!,C526+7,12)=0,IF(INDEX(#REF!,C526+8,12)=0,IF(INDEX(#REF!,C526+9,12)=0,IF(INDEX(#REF!,C526+10,12)=0,IF(INDEX(#REF!,C526+11,12)=0,INDEX(#REF!,C526+12,12),INDEX(#REF!,C526+11,12)),INDEX(#REF!,C526+10,12)),INDEX(#REF!,C526+9,12)),INDEX(#REF!,C526+8,12)),INDEX(#REF!,C526+7,12)),INDEX(#REF!,C526+6,12)),INDEX(#REF!,C526+5,12)),INDEX(#REF!,C526+4,12)),INDEX(#REF!,C526+3,12)),INDEX(#REF!,C526+2,12)),INDEX(#REF!,C526+1,12)))</f>
        <v>#N/A</v>
      </c>
      <c r="E526" t="e">
        <f>VLOOKUP(A526,'помощник для списков'!A$2:C$4005,3,FALSE)</f>
        <v>#N/A</v>
      </c>
      <c r="F526" t="e">
        <f>VLOOKUP(CONCATENATE("Лимит на доме",E526),#REF!,22,FALSE)</f>
        <v>#N/A</v>
      </c>
      <c r="G526" t="e">
        <f>VLOOKUP(E526,'помощник для списков'!C$2:I$4005,7,FALSE)</f>
        <v>#N/A</v>
      </c>
      <c r="H526" s="68" t="e">
        <f t="shared" si="54"/>
        <v>#N/A</v>
      </c>
      <c r="I526" t="e">
        <f t="shared" si="55"/>
        <v>#N/A</v>
      </c>
      <c r="J526">
        <f>ROW()</f>
        <v>526</v>
      </c>
      <c r="K526" t="e">
        <f>INDEX(#REF!,'помощник2(строки)'!D526,26)</f>
        <v>#REF!</v>
      </c>
      <c r="L526" t="e">
        <f>IF(K526="да",IF(A526=A525,L525,COUNTIF(M$2:M525,"&gt;0")+1),0)</f>
        <v>#REF!</v>
      </c>
      <c r="M526" t="e">
        <f>IF(VLOOKUP(E526,'помощник для списков'!C$2:I$4005,7,FALSE)=0,0,IF(L526=0,0,IF(E526=E525,0,1)))</f>
        <v>#N/A</v>
      </c>
      <c r="N526" t="e">
        <f t="shared" si="56"/>
        <v>#N/A</v>
      </c>
      <c r="O526" t="e">
        <f t="shared" si="57"/>
        <v>#N/A</v>
      </c>
      <c r="P526" t="e">
        <f>IF(INDEX(#REF!,'помощник2(строки)'!D526,27)="согласие",1,IF(INDEX(#REF!,'помощник2(строки)'!D526,27)="принято решение ОМС",1,0))</f>
        <v>#REF!</v>
      </c>
      <c r="Q526" t="e">
        <f t="shared" si="58"/>
        <v>#REF!</v>
      </c>
      <c r="R526" t="e">
        <f>IF(P526=1,IF(A526=A525,R525,COUNTIF(Q$2:Q525,"&gt;0")+1),0)</f>
        <v>#REF!</v>
      </c>
      <c r="S526" t="e">
        <f t="shared" si="59"/>
        <v>#N/A</v>
      </c>
    </row>
    <row r="527" spans="1:19">
      <c r="A527" t="e">
        <f>IF(COUNTIF(A$2:A526,A526)=B526,A526+1,A526)</f>
        <v>#N/A</v>
      </c>
      <c r="B527" t="e">
        <f>VLOOKUP(A527,'помощник для списков'!A$2:L$4005,11,FALSE)</f>
        <v>#N/A</v>
      </c>
      <c r="C527" t="e">
        <f>IF(A527=A526,D526,VLOOKUP(E527,#REF!,25,FALSE))</f>
        <v>#N/A</v>
      </c>
      <c r="D527" s="54" t="e">
        <f>IF(VLOOKUP(E527,'помощник для списков'!C$2:E$4005,3,FALSE)=0,'помощник2(строки)'!C527,IF(INDEX(#REF!,C527+1,12)=0,IF(INDEX(#REF!,C527+2,12)=0,IF(INDEX(#REF!,C527+3,12)=0,IF(INDEX(#REF!,C527+4,12)=0,IF(INDEX(#REF!,C527+5,12)=0,IF(INDEX(#REF!,C527+6,12)=0,IF(INDEX(#REF!,C527+7,12)=0,IF(INDEX(#REF!,C527+8,12)=0,IF(INDEX(#REF!,C527+9,12)=0,IF(INDEX(#REF!,C527+10,12)=0,IF(INDEX(#REF!,C527+11,12)=0,INDEX(#REF!,C527+12,12),INDEX(#REF!,C527+11,12)),INDEX(#REF!,C527+10,12)),INDEX(#REF!,C527+9,12)),INDEX(#REF!,C527+8,12)),INDEX(#REF!,C527+7,12)),INDEX(#REF!,C527+6,12)),INDEX(#REF!,C527+5,12)),INDEX(#REF!,C527+4,12)),INDEX(#REF!,C527+3,12)),INDEX(#REF!,C527+2,12)),INDEX(#REF!,C527+1,12)))</f>
        <v>#N/A</v>
      </c>
      <c r="E527" t="e">
        <f>VLOOKUP(A527,'помощник для списков'!A$2:C$4005,3,FALSE)</f>
        <v>#N/A</v>
      </c>
      <c r="F527" t="e">
        <f>VLOOKUP(CONCATENATE("Лимит на доме",E527),#REF!,22,FALSE)</f>
        <v>#N/A</v>
      </c>
      <c r="G527" t="e">
        <f>VLOOKUP(E527,'помощник для списков'!C$2:I$4005,7,FALSE)</f>
        <v>#N/A</v>
      </c>
      <c r="H527" s="68" t="e">
        <f t="shared" si="54"/>
        <v>#N/A</v>
      </c>
      <c r="I527" t="e">
        <f t="shared" si="55"/>
        <v>#N/A</v>
      </c>
      <c r="J527">
        <f>ROW()</f>
        <v>527</v>
      </c>
      <c r="K527" t="e">
        <f>INDEX(#REF!,'помощник2(строки)'!D527,26)</f>
        <v>#REF!</v>
      </c>
      <c r="L527" t="e">
        <f>IF(K527="да",IF(A527=A526,L526,COUNTIF(M$2:M526,"&gt;0")+1),0)</f>
        <v>#REF!</v>
      </c>
      <c r="M527" t="e">
        <f>IF(VLOOKUP(E527,'помощник для списков'!C$2:I$4005,7,FALSE)=0,0,IF(L527=0,0,IF(E527=E526,0,1)))</f>
        <v>#N/A</v>
      </c>
      <c r="N527" t="e">
        <f t="shared" si="56"/>
        <v>#N/A</v>
      </c>
      <c r="O527" t="e">
        <f t="shared" si="57"/>
        <v>#N/A</v>
      </c>
      <c r="P527" t="e">
        <f>IF(INDEX(#REF!,'помощник2(строки)'!D527,27)="согласие",1,IF(INDEX(#REF!,'помощник2(строки)'!D527,27)="принято решение ОМС",1,0))</f>
        <v>#REF!</v>
      </c>
      <c r="Q527" t="e">
        <f t="shared" si="58"/>
        <v>#REF!</v>
      </c>
      <c r="R527" t="e">
        <f>IF(P527=1,IF(A527=A526,R526,COUNTIF(Q$2:Q526,"&gt;0")+1),0)</f>
        <v>#REF!</v>
      </c>
      <c r="S527" t="e">
        <f t="shared" si="59"/>
        <v>#N/A</v>
      </c>
    </row>
    <row r="528" spans="1:19">
      <c r="A528" t="e">
        <f>IF(COUNTIF(A$2:A527,A527)=B527,A527+1,A527)</f>
        <v>#N/A</v>
      </c>
      <c r="B528" t="e">
        <f>VLOOKUP(A528,'помощник для списков'!A$2:L$4005,11,FALSE)</f>
        <v>#N/A</v>
      </c>
      <c r="C528" t="e">
        <f>IF(A528=A527,D527,VLOOKUP(E528,#REF!,25,FALSE))</f>
        <v>#N/A</v>
      </c>
      <c r="D528" s="54" t="e">
        <f>IF(VLOOKUP(E528,'помощник для списков'!C$2:E$4005,3,FALSE)=0,'помощник2(строки)'!C528,IF(INDEX(#REF!,C528+1,12)=0,IF(INDEX(#REF!,C528+2,12)=0,IF(INDEX(#REF!,C528+3,12)=0,IF(INDEX(#REF!,C528+4,12)=0,IF(INDEX(#REF!,C528+5,12)=0,IF(INDEX(#REF!,C528+6,12)=0,IF(INDEX(#REF!,C528+7,12)=0,IF(INDEX(#REF!,C528+8,12)=0,IF(INDEX(#REF!,C528+9,12)=0,IF(INDEX(#REF!,C528+10,12)=0,IF(INDEX(#REF!,C528+11,12)=0,INDEX(#REF!,C528+12,12),INDEX(#REF!,C528+11,12)),INDEX(#REF!,C528+10,12)),INDEX(#REF!,C528+9,12)),INDEX(#REF!,C528+8,12)),INDEX(#REF!,C528+7,12)),INDEX(#REF!,C528+6,12)),INDEX(#REF!,C528+5,12)),INDEX(#REF!,C528+4,12)),INDEX(#REF!,C528+3,12)),INDEX(#REF!,C528+2,12)),INDEX(#REF!,C528+1,12)))</f>
        <v>#N/A</v>
      </c>
      <c r="E528" t="e">
        <f>VLOOKUP(A528,'помощник для списков'!A$2:C$4005,3,FALSE)</f>
        <v>#N/A</v>
      </c>
      <c r="F528" t="e">
        <f>VLOOKUP(CONCATENATE("Лимит на доме",E528),#REF!,22,FALSE)</f>
        <v>#N/A</v>
      </c>
      <c r="G528" t="e">
        <f>VLOOKUP(E528,'помощник для списков'!C$2:I$4005,7,FALSE)</f>
        <v>#N/A</v>
      </c>
      <c r="H528" s="68" t="e">
        <f t="shared" si="54"/>
        <v>#N/A</v>
      </c>
      <c r="I528" t="e">
        <f t="shared" si="55"/>
        <v>#N/A</v>
      </c>
      <c r="J528">
        <f>ROW()</f>
        <v>528</v>
      </c>
      <c r="K528" t="e">
        <f>INDEX(#REF!,'помощник2(строки)'!D528,26)</f>
        <v>#REF!</v>
      </c>
      <c r="L528" t="e">
        <f>IF(K528="да",IF(A528=A527,L527,COUNTIF(M$2:M527,"&gt;0")+1),0)</f>
        <v>#REF!</v>
      </c>
      <c r="M528" t="e">
        <f>IF(VLOOKUP(E528,'помощник для списков'!C$2:I$4005,7,FALSE)=0,0,IF(L528=0,0,IF(E528=E527,0,1)))</f>
        <v>#N/A</v>
      </c>
      <c r="N528" t="e">
        <f t="shared" si="56"/>
        <v>#N/A</v>
      </c>
      <c r="O528" t="e">
        <f t="shared" si="57"/>
        <v>#N/A</v>
      </c>
      <c r="P528" t="e">
        <f>IF(INDEX(#REF!,'помощник2(строки)'!D528,27)="согласие",1,IF(INDEX(#REF!,'помощник2(строки)'!D528,27)="принято решение ОМС",1,0))</f>
        <v>#REF!</v>
      </c>
      <c r="Q528" t="e">
        <f t="shared" si="58"/>
        <v>#REF!</v>
      </c>
      <c r="R528" t="e">
        <f>IF(P528=1,IF(A528=A527,R527,COUNTIF(Q$2:Q527,"&gt;0")+1),0)</f>
        <v>#REF!</v>
      </c>
      <c r="S528" t="e">
        <f t="shared" si="59"/>
        <v>#N/A</v>
      </c>
    </row>
    <row r="529" spans="1:19">
      <c r="A529" t="e">
        <f>IF(COUNTIF(A$2:A528,A528)=B528,A528+1,A528)</f>
        <v>#N/A</v>
      </c>
      <c r="B529" t="e">
        <f>VLOOKUP(A529,'помощник для списков'!A$2:L$4005,11,FALSE)</f>
        <v>#N/A</v>
      </c>
      <c r="C529" t="e">
        <f>IF(A529=A528,D528,VLOOKUP(E529,#REF!,25,FALSE))</f>
        <v>#N/A</v>
      </c>
      <c r="D529" s="54" t="e">
        <f>IF(VLOOKUP(E529,'помощник для списков'!C$2:E$4005,3,FALSE)=0,'помощник2(строки)'!C529,IF(INDEX(#REF!,C529+1,12)=0,IF(INDEX(#REF!,C529+2,12)=0,IF(INDEX(#REF!,C529+3,12)=0,IF(INDEX(#REF!,C529+4,12)=0,IF(INDEX(#REF!,C529+5,12)=0,IF(INDEX(#REF!,C529+6,12)=0,IF(INDEX(#REF!,C529+7,12)=0,IF(INDEX(#REF!,C529+8,12)=0,IF(INDEX(#REF!,C529+9,12)=0,IF(INDEX(#REF!,C529+10,12)=0,IF(INDEX(#REF!,C529+11,12)=0,INDEX(#REF!,C529+12,12),INDEX(#REF!,C529+11,12)),INDEX(#REF!,C529+10,12)),INDEX(#REF!,C529+9,12)),INDEX(#REF!,C529+8,12)),INDEX(#REF!,C529+7,12)),INDEX(#REF!,C529+6,12)),INDEX(#REF!,C529+5,12)),INDEX(#REF!,C529+4,12)),INDEX(#REF!,C529+3,12)),INDEX(#REF!,C529+2,12)),INDEX(#REF!,C529+1,12)))</f>
        <v>#N/A</v>
      </c>
      <c r="E529" t="e">
        <f>VLOOKUP(A529,'помощник для списков'!A$2:C$4005,3,FALSE)</f>
        <v>#N/A</v>
      </c>
      <c r="F529" t="e">
        <f>VLOOKUP(CONCATENATE("Лимит на доме",E529),#REF!,22,FALSE)</f>
        <v>#N/A</v>
      </c>
      <c r="G529" t="e">
        <f>VLOOKUP(E529,'помощник для списков'!C$2:I$4005,7,FALSE)</f>
        <v>#N/A</v>
      </c>
      <c r="H529" s="68" t="e">
        <f t="shared" si="54"/>
        <v>#N/A</v>
      </c>
      <c r="I529" t="e">
        <f t="shared" si="55"/>
        <v>#N/A</v>
      </c>
      <c r="J529">
        <f>ROW()</f>
        <v>529</v>
      </c>
      <c r="K529" t="e">
        <f>INDEX(#REF!,'помощник2(строки)'!D529,26)</f>
        <v>#REF!</v>
      </c>
      <c r="L529" t="e">
        <f>IF(K529="да",IF(A529=A528,L528,COUNTIF(M$2:M528,"&gt;0")+1),0)</f>
        <v>#REF!</v>
      </c>
      <c r="M529" t="e">
        <f>IF(VLOOKUP(E529,'помощник для списков'!C$2:I$4005,7,FALSE)=0,0,IF(L529=0,0,IF(E529=E528,0,1)))</f>
        <v>#N/A</v>
      </c>
      <c r="N529" t="e">
        <f t="shared" si="56"/>
        <v>#N/A</v>
      </c>
      <c r="O529" t="e">
        <f t="shared" si="57"/>
        <v>#N/A</v>
      </c>
      <c r="P529" t="e">
        <f>IF(INDEX(#REF!,'помощник2(строки)'!D529,27)="согласие",1,IF(INDEX(#REF!,'помощник2(строки)'!D529,27)="принято решение ОМС",1,0))</f>
        <v>#REF!</v>
      </c>
      <c r="Q529" t="e">
        <f t="shared" si="58"/>
        <v>#REF!</v>
      </c>
      <c r="R529" t="e">
        <f>IF(P529=1,IF(A529=A528,R528,COUNTIF(Q$2:Q528,"&gt;0")+1),0)</f>
        <v>#REF!</v>
      </c>
      <c r="S529" t="e">
        <f t="shared" si="59"/>
        <v>#N/A</v>
      </c>
    </row>
    <row r="530" spans="1:19">
      <c r="A530" t="e">
        <f>IF(COUNTIF(A$2:A529,A529)=B529,A529+1,A529)</f>
        <v>#N/A</v>
      </c>
      <c r="B530" t="e">
        <f>VLOOKUP(A530,'помощник для списков'!A$2:L$4005,11,FALSE)</f>
        <v>#N/A</v>
      </c>
      <c r="C530" t="e">
        <f>IF(A530=A529,D529,VLOOKUP(E530,#REF!,25,FALSE))</f>
        <v>#N/A</v>
      </c>
      <c r="D530" s="54" t="e">
        <f>IF(VLOOKUP(E530,'помощник для списков'!C$2:E$4005,3,FALSE)=0,'помощник2(строки)'!C530,IF(INDEX(#REF!,C530+1,12)=0,IF(INDEX(#REF!,C530+2,12)=0,IF(INDEX(#REF!,C530+3,12)=0,IF(INDEX(#REF!,C530+4,12)=0,IF(INDEX(#REF!,C530+5,12)=0,IF(INDEX(#REF!,C530+6,12)=0,IF(INDEX(#REF!,C530+7,12)=0,IF(INDEX(#REF!,C530+8,12)=0,IF(INDEX(#REF!,C530+9,12)=0,IF(INDEX(#REF!,C530+10,12)=0,IF(INDEX(#REF!,C530+11,12)=0,INDEX(#REF!,C530+12,12),INDEX(#REF!,C530+11,12)),INDEX(#REF!,C530+10,12)),INDEX(#REF!,C530+9,12)),INDEX(#REF!,C530+8,12)),INDEX(#REF!,C530+7,12)),INDEX(#REF!,C530+6,12)),INDEX(#REF!,C530+5,12)),INDEX(#REF!,C530+4,12)),INDEX(#REF!,C530+3,12)),INDEX(#REF!,C530+2,12)),INDEX(#REF!,C530+1,12)))</f>
        <v>#N/A</v>
      </c>
      <c r="E530" t="e">
        <f>VLOOKUP(A530,'помощник для списков'!A$2:C$4005,3,FALSE)</f>
        <v>#N/A</v>
      </c>
      <c r="F530" t="e">
        <f>VLOOKUP(CONCATENATE("Лимит на доме",E530),#REF!,22,FALSE)</f>
        <v>#N/A</v>
      </c>
      <c r="G530" t="e">
        <f>VLOOKUP(E530,'помощник для списков'!C$2:I$4005,7,FALSE)</f>
        <v>#N/A</v>
      </c>
      <c r="H530" s="68" t="e">
        <f t="shared" si="54"/>
        <v>#N/A</v>
      </c>
      <c r="I530" t="e">
        <f t="shared" si="55"/>
        <v>#N/A</v>
      </c>
      <c r="J530">
        <f>ROW()</f>
        <v>530</v>
      </c>
      <c r="K530" t="e">
        <f>INDEX(#REF!,'помощник2(строки)'!D530,26)</f>
        <v>#REF!</v>
      </c>
      <c r="L530" t="e">
        <f>IF(K530="да",IF(A530=A529,L529,COUNTIF(M$2:M529,"&gt;0")+1),0)</f>
        <v>#REF!</v>
      </c>
      <c r="M530" t="e">
        <f>IF(VLOOKUP(E530,'помощник для списков'!C$2:I$4005,7,FALSE)=0,0,IF(L530=0,0,IF(E530=E529,0,1)))</f>
        <v>#N/A</v>
      </c>
      <c r="N530" t="e">
        <f t="shared" si="56"/>
        <v>#N/A</v>
      </c>
      <c r="O530" t="e">
        <f t="shared" si="57"/>
        <v>#N/A</v>
      </c>
      <c r="P530" t="e">
        <f>IF(INDEX(#REF!,'помощник2(строки)'!D530,27)="согласие",1,IF(INDEX(#REF!,'помощник2(строки)'!D530,27)="принято решение ОМС",1,0))</f>
        <v>#REF!</v>
      </c>
      <c r="Q530" t="e">
        <f t="shared" si="58"/>
        <v>#REF!</v>
      </c>
      <c r="R530" t="e">
        <f>IF(P530=1,IF(A530=A529,R529,COUNTIF(Q$2:Q529,"&gt;0")+1),0)</f>
        <v>#REF!</v>
      </c>
      <c r="S530" t="e">
        <f t="shared" si="59"/>
        <v>#N/A</v>
      </c>
    </row>
    <row r="531" spans="1:19">
      <c r="A531" t="e">
        <f>IF(COUNTIF(A$2:A530,A530)=B530,A530+1,A530)</f>
        <v>#N/A</v>
      </c>
      <c r="B531" t="e">
        <f>VLOOKUP(A531,'помощник для списков'!A$2:L$4005,11,FALSE)</f>
        <v>#N/A</v>
      </c>
      <c r="C531" t="e">
        <f>IF(A531=A530,D530,VLOOKUP(E531,#REF!,25,FALSE))</f>
        <v>#N/A</v>
      </c>
      <c r="D531" s="54" t="e">
        <f>IF(VLOOKUP(E531,'помощник для списков'!C$2:E$4005,3,FALSE)=0,'помощник2(строки)'!C531,IF(INDEX(#REF!,C531+1,12)=0,IF(INDEX(#REF!,C531+2,12)=0,IF(INDEX(#REF!,C531+3,12)=0,IF(INDEX(#REF!,C531+4,12)=0,IF(INDEX(#REF!,C531+5,12)=0,IF(INDEX(#REF!,C531+6,12)=0,IF(INDEX(#REF!,C531+7,12)=0,IF(INDEX(#REF!,C531+8,12)=0,IF(INDEX(#REF!,C531+9,12)=0,IF(INDEX(#REF!,C531+10,12)=0,IF(INDEX(#REF!,C531+11,12)=0,INDEX(#REF!,C531+12,12),INDEX(#REF!,C531+11,12)),INDEX(#REF!,C531+10,12)),INDEX(#REF!,C531+9,12)),INDEX(#REF!,C531+8,12)),INDEX(#REF!,C531+7,12)),INDEX(#REF!,C531+6,12)),INDEX(#REF!,C531+5,12)),INDEX(#REF!,C531+4,12)),INDEX(#REF!,C531+3,12)),INDEX(#REF!,C531+2,12)),INDEX(#REF!,C531+1,12)))</f>
        <v>#N/A</v>
      </c>
      <c r="E531" t="e">
        <f>VLOOKUP(A531,'помощник для списков'!A$2:C$4005,3,FALSE)</f>
        <v>#N/A</v>
      </c>
      <c r="F531" t="e">
        <f>VLOOKUP(CONCATENATE("Лимит на доме",E531),#REF!,22,FALSE)</f>
        <v>#N/A</v>
      </c>
      <c r="G531" t="e">
        <f>VLOOKUP(E531,'помощник для списков'!C$2:I$4005,7,FALSE)</f>
        <v>#N/A</v>
      </c>
      <c r="H531" s="68" t="e">
        <f t="shared" si="54"/>
        <v>#N/A</v>
      </c>
      <c r="I531" t="e">
        <f t="shared" si="55"/>
        <v>#N/A</v>
      </c>
      <c r="J531">
        <f>ROW()</f>
        <v>531</v>
      </c>
      <c r="K531" t="e">
        <f>INDEX(#REF!,'помощник2(строки)'!D531,26)</f>
        <v>#REF!</v>
      </c>
      <c r="L531" t="e">
        <f>IF(K531="да",IF(A531=A530,L530,COUNTIF(M$2:M530,"&gt;0")+1),0)</f>
        <v>#REF!</v>
      </c>
      <c r="M531" t="e">
        <f>IF(VLOOKUP(E531,'помощник для списков'!C$2:I$4005,7,FALSE)=0,0,IF(L531=0,0,IF(E531=E530,0,1)))</f>
        <v>#N/A</v>
      </c>
      <c r="N531" t="e">
        <f t="shared" si="56"/>
        <v>#N/A</v>
      </c>
      <c r="O531" t="e">
        <f t="shared" si="57"/>
        <v>#N/A</v>
      </c>
      <c r="P531" t="e">
        <f>IF(INDEX(#REF!,'помощник2(строки)'!D531,27)="согласие",1,IF(INDEX(#REF!,'помощник2(строки)'!D531,27)="принято решение ОМС",1,0))</f>
        <v>#REF!</v>
      </c>
      <c r="Q531" t="e">
        <f t="shared" si="58"/>
        <v>#REF!</v>
      </c>
      <c r="R531" t="e">
        <f>IF(P531=1,IF(A531=A530,R530,COUNTIF(Q$2:Q530,"&gt;0")+1),0)</f>
        <v>#REF!</v>
      </c>
      <c r="S531" t="e">
        <f t="shared" si="59"/>
        <v>#N/A</v>
      </c>
    </row>
    <row r="532" spans="1:19">
      <c r="A532" t="e">
        <f>IF(COUNTIF(A$2:A531,A531)=B531,A531+1,A531)</f>
        <v>#N/A</v>
      </c>
      <c r="B532" t="e">
        <f>VLOOKUP(A532,'помощник для списков'!A$2:L$4005,11,FALSE)</f>
        <v>#N/A</v>
      </c>
      <c r="C532" t="e">
        <f>IF(A532=A531,D531,VLOOKUP(E532,#REF!,25,FALSE))</f>
        <v>#N/A</v>
      </c>
      <c r="D532" s="54" t="e">
        <f>IF(VLOOKUP(E532,'помощник для списков'!C$2:E$4005,3,FALSE)=0,'помощник2(строки)'!C532,IF(INDEX(#REF!,C532+1,12)=0,IF(INDEX(#REF!,C532+2,12)=0,IF(INDEX(#REF!,C532+3,12)=0,IF(INDEX(#REF!,C532+4,12)=0,IF(INDEX(#REF!,C532+5,12)=0,IF(INDEX(#REF!,C532+6,12)=0,IF(INDEX(#REF!,C532+7,12)=0,IF(INDEX(#REF!,C532+8,12)=0,IF(INDEX(#REF!,C532+9,12)=0,IF(INDEX(#REF!,C532+10,12)=0,IF(INDEX(#REF!,C532+11,12)=0,INDEX(#REF!,C532+12,12),INDEX(#REF!,C532+11,12)),INDEX(#REF!,C532+10,12)),INDEX(#REF!,C532+9,12)),INDEX(#REF!,C532+8,12)),INDEX(#REF!,C532+7,12)),INDEX(#REF!,C532+6,12)),INDEX(#REF!,C532+5,12)),INDEX(#REF!,C532+4,12)),INDEX(#REF!,C532+3,12)),INDEX(#REF!,C532+2,12)),INDEX(#REF!,C532+1,12)))</f>
        <v>#N/A</v>
      </c>
      <c r="E532" t="e">
        <f>VLOOKUP(A532,'помощник для списков'!A$2:C$4005,3,FALSE)</f>
        <v>#N/A</v>
      </c>
      <c r="F532" t="e">
        <f>VLOOKUP(CONCATENATE("Лимит на доме",E532),#REF!,22,FALSE)</f>
        <v>#N/A</v>
      </c>
      <c r="G532" t="e">
        <f>VLOOKUP(E532,'помощник для списков'!C$2:I$4005,7,FALSE)</f>
        <v>#N/A</v>
      </c>
      <c r="H532" s="68" t="e">
        <f t="shared" si="54"/>
        <v>#N/A</v>
      </c>
      <c r="I532" t="e">
        <f t="shared" si="55"/>
        <v>#N/A</v>
      </c>
      <c r="J532">
        <f>ROW()</f>
        <v>532</v>
      </c>
      <c r="K532" t="e">
        <f>INDEX(#REF!,'помощник2(строки)'!D532,26)</f>
        <v>#REF!</v>
      </c>
      <c r="L532" t="e">
        <f>IF(K532="да",IF(A532=A531,L531,COUNTIF(M$2:M531,"&gt;0")+1),0)</f>
        <v>#REF!</v>
      </c>
      <c r="M532" t="e">
        <f>IF(VLOOKUP(E532,'помощник для списков'!C$2:I$4005,7,FALSE)=0,0,IF(L532=0,0,IF(E532=E531,0,1)))</f>
        <v>#N/A</v>
      </c>
      <c r="N532" t="e">
        <f t="shared" si="56"/>
        <v>#N/A</v>
      </c>
      <c r="O532" t="e">
        <f t="shared" si="57"/>
        <v>#N/A</v>
      </c>
      <c r="P532" t="e">
        <f>IF(INDEX(#REF!,'помощник2(строки)'!D532,27)="согласие",1,IF(INDEX(#REF!,'помощник2(строки)'!D532,27)="принято решение ОМС",1,0))</f>
        <v>#REF!</v>
      </c>
      <c r="Q532" t="e">
        <f t="shared" si="58"/>
        <v>#REF!</v>
      </c>
      <c r="R532" t="e">
        <f>IF(P532=1,IF(A532=A531,R531,COUNTIF(Q$2:Q531,"&gt;0")+1),0)</f>
        <v>#REF!</v>
      </c>
      <c r="S532" t="e">
        <f t="shared" si="59"/>
        <v>#N/A</v>
      </c>
    </row>
    <row r="533" spans="1:19">
      <c r="A533" t="e">
        <f>IF(COUNTIF(A$2:A532,A532)=B532,A532+1,A532)</f>
        <v>#N/A</v>
      </c>
      <c r="B533" t="e">
        <f>VLOOKUP(A533,'помощник для списков'!A$2:L$4005,11,FALSE)</f>
        <v>#N/A</v>
      </c>
      <c r="C533" t="e">
        <f>IF(A533=A532,D532,VLOOKUP(E533,#REF!,25,FALSE))</f>
        <v>#N/A</v>
      </c>
      <c r="D533" s="54" t="e">
        <f>IF(VLOOKUP(E533,'помощник для списков'!C$2:E$4005,3,FALSE)=0,'помощник2(строки)'!C533,IF(INDEX(#REF!,C533+1,12)=0,IF(INDEX(#REF!,C533+2,12)=0,IF(INDEX(#REF!,C533+3,12)=0,IF(INDEX(#REF!,C533+4,12)=0,IF(INDEX(#REF!,C533+5,12)=0,IF(INDEX(#REF!,C533+6,12)=0,IF(INDEX(#REF!,C533+7,12)=0,IF(INDEX(#REF!,C533+8,12)=0,IF(INDEX(#REF!,C533+9,12)=0,IF(INDEX(#REF!,C533+10,12)=0,IF(INDEX(#REF!,C533+11,12)=0,INDEX(#REF!,C533+12,12),INDEX(#REF!,C533+11,12)),INDEX(#REF!,C533+10,12)),INDEX(#REF!,C533+9,12)),INDEX(#REF!,C533+8,12)),INDEX(#REF!,C533+7,12)),INDEX(#REF!,C533+6,12)),INDEX(#REF!,C533+5,12)),INDEX(#REF!,C533+4,12)),INDEX(#REF!,C533+3,12)),INDEX(#REF!,C533+2,12)),INDEX(#REF!,C533+1,12)))</f>
        <v>#N/A</v>
      </c>
      <c r="E533" t="e">
        <f>VLOOKUP(A533,'помощник для списков'!A$2:C$4005,3,FALSE)</f>
        <v>#N/A</v>
      </c>
      <c r="F533" t="e">
        <f>VLOOKUP(CONCATENATE("Лимит на доме",E533),#REF!,22,FALSE)</f>
        <v>#N/A</v>
      </c>
      <c r="G533" t="e">
        <f>VLOOKUP(E533,'помощник для списков'!C$2:I$4005,7,FALSE)</f>
        <v>#N/A</v>
      </c>
      <c r="H533" s="68" t="e">
        <f t="shared" si="54"/>
        <v>#N/A</v>
      </c>
      <c r="I533" t="e">
        <f t="shared" si="55"/>
        <v>#N/A</v>
      </c>
      <c r="J533">
        <f>ROW()</f>
        <v>533</v>
      </c>
      <c r="K533" t="e">
        <f>INDEX(#REF!,'помощник2(строки)'!D533,26)</f>
        <v>#REF!</v>
      </c>
      <c r="L533" t="e">
        <f>IF(K533="да",IF(A533=A532,L532,COUNTIF(M$2:M532,"&gt;0")+1),0)</f>
        <v>#REF!</v>
      </c>
      <c r="M533" t="e">
        <f>IF(VLOOKUP(E533,'помощник для списков'!C$2:I$4005,7,FALSE)=0,0,IF(L533=0,0,IF(E533=E532,0,1)))</f>
        <v>#N/A</v>
      </c>
      <c r="N533" t="e">
        <f t="shared" si="56"/>
        <v>#N/A</v>
      </c>
      <c r="O533" t="e">
        <f t="shared" si="57"/>
        <v>#N/A</v>
      </c>
      <c r="P533" t="e">
        <f>IF(INDEX(#REF!,'помощник2(строки)'!D533,27)="согласие",1,IF(INDEX(#REF!,'помощник2(строки)'!D533,27)="принято решение ОМС",1,0))</f>
        <v>#REF!</v>
      </c>
      <c r="Q533" t="e">
        <f t="shared" si="58"/>
        <v>#REF!</v>
      </c>
      <c r="R533" t="e">
        <f>IF(P533=1,IF(A533=A532,R532,COUNTIF(Q$2:Q532,"&gt;0")+1),0)</f>
        <v>#REF!</v>
      </c>
      <c r="S533" t="e">
        <f t="shared" si="59"/>
        <v>#N/A</v>
      </c>
    </row>
    <row r="534" spans="1:19">
      <c r="A534" t="e">
        <f>IF(COUNTIF(A$2:A533,A533)=B533,A533+1,A533)</f>
        <v>#N/A</v>
      </c>
      <c r="B534" t="e">
        <f>VLOOKUP(A534,'помощник для списков'!A$2:L$4005,11,FALSE)</f>
        <v>#N/A</v>
      </c>
      <c r="C534" t="e">
        <f>IF(A534=A533,D533,VLOOKUP(E534,#REF!,25,FALSE))</f>
        <v>#N/A</v>
      </c>
      <c r="D534" s="54" t="e">
        <f>IF(VLOOKUP(E534,'помощник для списков'!C$2:E$4005,3,FALSE)=0,'помощник2(строки)'!C534,IF(INDEX(#REF!,C534+1,12)=0,IF(INDEX(#REF!,C534+2,12)=0,IF(INDEX(#REF!,C534+3,12)=0,IF(INDEX(#REF!,C534+4,12)=0,IF(INDEX(#REF!,C534+5,12)=0,IF(INDEX(#REF!,C534+6,12)=0,IF(INDEX(#REF!,C534+7,12)=0,IF(INDEX(#REF!,C534+8,12)=0,IF(INDEX(#REF!,C534+9,12)=0,IF(INDEX(#REF!,C534+10,12)=0,IF(INDEX(#REF!,C534+11,12)=0,INDEX(#REF!,C534+12,12),INDEX(#REF!,C534+11,12)),INDEX(#REF!,C534+10,12)),INDEX(#REF!,C534+9,12)),INDEX(#REF!,C534+8,12)),INDEX(#REF!,C534+7,12)),INDEX(#REF!,C534+6,12)),INDEX(#REF!,C534+5,12)),INDEX(#REF!,C534+4,12)),INDEX(#REF!,C534+3,12)),INDEX(#REF!,C534+2,12)),INDEX(#REF!,C534+1,12)))</f>
        <v>#N/A</v>
      </c>
      <c r="E534" t="e">
        <f>VLOOKUP(A534,'помощник для списков'!A$2:C$4005,3,FALSE)</f>
        <v>#N/A</v>
      </c>
      <c r="F534" t="e">
        <f>VLOOKUP(CONCATENATE("Лимит на доме",E534),#REF!,22,FALSE)</f>
        <v>#N/A</v>
      </c>
      <c r="G534" t="e">
        <f>VLOOKUP(E534,'помощник для списков'!C$2:I$4005,7,FALSE)</f>
        <v>#N/A</v>
      </c>
      <c r="H534" s="68" t="e">
        <f t="shared" si="54"/>
        <v>#N/A</v>
      </c>
      <c r="I534" t="e">
        <f t="shared" si="55"/>
        <v>#N/A</v>
      </c>
      <c r="J534">
        <f>ROW()</f>
        <v>534</v>
      </c>
      <c r="K534" t="e">
        <f>INDEX(#REF!,'помощник2(строки)'!D534,26)</f>
        <v>#REF!</v>
      </c>
      <c r="L534" t="e">
        <f>IF(K534="да",IF(A534=A533,L533,COUNTIF(M$2:M533,"&gt;0")+1),0)</f>
        <v>#REF!</v>
      </c>
      <c r="M534" t="e">
        <f>IF(VLOOKUP(E534,'помощник для списков'!C$2:I$4005,7,FALSE)=0,0,IF(L534=0,0,IF(E534=E533,0,1)))</f>
        <v>#N/A</v>
      </c>
      <c r="N534" t="e">
        <f t="shared" si="56"/>
        <v>#N/A</v>
      </c>
      <c r="O534" t="e">
        <f t="shared" si="57"/>
        <v>#N/A</v>
      </c>
      <c r="P534" t="e">
        <f>IF(INDEX(#REF!,'помощник2(строки)'!D534,27)="согласие",1,IF(INDEX(#REF!,'помощник2(строки)'!D534,27)="принято решение ОМС",1,0))</f>
        <v>#REF!</v>
      </c>
      <c r="Q534" t="e">
        <f t="shared" si="58"/>
        <v>#REF!</v>
      </c>
      <c r="R534" t="e">
        <f>IF(P534=1,IF(A534=A533,R533,COUNTIF(Q$2:Q533,"&gt;0")+1),0)</f>
        <v>#REF!</v>
      </c>
      <c r="S534" t="e">
        <f t="shared" si="59"/>
        <v>#N/A</v>
      </c>
    </row>
    <row r="535" spans="1:19">
      <c r="A535" t="e">
        <f>IF(COUNTIF(A$2:A534,A534)=B534,A534+1,A534)</f>
        <v>#N/A</v>
      </c>
      <c r="B535" t="e">
        <f>VLOOKUP(A535,'помощник для списков'!A$2:L$4005,11,FALSE)</f>
        <v>#N/A</v>
      </c>
      <c r="C535" t="e">
        <f>IF(A535=A534,D534,VLOOKUP(E535,#REF!,25,FALSE))</f>
        <v>#N/A</v>
      </c>
      <c r="D535" s="54" t="e">
        <f>IF(VLOOKUP(E535,'помощник для списков'!C$2:E$4005,3,FALSE)=0,'помощник2(строки)'!C535,IF(INDEX(#REF!,C535+1,12)=0,IF(INDEX(#REF!,C535+2,12)=0,IF(INDEX(#REF!,C535+3,12)=0,IF(INDEX(#REF!,C535+4,12)=0,IF(INDEX(#REF!,C535+5,12)=0,IF(INDEX(#REF!,C535+6,12)=0,IF(INDEX(#REF!,C535+7,12)=0,IF(INDEX(#REF!,C535+8,12)=0,IF(INDEX(#REF!,C535+9,12)=0,IF(INDEX(#REF!,C535+10,12)=0,IF(INDEX(#REF!,C535+11,12)=0,INDEX(#REF!,C535+12,12),INDEX(#REF!,C535+11,12)),INDEX(#REF!,C535+10,12)),INDEX(#REF!,C535+9,12)),INDEX(#REF!,C535+8,12)),INDEX(#REF!,C535+7,12)),INDEX(#REF!,C535+6,12)),INDEX(#REF!,C535+5,12)),INDEX(#REF!,C535+4,12)),INDEX(#REF!,C535+3,12)),INDEX(#REF!,C535+2,12)),INDEX(#REF!,C535+1,12)))</f>
        <v>#N/A</v>
      </c>
      <c r="E535" t="e">
        <f>VLOOKUP(A535,'помощник для списков'!A$2:C$4005,3,FALSE)</f>
        <v>#N/A</v>
      </c>
      <c r="F535" t="e">
        <f>VLOOKUP(CONCATENATE("Лимит на доме",E535),#REF!,22,FALSE)</f>
        <v>#N/A</v>
      </c>
      <c r="G535" t="e">
        <f>VLOOKUP(E535,'помощник для списков'!C$2:I$4005,7,FALSE)</f>
        <v>#N/A</v>
      </c>
      <c r="H535" s="68" t="e">
        <f t="shared" si="54"/>
        <v>#N/A</v>
      </c>
      <c r="I535" t="e">
        <f t="shared" si="55"/>
        <v>#N/A</v>
      </c>
      <c r="J535">
        <f>ROW()</f>
        <v>535</v>
      </c>
      <c r="K535" t="e">
        <f>INDEX(#REF!,'помощник2(строки)'!D535,26)</f>
        <v>#REF!</v>
      </c>
      <c r="L535" t="e">
        <f>IF(K535="да",IF(A535=A534,L534,COUNTIF(M$2:M534,"&gt;0")+1),0)</f>
        <v>#REF!</v>
      </c>
      <c r="M535" t="e">
        <f>IF(VLOOKUP(E535,'помощник для списков'!C$2:I$4005,7,FALSE)=0,0,IF(L535=0,0,IF(E535=E534,0,1)))</f>
        <v>#N/A</v>
      </c>
      <c r="N535" t="e">
        <f t="shared" si="56"/>
        <v>#N/A</v>
      </c>
      <c r="O535" t="e">
        <f t="shared" si="57"/>
        <v>#N/A</v>
      </c>
      <c r="P535" t="e">
        <f>IF(INDEX(#REF!,'помощник2(строки)'!D535,27)="согласие",1,IF(INDEX(#REF!,'помощник2(строки)'!D535,27)="принято решение ОМС",1,0))</f>
        <v>#REF!</v>
      </c>
      <c r="Q535" t="e">
        <f t="shared" si="58"/>
        <v>#REF!</v>
      </c>
      <c r="R535" t="e">
        <f>IF(P535=1,IF(A535=A534,R534,COUNTIF(Q$2:Q534,"&gt;0")+1),0)</f>
        <v>#REF!</v>
      </c>
      <c r="S535" t="e">
        <f t="shared" si="59"/>
        <v>#N/A</v>
      </c>
    </row>
    <row r="536" spans="1:19">
      <c r="A536" t="e">
        <f>IF(COUNTIF(A$2:A535,A535)=B535,A535+1,A535)</f>
        <v>#N/A</v>
      </c>
      <c r="B536" t="e">
        <f>VLOOKUP(A536,'помощник для списков'!A$2:L$4005,11,FALSE)</f>
        <v>#N/A</v>
      </c>
      <c r="C536" t="e">
        <f>IF(A536=A535,D535,VLOOKUP(E536,#REF!,25,FALSE))</f>
        <v>#N/A</v>
      </c>
      <c r="D536" s="54" t="e">
        <f>IF(VLOOKUP(E536,'помощник для списков'!C$2:E$4005,3,FALSE)=0,'помощник2(строки)'!C536,IF(INDEX(#REF!,C536+1,12)=0,IF(INDEX(#REF!,C536+2,12)=0,IF(INDEX(#REF!,C536+3,12)=0,IF(INDEX(#REF!,C536+4,12)=0,IF(INDEX(#REF!,C536+5,12)=0,IF(INDEX(#REF!,C536+6,12)=0,IF(INDEX(#REF!,C536+7,12)=0,IF(INDEX(#REF!,C536+8,12)=0,IF(INDEX(#REF!,C536+9,12)=0,IF(INDEX(#REF!,C536+10,12)=0,IF(INDEX(#REF!,C536+11,12)=0,INDEX(#REF!,C536+12,12),INDEX(#REF!,C536+11,12)),INDEX(#REF!,C536+10,12)),INDEX(#REF!,C536+9,12)),INDEX(#REF!,C536+8,12)),INDEX(#REF!,C536+7,12)),INDEX(#REF!,C536+6,12)),INDEX(#REF!,C536+5,12)),INDEX(#REF!,C536+4,12)),INDEX(#REF!,C536+3,12)),INDEX(#REF!,C536+2,12)),INDEX(#REF!,C536+1,12)))</f>
        <v>#N/A</v>
      </c>
      <c r="E536" t="e">
        <f>VLOOKUP(A536,'помощник для списков'!A$2:C$4005,3,FALSE)</f>
        <v>#N/A</v>
      </c>
      <c r="F536" t="e">
        <f>VLOOKUP(CONCATENATE("Лимит на доме",E536),#REF!,22,FALSE)</f>
        <v>#N/A</v>
      </c>
      <c r="G536" t="e">
        <f>VLOOKUP(E536,'помощник для списков'!C$2:I$4005,7,FALSE)</f>
        <v>#N/A</v>
      </c>
      <c r="H536" s="68" t="e">
        <f t="shared" si="54"/>
        <v>#N/A</v>
      </c>
      <c r="I536" t="e">
        <f t="shared" si="55"/>
        <v>#N/A</v>
      </c>
      <c r="J536">
        <f>ROW()</f>
        <v>536</v>
      </c>
      <c r="K536" t="e">
        <f>INDEX(#REF!,'помощник2(строки)'!D536,26)</f>
        <v>#REF!</v>
      </c>
      <c r="L536" t="e">
        <f>IF(K536="да",IF(A536=A535,L535,COUNTIF(M$2:M535,"&gt;0")+1),0)</f>
        <v>#REF!</v>
      </c>
      <c r="M536" t="e">
        <f>IF(VLOOKUP(E536,'помощник для списков'!C$2:I$4005,7,FALSE)=0,0,IF(L536=0,0,IF(E536=E535,0,1)))</f>
        <v>#N/A</v>
      </c>
      <c r="N536" t="e">
        <f t="shared" si="56"/>
        <v>#N/A</v>
      </c>
      <c r="O536" t="e">
        <f t="shared" si="57"/>
        <v>#N/A</v>
      </c>
      <c r="P536" t="e">
        <f>IF(INDEX(#REF!,'помощник2(строки)'!D536,27)="согласие",1,IF(INDEX(#REF!,'помощник2(строки)'!D536,27)="принято решение ОМС",1,0))</f>
        <v>#REF!</v>
      </c>
      <c r="Q536" t="e">
        <f t="shared" si="58"/>
        <v>#REF!</v>
      </c>
      <c r="R536" t="e">
        <f>IF(P536=1,IF(A536=A535,R535,COUNTIF(Q$2:Q535,"&gt;0")+1),0)</f>
        <v>#REF!</v>
      </c>
      <c r="S536" t="e">
        <f t="shared" si="59"/>
        <v>#N/A</v>
      </c>
    </row>
    <row r="537" spans="1:19">
      <c r="A537" t="e">
        <f>IF(COUNTIF(A$2:A536,A536)=B536,A536+1,A536)</f>
        <v>#N/A</v>
      </c>
      <c r="B537" t="e">
        <f>VLOOKUP(A537,'помощник для списков'!A$2:L$4005,11,FALSE)</f>
        <v>#N/A</v>
      </c>
      <c r="C537" t="e">
        <f>IF(A537=A536,D536,VLOOKUP(E537,#REF!,25,FALSE))</f>
        <v>#N/A</v>
      </c>
      <c r="D537" s="54" t="e">
        <f>IF(VLOOKUP(E537,'помощник для списков'!C$2:E$4005,3,FALSE)=0,'помощник2(строки)'!C537,IF(INDEX(#REF!,C537+1,12)=0,IF(INDEX(#REF!,C537+2,12)=0,IF(INDEX(#REF!,C537+3,12)=0,IF(INDEX(#REF!,C537+4,12)=0,IF(INDEX(#REF!,C537+5,12)=0,IF(INDEX(#REF!,C537+6,12)=0,IF(INDEX(#REF!,C537+7,12)=0,IF(INDEX(#REF!,C537+8,12)=0,IF(INDEX(#REF!,C537+9,12)=0,IF(INDEX(#REF!,C537+10,12)=0,IF(INDEX(#REF!,C537+11,12)=0,INDEX(#REF!,C537+12,12),INDEX(#REF!,C537+11,12)),INDEX(#REF!,C537+10,12)),INDEX(#REF!,C537+9,12)),INDEX(#REF!,C537+8,12)),INDEX(#REF!,C537+7,12)),INDEX(#REF!,C537+6,12)),INDEX(#REF!,C537+5,12)),INDEX(#REF!,C537+4,12)),INDEX(#REF!,C537+3,12)),INDEX(#REF!,C537+2,12)),INDEX(#REF!,C537+1,12)))</f>
        <v>#N/A</v>
      </c>
      <c r="E537" t="e">
        <f>VLOOKUP(A537,'помощник для списков'!A$2:C$4005,3,FALSE)</f>
        <v>#N/A</v>
      </c>
      <c r="F537" t="e">
        <f>VLOOKUP(CONCATENATE("Лимит на доме",E537),#REF!,22,FALSE)</f>
        <v>#N/A</v>
      </c>
      <c r="G537" t="e">
        <f>VLOOKUP(E537,'помощник для списков'!C$2:I$4005,7,FALSE)</f>
        <v>#N/A</v>
      </c>
      <c r="H537" s="68" t="e">
        <f t="shared" si="54"/>
        <v>#N/A</v>
      </c>
      <c r="I537" t="e">
        <f t="shared" si="55"/>
        <v>#N/A</v>
      </c>
      <c r="J537">
        <f>ROW()</f>
        <v>537</v>
      </c>
      <c r="K537" t="e">
        <f>INDEX(#REF!,'помощник2(строки)'!D537,26)</f>
        <v>#REF!</v>
      </c>
      <c r="L537" t="e">
        <f>IF(K537="да",IF(A537=A536,L536,COUNTIF(M$2:M536,"&gt;0")+1),0)</f>
        <v>#REF!</v>
      </c>
      <c r="M537" t="e">
        <f>IF(VLOOKUP(E537,'помощник для списков'!C$2:I$4005,7,FALSE)=0,0,IF(L537=0,0,IF(E537=E536,0,1)))</f>
        <v>#N/A</v>
      </c>
      <c r="N537" t="e">
        <f t="shared" si="56"/>
        <v>#N/A</v>
      </c>
      <c r="O537" t="e">
        <f t="shared" si="57"/>
        <v>#N/A</v>
      </c>
      <c r="P537" t="e">
        <f>IF(INDEX(#REF!,'помощник2(строки)'!D537,27)="согласие",1,IF(INDEX(#REF!,'помощник2(строки)'!D537,27)="принято решение ОМС",1,0))</f>
        <v>#REF!</v>
      </c>
      <c r="Q537" t="e">
        <f t="shared" si="58"/>
        <v>#REF!</v>
      </c>
      <c r="R537" t="e">
        <f>IF(P537=1,IF(A537=A536,R536,COUNTIF(Q$2:Q536,"&gt;0")+1),0)</f>
        <v>#REF!</v>
      </c>
      <c r="S537" t="e">
        <f t="shared" si="59"/>
        <v>#N/A</v>
      </c>
    </row>
    <row r="538" spans="1:19">
      <c r="A538" t="e">
        <f>IF(COUNTIF(A$2:A537,A537)=B537,A537+1,A537)</f>
        <v>#N/A</v>
      </c>
      <c r="B538" t="e">
        <f>VLOOKUP(A538,'помощник для списков'!A$2:L$4005,11,FALSE)</f>
        <v>#N/A</v>
      </c>
      <c r="C538" t="e">
        <f>IF(A538=A537,D537,VLOOKUP(E538,#REF!,25,FALSE))</f>
        <v>#N/A</v>
      </c>
      <c r="D538" s="54" t="e">
        <f>IF(VLOOKUP(E538,'помощник для списков'!C$2:E$4005,3,FALSE)=0,'помощник2(строки)'!C538,IF(INDEX(#REF!,C538+1,12)=0,IF(INDEX(#REF!,C538+2,12)=0,IF(INDEX(#REF!,C538+3,12)=0,IF(INDEX(#REF!,C538+4,12)=0,IF(INDEX(#REF!,C538+5,12)=0,IF(INDEX(#REF!,C538+6,12)=0,IF(INDEX(#REF!,C538+7,12)=0,IF(INDEX(#REF!,C538+8,12)=0,IF(INDEX(#REF!,C538+9,12)=0,IF(INDEX(#REF!,C538+10,12)=0,IF(INDEX(#REF!,C538+11,12)=0,INDEX(#REF!,C538+12,12),INDEX(#REF!,C538+11,12)),INDEX(#REF!,C538+10,12)),INDEX(#REF!,C538+9,12)),INDEX(#REF!,C538+8,12)),INDEX(#REF!,C538+7,12)),INDEX(#REF!,C538+6,12)),INDEX(#REF!,C538+5,12)),INDEX(#REF!,C538+4,12)),INDEX(#REF!,C538+3,12)),INDEX(#REF!,C538+2,12)),INDEX(#REF!,C538+1,12)))</f>
        <v>#N/A</v>
      </c>
      <c r="E538" t="e">
        <f>VLOOKUP(A538,'помощник для списков'!A$2:C$4005,3,FALSE)</f>
        <v>#N/A</v>
      </c>
      <c r="F538" t="e">
        <f>VLOOKUP(CONCATENATE("Лимит на доме",E538),#REF!,22,FALSE)</f>
        <v>#N/A</v>
      </c>
      <c r="G538" t="e">
        <f>VLOOKUP(E538,'помощник для списков'!C$2:I$4005,7,FALSE)</f>
        <v>#N/A</v>
      </c>
      <c r="H538" s="68" t="e">
        <f t="shared" si="54"/>
        <v>#N/A</v>
      </c>
      <c r="I538" t="e">
        <f t="shared" si="55"/>
        <v>#N/A</v>
      </c>
      <c r="J538">
        <f>ROW()</f>
        <v>538</v>
      </c>
      <c r="K538" t="e">
        <f>INDEX(#REF!,'помощник2(строки)'!D538,26)</f>
        <v>#REF!</v>
      </c>
      <c r="L538" t="e">
        <f>IF(K538="да",IF(A538=A537,L537,COUNTIF(M$2:M537,"&gt;0")+1),0)</f>
        <v>#REF!</v>
      </c>
      <c r="M538" t="e">
        <f>IF(VLOOKUP(E538,'помощник для списков'!C$2:I$4005,7,FALSE)=0,0,IF(L538=0,0,IF(E538=E537,0,1)))</f>
        <v>#N/A</v>
      </c>
      <c r="N538" t="e">
        <f t="shared" si="56"/>
        <v>#N/A</v>
      </c>
      <c r="O538" t="e">
        <f t="shared" si="57"/>
        <v>#N/A</v>
      </c>
      <c r="P538" t="e">
        <f>IF(INDEX(#REF!,'помощник2(строки)'!D538,27)="согласие",1,IF(INDEX(#REF!,'помощник2(строки)'!D538,27)="принято решение ОМС",1,0))</f>
        <v>#REF!</v>
      </c>
      <c r="Q538" t="e">
        <f t="shared" si="58"/>
        <v>#REF!</v>
      </c>
      <c r="R538" t="e">
        <f>IF(P538=1,IF(A538=A537,R537,COUNTIF(Q$2:Q537,"&gt;0")+1),0)</f>
        <v>#REF!</v>
      </c>
      <c r="S538" t="e">
        <f t="shared" si="59"/>
        <v>#N/A</v>
      </c>
    </row>
    <row r="539" spans="1:19">
      <c r="A539" t="e">
        <f>IF(COUNTIF(A$2:A538,A538)=B538,A538+1,A538)</f>
        <v>#N/A</v>
      </c>
      <c r="B539" t="e">
        <f>VLOOKUP(A539,'помощник для списков'!A$2:L$4005,11,FALSE)</f>
        <v>#N/A</v>
      </c>
      <c r="C539" t="e">
        <f>IF(A539=A538,D538,VLOOKUP(E539,#REF!,25,FALSE))</f>
        <v>#N/A</v>
      </c>
      <c r="D539" s="54" t="e">
        <f>IF(VLOOKUP(E539,'помощник для списков'!C$2:E$4005,3,FALSE)=0,'помощник2(строки)'!C539,IF(INDEX(#REF!,C539+1,12)=0,IF(INDEX(#REF!,C539+2,12)=0,IF(INDEX(#REF!,C539+3,12)=0,IF(INDEX(#REF!,C539+4,12)=0,IF(INDEX(#REF!,C539+5,12)=0,IF(INDEX(#REF!,C539+6,12)=0,IF(INDEX(#REF!,C539+7,12)=0,IF(INDEX(#REF!,C539+8,12)=0,IF(INDEX(#REF!,C539+9,12)=0,IF(INDEX(#REF!,C539+10,12)=0,IF(INDEX(#REF!,C539+11,12)=0,INDEX(#REF!,C539+12,12),INDEX(#REF!,C539+11,12)),INDEX(#REF!,C539+10,12)),INDEX(#REF!,C539+9,12)),INDEX(#REF!,C539+8,12)),INDEX(#REF!,C539+7,12)),INDEX(#REF!,C539+6,12)),INDEX(#REF!,C539+5,12)),INDEX(#REF!,C539+4,12)),INDEX(#REF!,C539+3,12)),INDEX(#REF!,C539+2,12)),INDEX(#REF!,C539+1,12)))</f>
        <v>#N/A</v>
      </c>
      <c r="E539" t="e">
        <f>VLOOKUP(A539,'помощник для списков'!A$2:C$4005,3,FALSE)</f>
        <v>#N/A</v>
      </c>
      <c r="F539" t="e">
        <f>VLOOKUP(CONCATENATE("Лимит на доме",E539),#REF!,22,FALSE)</f>
        <v>#N/A</v>
      </c>
      <c r="G539" t="e">
        <f>VLOOKUP(E539,'помощник для списков'!C$2:I$4005,7,FALSE)</f>
        <v>#N/A</v>
      </c>
      <c r="H539" s="68" t="e">
        <f t="shared" si="54"/>
        <v>#N/A</v>
      </c>
      <c r="I539" t="e">
        <f t="shared" si="55"/>
        <v>#N/A</v>
      </c>
      <c r="J539">
        <f>ROW()</f>
        <v>539</v>
      </c>
      <c r="K539" t="e">
        <f>INDEX(#REF!,'помощник2(строки)'!D539,26)</f>
        <v>#REF!</v>
      </c>
      <c r="L539" t="e">
        <f>IF(K539="да",IF(A539=A538,L538,COUNTIF(M$2:M538,"&gt;0")+1),0)</f>
        <v>#REF!</v>
      </c>
      <c r="M539" t="e">
        <f>IF(VLOOKUP(E539,'помощник для списков'!C$2:I$4005,7,FALSE)=0,0,IF(L539=0,0,IF(E539=E538,0,1)))</f>
        <v>#N/A</v>
      </c>
      <c r="N539" t="e">
        <f t="shared" si="56"/>
        <v>#N/A</v>
      </c>
      <c r="O539" t="e">
        <f t="shared" si="57"/>
        <v>#N/A</v>
      </c>
      <c r="P539" t="e">
        <f>IF(INDEX(#REF!,'помощник2(строки)'!D539,27)="согласие",1,IF(INDEX(#REF!,'помощник2(строки)'!D539,27)="принято решение ОМС",1,0))</f>
        <v>#REF!</v>
      </c>
      <c r="Q539" t="e">
        <f t="shared" si="58"/>
        <v>#REF!</v>
      </c>
      <c r="R539" t="e">
        <f>IF(P539=1,IF(A539=A538,R538,COUNTIF(Q$2:Q538,"&gt;0")+1),0)</f>
        <v>#REF!</v>
      </c>
      <c r="S539" t="e">
        <f t="shared" si="59"/>
        <v>#N/A</v>
      </c>
    </row>
    <row r="540" spans="1:19">
      <c r="A540" t="e">
        <f>IF(COUNTIF(A$2:A539,A539)=B539,A539+1,A539)</f>
        <v>#N/A</v>
      </c>
      <c r="B540" t="e">
        <f>VLOOKUP(A540,'помощник для списков'!A$2:L$4005,11,FALSE)</f>
        <v>#N/A</v>
      </c>
      <c r="C540" t="e">
        <f>IF(A540=A539,D539,VLOOKUP(E540,#REF!,25,FALSE))</f>
        <v>#N/A</v>
      </c>
      <c r="D540" s="54" t="e">
        <f>IF(VLOOKUP(E540,'помощник для списков'!C$2:E$4005,3,FALSE)=0,'помощник2(строки)'!C540,IF(INDEX(#REF!,C540+1,12)=0,IF(INDEX(#REF!,C540+2,12)=0,IF(INDEX(#REF!,C540+3,12)=0,IF(INDEX(#REF!,C540+4,12)=0,IF(INDEX(#REF!,C540+5,12)=0,IF(INDEX(#REF!,C540+6,12)=0,IF(INDEX(#REF!,C540+7,12)=0,IF(INDEX(#REF!,C540+8,12)=0,IF(INDEX(#REF!,C540+9,12)=0,IF(INDEX(#REF!,C540+10,12)=0,IF(INDEX(#REF!,C540+11,12)=0,INDEX(#REF!,C540+12,12),INDEX(#REF!,C540+11,12)),INDEX(#REF!,C540+10,12)),INDEX(#REF!,C540+9,12)),INDEX(#REF!,C540+8,12)),INDEX(#REF!,C540+7,12)),INDEX(#REF!,C540+6,12)),INDEX(#REF!,C540+5,12)),INDEX(#REF!,C540+4,12)),INDEX(#REF!,C540+3,12)),INDEX(#REF!,C540+2,12)),INDEX(#REF!,C540+1,12)))</f>
        <v>#N/A</v>
      </c>
      <c r="E540" t="e">
        <f>VLOOKUP(A540,'помощник для списков'!A$2:C$4005,3,FALSE)</f>
        <v>#N/A</v>
      </c>
      <c r="F540" t="e">
        <f>VLOOKUP(CONCATENATE("Лимит на доме",E540),#REF!,22,FALSE)</f>
        <v>#N/A</v>
      </c>
      <c r="G540" t="e">
        <f>VLOOKUP(E540,'помощник для списков'!C$2:I$4005,7,FALSE)</f>
        <v>#N/A</v>
      </c>
      <c r="H540" s="68" t="e">
        <f t="shared" si="54"/>
        <v>#N/A</v>
      </c>
      <c r="I540" t="e">
        <f t="shared" si="55"/>
        <v>#N/A</v>
      </c>
      <c r="J540">
        <f>ROW()</f>
        <v>540</v>
      </c>
      <c r="K540" t="e">
        <f>INDEX(#REF!,'помощник2(строки)'!D540,26)</f>
        <v>#REF!</v>
      </c>
      <c r="L540" t="e">
        <f>IF(K540="да",IF(A540=A539,L539,COUNTIF(M$2:M539,"&gt;0")+1),0)</f>
        <v>#REF!</v>
      </c>
      <c r="M540" t="e">
        <f>IF(VLOOKUP(E540,'помощник для списков'!C$2:I$4005,7,FALSE)=0,0,IF(L540=0,0,IF(E540=E539,0,1)))</f>
        <v>#N/A</v>
      </c>
      <c r="N540" t="e">
        <f t="shared" si="56"/>
        <v>#N/A</v>
      </c>
      <c r="O540" t="e">
        <f t="shared" si="57"/>
        <v>#N/A</v>
      </c>
      <c r="P540" t="e">
        <f>IF(INDEX(#REF!,'помощник2(строки)'!D540,27)="согласие",1,IF(INDEX(#REF!,'помощник2(строки)'!D540,27)="принято решение ОМС",1,0))</f>
        <v>#REF!</v>
      </c>
      <c r="Q540" t="e">
        <f t="shared" si="58"/>
        <v>#REF!</v>
      </c>
      <c r="R540" t="e">
        <f>IF(P540=1,IF(A540=A539,R539,COUNTIF(Q$2:Q539,"&gt;0")+1),0)</f>
        <v>#REF!</v>
      </c>
      <c r="S540" t="e">
        <f t="shared" si="59"/>
        <v>#N/A</v>
      </c>
    </row>
    <row r="541" spans="1:19">
      <c r="A541" t="e">
        <f>IF(COUNTIF(A$2:A540,A540)=B540,A540+1,A540)</f>
        <v>#N/A</v>
      </c>
      <c r="B541" t="e">
        <f>VLOOKUP(A541,'помощник для списков'!A$2:L$4005,11,FALSE)</f>
        <v>#N/A</v>
      </c>
      <c r="C541" t="e">
        <f>IF(A541=A540,D540,VLOOKUP(E541,#REF!,25,FALSE))</f>
        <v>#N/A</v>
      </c>
      <c r="D541" s="54" t="e">
        <f>IF(VLOOKUP(E541,'помощник для списков'!C$2:E$4005,3,FALSE)=0,'помощник2(строки)'!C541,IF(INDEX(#REF!,C541+1,12)=0,IF(INDEX(#REF!,C541+2,12)=0,IF(INDEX(#REF!,C541+3,12)=0,IF(INDEX(#REF!,C541+4,12)=0,IF(INDEX(#REF!,C541+5,12)=0,IF(INDEX(#REF!,C541+6,12)=0,IF(INDEX(#REF!,C541+7,12)=0,IF(INDEX(#REF!,C541+8,12)=0,IF(INDEX(#REF!,C541+9,12)=0,IF(INDEX(#REF!,C541+10,12)=0,IF(INDEX(#REF!,C541+11,12)=0,INDEX(#REF!,C541+12,12),INDEX(#REF!,C541+11,12)),INDEX(#REF!,C541+10,12)),INDEX(#REF!,C541+9,12)),INDEX(#REF!,C541+8,12)),INDEX(#REF!,C541+7,12)),INDEX(#REF!,C541+6,12)),INDEX(#REF!,C541+5,12)),INDEX(#REF!,C541+4,12)),INDEX(#REF!,C541+3,12)),INDEX(#REF!,C541+2,12)),INDEX(#REF!,C541+1,12)))</f>
        <v>#N/A</v>
      </c>
      <c r="E541" t="e">
        <f>VLOOKUP(A541,'помощник для списков'!A$2:C$4005,3,FALSE)</f>
        <v>#N/A</v>
      </c>
      <c r="F541" t="e">
        <f>VLOOKUP(CONCATENATE("Лимит на доме",E541),#REF!,22,FALSE)</f>
        <v>#N/A</v>
      </c>
      <c r="G541" t="e">
        <f>VLOOKUP(E541,'помощник для списков'!C$2:I$4005,7,FALSE)</f>
        <v>#N/A</v>
      </c>
      <c r="H541" s="68" t="e">
        <f t="shared" si="54"/>
        <v>#N/A</v>
      </c>
      <c r="I541" t="e">
        <f t="shared" si="55"/>
        <v>#N/A</v>
      </c>
      <c r="J541">
        <f>ROW()</f>
        <v>541</v>
      </c>
      <c r="K541" t="e">
        <f>INDEX(#REF!,'помощник2(строки)'!D541,26)</f>
        <v>#REF!</v>
      </c>
      <c r="L541" t="e">
        <f>IF(K541="да",IF(A541=A540,L540,COUNTIF(M$2:M540,"&gt;0")+1),0)</f>
        <v>#REF!</v>
      </c>
      <c r="M541" t="e">
        <f>IF(VLOOKUP(E541,'помощник для списков'!C$2:I$4005,7,FALSE)=0,0,IF(L541=0,0,IF(E541=E540,0,1)))</f>
        <v>#N/A</v>
      </c>
      <c r="N541" t="e">
        <f t="shared" si="56"/>
        <v>#N/A</v>
      </c>
      <c r="O541" t="e">
        <f t="shared" si="57"/>
        <v>#N/A</v>
      </c>
      <c r="P541" t="e">
        <f>IF(INDEX(#REF!,'помощник2(строки)'!D541,27)="согласие",1,IF(INDEX(#REF!,'помощник2(строки)'!D541,27)="принято решение ОМС",1,0))</f>
        <v>#REF!</v>
      </c>
      <c r="Q541" t="e">
        <f t="shared" si="58"/>
        <v>#REF!</v>
      </c>
      <c r="R541" t="e">
        <f>IF(P541=1,IF(A541=A540,R540,COUNTIF(Q$2:Q540,"&gt;0")+1),0)</f>
        <v>#REF!</v>
      </c>
      <c r="S541" t="e">
        <f t="shared" si="59"/>
        <v>#N/A</v>
      </c>
    </row>
    <row r="542" spans="1:19">
      <c r="A542" t="e">
        <f>IF(COUNTIF(A$2:A541,A541)=B541,A541+1,A541)</f>
        <v>#N/A</v>
      </c>
      <c r="B542" t="e">
        <f>VLOOKUP(A542,'помощник для списков'!A$2:L$4005,11,FALSE)</f>
        <v>#N/A</v>
      </c>
      <c r="C542" t="e">
        <f>IF(A542=A541,D541,VLOOKUP(E542,#REF!,25,FALSE))</f>
        <v>#N/A</v>
      </c>
      <c r="D542" s="54" t="e">
        <f>IF(VLOOKUP(E542,'помощник для списков'!C$2:E$4005,3,FALSE)=0,'помощник2(строки)'!C542,IF(INDEX(#REF!,C542+1,12)=0,IF(INDEX(#REF!,C542+2,12)=0,IF(INDEX(#REF!,C542+3,12)=0,IF(INDEX(#REF!,C542+4,12)=0,IF(INDEX(#REF!,C542+5,12)=0,IF(INDEX(#REF!,C542+6,12)=0,IF(INDEX(#REF!,C542+7,12)=0,IF(INDEX(#REF!,C542+8,12)=0,IF(INDEX(#REF!,C542+9,12)=0,IF(INDEX(#REF!,C542+10,12)=0,IF(INDEX(#REF!,C542+11,12)=0,INDEX(#REF!,C542+12,12),INDEX(#REF!,C542+11,12)),INDEX(#REF!,C542+10,12)),INDEX(#REF!,C542+9,12)),INDEX(#REF!,C542+8,12)),INDEX(#REF!,C542+7,12)),INDEX(#REF!,C542+6,12)),INDEX(#REF!,C542+5,12)),INDEX(#REF!,C542+4,12)),INDEX(#REF!,C542+3,12)),INDEX(#REF!,C542+2,12)),INDEX(#REF!,C542+1,12)))</f>
        <v>#N/A</v>
      </c>
      <c r="E542" t="e">
        <f>VLOOKUP(A542,'помощник для списков'!A$2:C$4005,3,FALSE)</f>
        <v>#N/A</v>
      </c>
      <c r="F542" t="e">
        <f>VLOOKUP(CONCATENATE("Лимит на доме",E542),#REF!,22,FALSE)</f>
        <v>#N/A</v>
      </c>
      <c r="G542" t="e">
        <f>VLOOKUP(E542,'помощник для списков'!C$2:I$4005,7,FALSE)</f>
        <v>#N/A</v>
      </c>
      <c r="H542" s="68" t="e">
        <f t="shared" si="54"/>
        <v>#N/A</v>
      </c>
      <c r="I542" t="e">
        <f t="shared" si="55"/>
        <v>#N/A</v>
      </c>
      <c r="J542">
        <f>ROW()</f>
        <v>542</v>
      </c>
      <c r="K542" t="e">
        <f>INDEX(#REF!,'помощник2(строки)'!D542,26)</f>
        <v>#REF!</v>
      </c>
      <c r="L542" t="e">
        <f>IF(K542="да",IF(A542=A541,L541,COUNTIF(M$2:M541,"&gt;0")+1),0)</f>
        <v>#REF!</v>
      </c>
      <c r="M542" t="e">
        <f>IF(VLOOKUP(E542,'помощник для списков'!C$2:I$4005,7,FALSE)=0,0,IF(L542=0,0,IF(E542=E541,0,1)))</f>
        <v>#N/A</v>
      </c>
      <c r="N542" t="e">
        <f t="shared" si="56"/>
        <v>#N/A</v>
      </c>
      <c r="O542" t="e">
        <f t="shared" si="57"/>
        <v>#N/A</v>
      </c>
      <c r="P542" t="e">
        <f>IF(INDEX(#REF!,'помощник2(строки)'!D542,27)="согласие",1,IF(INDEX(#REF!,'помощник2(строки)'!D542,27)="принято решение ОМС",1,0))</f>
        <v>#REF!</v>
      </c>
      <c r="Q542" t="e">
        <f t="shared" si="58"/>
        <v>#REF!</v>
      </c>
      <c r="R542" t="e">
        <f>IF(P542=1,IF(A542=A541,R541,COUNTIF(Q$2:Q541,"&gt;0")+1),0)</f>
        <v>#REF!</v>
      </c>
      <c r="S542" t="e">
        <f t="shared" si="59"/>
        <v>#N/A</v>
      </c>
    </row>
    <row r="543" spans="1:19">
      <c r="A543" t="e">
        <f>IF(COUNTIF(A$2:A542,A542)=B542,A542+1,A542)</f>
        <v>#N/A</v>
      </c>
      <c r="B543" t="e">
        <f>VLOOKUP(A543,'помощник для списков'!A$2:L$4005,11,FALSE)</f>
        <v>#N/A</v>
      </c>
      <c r="C543" t="e">
        <f>IF(A543=A542,D542,VLOOKUP(E543,#REF!,25,FALSE))</f>
        <v>#N/A</v>
      </c>
      <c r="D543" s="54" t="e">
        <f>IF(VLOOKUP(E543,'помощник для списков'!C$2:E$4005,3,FALSE)=0,'помощник2(строки)'!C543,IF(INDEX(#REF!,C543+1,12)=0,IF(INDEX(#REF!,C543+2,12)=0,IF(INDEX(#REF!,C543+3,12)=0,IF(INDEX(#REF!,C543+4,12)=0,IF(INDEX(#REF!,C543+5,12)=0,IF(INDEX(#REF!,C543+6,12)=0,IF(INDEX(#REF!,C543+7,12)=0,IF(INDEX(#REF!,C543+8,12)=0,IF(INDEX(#REF!,C543+9,12)=0,IF(INDEX(#REF!,C543+10,12)=0,IF(INDEX(#REF!,C543+11,12)=0,INDEX(#REF!,C543+12,12),INDEX(#REF!,C543+11,12)),INDEX(#REF!,C543+10,12)),INDEX(#REF!,C543+9,12)),INDEX(#REF!,C543+8,12)),INDEX(#REF!,C543+7,12)),INDEX(#REF!,C543+6,12)),INDEX(#REF!,C543+5,12)),INDEX(#REF!,C543+4,12)),INDEX(#REF!,C543+3,12)),INDEX(#REF!,C543+2,12)),INDEX(#REF!,C543+1,12)))</f>
        <v>#N/A</v>
      </c>
      <c r="E543" t="e">
        <f>VLOOKUP(A543,'помощник для списков'!A$2:C$4005,3,FALSE)</f>
        <v>#N/A</v>
      </c>
      <c r="F543" t="e">
        <f>VLOOKUP(CONCATENATE("Лимит на доме",E543),#REF!,22,FALSE)</f>
        <v>#N/A</v>
      </c>
      <c r="G543" t="e">
        <f>VLOOKUP(E543,'помощник для списков'!C$2:I$4005,7,FALSE)</f>
        <v>#N/A</v>
      </c>
      <c r="H543" s="68" t="e">
        <f t="shared" si="54"/>
        <v>#N/A</v>
      </c>
      <c r="I543" t="e">
        <f t="shared" si="55"/>
        <v>#N/A</v>
      </c>
      <c r="J543">
        <f>ROW()</f>
        <v>543</v>
      </c>
      <c r="K543" t="e">
        <f>INDEX(#REF!,'помощник2(строки)'!D543,26)</f>
        <v>#REF!</v>
      </c>
      <c r="L543" t="e">
        <f>IF(K543="да",IF(A543=A542,L542,COUNTIF(M$2:M542,"&gt;0")+1),0)</f>
        <v>#REF!</v>
      </c>
      <c r="M543" t="e">
        <f>IF(VLOOKUP(E543,'помощник для списков'!C$2:I$4005,7,FALSE)=0,0,IF(L543=0,0,IF(E543=E542,0,1)))</f>
        <v>#N/A</v>
      </c>
      <c r="N543" t="e">
        <f t="shared" si="56"/>
        <v>#N/A</v>
      </c>
      <c r="O543" t="e">
        <f t="shared" si="57"/>
        <v>#N/A</v>
      </c>
      <c r="P543" t="e">
        <f>IF(INDEX(#REF!,'помощник2(строки)'!D543,27)="согласие",1,IF(INDEX(#REF!,'помощник2(строки)'!D543,27)="принято решение ОМС",1,0))</f>
        <v>#REF!</v>
      </c>
      <c r="Q543" t="e">
        <f t="shared" si="58"/>
        <v>#REF!</v>
      </c>
      <c r="R543" t="e">
        <f>IF(P543=1,IF(A543=A542,R542,COUNTIF(Q$2:Q542,"&gt;0")+1),0)</f>
        <v>#REF!</v>
      </c>
      <c r="S543" t="e">
        <f t="shared" si="59"/>
        <v>#N/A</v>
      </c>
    </row>
    <row r="544" spans="1:19">
      <c r="A544" t="e">
        <f>IF(COUNTIF(A$2:A543,A543)=B543,A543+1,A543)</f>
        <v>#N/A</v>
      </c>
      <c r="B544" t="e">
        <f>VLOOKUP(A544,'помощник для списков'!A$2:L$4005,11,FALSE)</f>
        <v>#N/A</v>
      </c>
      <c r="C544" t="e">
        <f>IF(A544=A543,D543,VLOOKUP(E544,#REF!,25,FALSE))</f>
        <v>#N/A</v>
      </c>
      <c r="D544" s="54" t="e">
        <f>IF(VLOOKUP(E544,'помощник для списков'!C$2:E$4005,3,FALSE)=0,'помощник2(строки)'!C544,IF(INDEX(#REF!,C544+1,12)=0,IF(INDEX(#REF!,C544+2,12)=0,IF(INDEX(#REF!,C544+3,12)=0,IF(INDEX(#REF!,C544+4,12)=0,IF(INDEX(#REF!,C544+5,12)=0,IF(INDEX(#REF!,C544+6,12)=0,IF(INDEX(#REF!,C544+7,12)=0,IF(INDEX(#REF!,C544+8,12)=0,IF(INDEX(#REF!,C544+9,12)=0,IF(INDEX(#REF!,C544+10,12)=0,IF(INDEX(#REF!,C544+11,12)=0,INDEX(#REF!,C544+12,12),INDEX(#REF!,C544+11,12)),INDEX(#REF!,C544+10,12)),INDEX(#REF!,C544+9,12)),INDEX(#REF!,C544+8,12)),INDEX(#REF!,C544+7,12)),INDEX(#REF!,C544+6,12)),INDEX(#REF!,C544+5,12)),INDEX(#REF!,C544+4,12)),INDEX(#REF!,C544+3,12)),INDEX(#REF!,C544+2,12)),INDEX(#REF!,C544+1,12)))</f>
        <v>#N/A</v>
      </c>
      <c r="E544" t="e">
        <f>VLOOKUP(A544,'помощник для списков'!A$2:C$4005,3,FALSE)</f>
        <v>#N/A</v>
      </c>
      <c r="F544" t="e">
        <f>VLOOKUP(CONCATENATE("Лимит на доме",E544),#REF!,22,FALSE)</f>
        <v>#N/A</v>
      </c>
      <c r="G544" t="e">
        <f>VLOOKUP(E544,'помощник для списков'!C$2:I$4005,7,FALSE)</f>
        <v>#N/A</v>
      </c>
      <c r="H544" s="68" t="e">
        <f t="shared" si="54"/>
        <v>#N/A</v>
      </c>
      <c r="I544" t="e">
        <f t="shared" si="55"/>
        <v>#N/A</v>
      </c>
      <c r="J544">
        <f>ROW()</f>
        <v>544</v>
      </c>
      <c r="K544" t="e">
        <f>INDEX(#REF!,'помощник2(строки)'!D544,26)</f>
        <v>#REF!</v>
      </c>
      <c r="L544" t="e">
        <f>IF(K544="да",IF(A544=A543,L543,COUNTIF(M$2:M543,"&gt;0")+1),0)</f>
        <v>#REF!</v>
      </c>
      <c r="M544" t="e">
        <f>IF(VLOOKUP(E544,'помощник для списков'!C$2:I$4005,7,FALSE)=0,0,IF(L544=0,0,IF(E544=E543,0,1)))</f>
        <v>#N/A</v>
      </c>
      <c r="N544" t="e">
        <f t="shared" si="56"/>
        <v>#N/A</v>
      </c>
      <c r="O544" t="e">
        <f t="shared" si="57"/>
        <v>#N/A</v>
      </c>
      <c r="P544" t="e">
        <f>IF(INDEX(#REF!,'помощник2(строки)'!D544,27)="согласие",1,IF(INDEX(#REF!,'помощник2(строки)'!D544,27)="принято решение ОМС",1,0))</f>
        <v>#REF!</v>
      </c>
      <c r="Q544" t="e">
        <f t="shared" si="58"/>
        <v>#REF!</v>
      </c>
      <c r="R544" t="e">
        <f>IF(P544=1,IF(A544=A543,R543,COUNTIF(Q$2:Q543,"&gt;0")+1),0)</f>
        <v>#REF!</v>
      </c>
      <c r="S544" t="e">
        <f t="shared" si="59"/>
        <v>#N/A</v>
      </c>
    </row>
    <row r="545" spans="1:19">
      <c r="A545" t="e">
        <f>IF(COUNTIF(A$2:A544,A544)=B544,A544+1,A544)</f>
        <v>#N/A</v>
      </c>
      <c r="B545" t="e">
        <f>VLOOKUP(A545,'помощник для списков'!A$2:L$4005,11,FALSE)</f>
        <v>#N/A</v>
      </c>
      <c r="C545" t="e">
        <f>IF(A545=A544,D544,VLOOKUP(E545,#REF!,25,FALSE))</f>
        <v>#N/A</v>
      </c>
      <c r="D545" s="54" t="e">
        <f>IF(VLOOKUP(E545,'помощник для списков'!C$2:E$4005,3,FALSE)=0,'помощник2(строки)'!C545,IF(INDEX(#REF!,C545+1,12)=0,IF(INDEX(#REF!,C545+2,12)=0,IF(INDEX(#REF!,C545+3,12)=0,IF(INDEX(#REF!,C545+4,12)=0,IF(INDEX(#REF!,C545+5,12)=0,IF(INDEX(#REF!,C545+6,12)=0,IF(INDEX(#REF!,C545+7,12)=0,IF(INDEX(#REF!,C545+8,12)=0,IF(INDEX(#REF!,C545+9,12)=0,IF(INDEX(#REF!,C545+10,12)=0,IF(INDEX(#REF!,C545+11,12)=0,INDEX(#REF!,C545+12,12),INDEX(#REF!,C545+11,12)),INDEX(#REF!,C545+10,12)),INDEX(#REF!,C545+9,12)),INDEX(#REF!,C545+8,12)),INDEX(#REF!,C545+7,12)),INDEX(#REF!,C545+6,12)),INDEX(#REF!,C545+5,12)),INDEX(#REF!,C545+4,12)),INDEX(#REF!,C545+3,12)),INDEX(#REF!,C545+2,12)),INDEX(#REF!,C545+1,12)))</f>
        <v>#N/A</v>
      </c>
      <c r="E545" t="e">
        <f>VLOOKUP(A545,'помощник для списков'!A$2:C$4005,3,FALSE)</f>
        <v>#N/A</v>
      </c>
      <c r="F545" t="e">
        <f>VLOOKUP(CONCATENATE("Лимит на доме",E545),#REF!,22,FALSE)</f>
        <v>#N/A</v>
      </c>
      <c r="G545" t="e">
        <f>VLOOKUP(E545,'помощник для списков'!C$2:I$4005,7,FALSE)</f>
        <v>#N/A</v>
      </c>
      <c r="H545" s="68" t="e">
        <f t="shared" si="54"/>
        <v>#N/A</v>
      </c>
      <c r="I545" t="e">
        <f t="shared" si="55"/>
        <v>#N/A</v>
      </c>
      <c r="J545">
        <f>ROW()</f>
        <v>545</v>
      </c>
      <c r="K545" t="e">
        <f>INDEX(#REF!,'помощник2(строки)'!D545,26)</f>
        <v>#REF!</v>
      </c>
      <c r="L545" t="e">
        <f>IF(K545="да",IF(A545=A544,L544,COUNTIF(M$2:M544,"&gt;0")+1),0)</f>
        <v>#REF!</v>
      </c>
      <c r="M545" t="e">
        <f>IF(VLOOKUP(E545,'помощник для списков'!C$2:I$4005,7,FALSE)=0,0,IF(L545=0,0,IF(E545=E544,0,1)))</f>
        <v>#N/A</v>
      </c>
      <c r="N545" t="e">
        <f t="shared" si="56"/>
        <v>#N/A</v>
      </c>
      <c r="O545" t="e">
        <f t="shared" si="57"/>
        <v>#N/A</v>
      </c>
      <c r="P545" t="e">
        <f>IF(INDEX(#REF!,'помощник2(строки)'!D545,27)="согласие",1,IF(INDEX(#REF!,'помощник2(строки)'!D545,27)="принято решение ОМС",1,0))</f>
        <v>#REF!</v>
      </c>
      <c r="Q545" t="e">
        <f t="shared" si="58"/>
        <v>#REF!</v>
      </c>
      <c r="R545" t="e">
        <f>IF(P545=1,IF(A545=A544,R544,COUNTIF(Q$2:Q544,"&gt;0")+1),0)</f>
        <v>#REF!</v>
      </c>
      <c r="S545" t="e">
        <f t="shared" si="59"/>
        <v>#N/A</v>
      </c>
    </row>
    <row r="546" spans="1:19">
      <c r="A546" t="e">
        <f>IF(COUNTIF(A$2:A545,A545)=B545,A545+1,A545)</f>
        <v>#N/A</v>
      </c>
      <c r="B546" t="e">
        <f>VLOOKUP(A546,'помощник для списков'!A$2:L$4005,11,FALSE)</f>
        <v>#N/A</v>
      </c>
      <c r="C546" t="e">
        <f>IF(A546=A545,D545,VLOOKUP(E546,#REF!,25,FALSE))</f>
        <v>#N/A</v>
      </c>
      <c r="D546" s="54" t="e">
        <f>IF(VLOOKUP(E546,'помощник для списков'!C$2:E$4005,3,FALSE)=0,'помощник2(строки)'!C546,IF(INDEX(#REF!,C546+1,12)=0,IF(INDEX(#REF!,C546+2,12)=0,IF(INDEX(#REF!,C546+3,12)=0,IF(INDEX(#REF!,C546+4,12)=0,IF(INDEX(#REF!,C546+5,12)=0,IF(INDEX(#REF!,C546+6,12)=0,IF(INDEX(#REF!,C546+7,12)=0,IF(INDEX(#REF!,C546+8,12)=0,IF(INDEX(#REF!,C546+9,12)=0,IF(INDEX(#REF!,C546+10,12)=0,IF(INDEX(#REF!,C546+11,12)=0,INDEX(#REF!,C546+12,12),INDEX(#REF!,C546+11,12)),INDEX(#REF!,C546+10,12)),INDEX(#REF!,C546+9,12)),INDEX(#REF!,C546+8,12)),INDEX(#REF!,C546+7,12)),INDEX(#REF!,C546+6,12)),INDEX(#REF!,C546+5,12)),INDEX(#REF!,C546+4,12)),INDEX(#REF!,C546+3,12)),INDEX(#REF!,C546+2,12)),INDEX(#REF!,C546+1,12)))</f>
        <v>#N/A</v>
      </c>
      <c r="E546" t="e">
        <f>VLOOKUP(A546,'помощник для списков'!A$2:C$4005,3,FALSE)</f>
        <v>#N/A</v>
      </c>
      <c r="F546" t="e">
        <f>VLOOKUP(CONCATENATE("Лимит на доме",E546),#REF!,22,FALSE)</f>
        <v>#N/A</v>
      </c>
      <c r="G546" t="e">
        <f>VLOOKUP(E546,'помощник для списков'!C$2:I$4005,7,FALSE)</f>
        <v>#N/A</v>
      </c>
      <c r="H546" s="68" t="e">
        <f t="shared" si="54"/>
        <v>#N/A</v>
      </c>
      <c r="I546" t="e">
        <f t="shared" si="55"/>
        <v>#N/A</v>
      </c>
      <c r="J546">
        <f>ROW()</f>
        <v>546</v>
      </c>
      <c r="K546" t="e">
        <f>INDEX(#REF!,'помощник2(строки)'!D546,26)</f>
        <v>#REF!</v>
      </c>
      <c r="L546" t="e">
        <f>IF(K546="да",IF(A546=A545,L545,COUNTIF(M$2:M545,"&gt;0")+1),0)</f>
        <v>#REF!</v>
      </c>
      <c r="M546" t="e">
        <f>IF(VLOOKUP(E546,'помощник для списков'!C$2:I$4005,7,FALSE)=0,0,IF(L546=0,0,IF(E546=E545,0,1)))</f>
        <v>#N/A</v>
      </c>
      <c r="N546" t="e">
        <f t="shared" si="56"/>
        <v>#N/A</v>
      </c>
      <c r="O546" t="e">
        <f t="shared" si="57"/>
        <v>#N/A</v>
      </c>
      <c r="P546" t="e">
        <f>IF(INDEX(#REF!,'помощник2(строки)'!D546,27)="согласие",1,IF(INDEX(#REF!,'помощник2(строки)'!D546,27)="принято решение ОМС",1,0))</f>
        <v>#REF!</v>
      </c>
      <c r="Q546" t="e">
        <f t="shared" si="58"/>
        <v>#REF!</v>
      </c>
      <c r="R546" t="e">
        <f>IF(P546=1,IF(A546=A545,R545,COUNTIF(Q$2:Q545,"&gt;0")+1),0)</f>
        <v>#REF!</v>
      </c>
      <c r="S546" t="e">
        <f t="shared" si="59"/>
        <v>#N/A</v>
      </c>
    </row>
    <row r="547" spans="1:19">
      <c r="A547" t="e">
        <f>IF(COUNTIF(A$2:A546,A546)=B546,A546+1,A546)</f>
        <v>#N/A</v>
      </c>
      <c r="B547" t="e">
        <f>VLOOKUP(A547,'помощник для списков'!A$2:L$4005,11,FALSE)</f>
        <v>#N/A</v>
      </c>
      <c r="C547" t="e">
        <f>IF(A547=A546,D546,VLOOKUP(E547,#REF!,25,FALSE))</f>
        <v>#N/A</v>
      </c>
      <c r="D547" s="54" t="e">
        <f>IF(VLOOKUP(E547,'помощник для списков'!C$2:E$4005,3,FALSE)=0,'помощник2(строки)'!C547,IF(INDEX(#REF!,C547+1,12)=0,IF(INDEX(#REF!,C547+2,12)=0,IF(INDEX(#REF!,C547+3,12)=0,IF(INDEX(#REF!,C547+4,12)=0,IF(INDEX(#REF!,C547+5,12)=0,IF(INDEX(#REF!,C547+6,12)=0,IF(INDEX(#REF!,C547+7,12)=0,IF(INDEX(#REF!,C547+8,12)=0,IF(INDEX(#REF!,C547+9,12)=0,IF(INDEX(#REF!,C547+10,12)=0,IF(INDEX(#REF!,C547+11,12)=0,INDEX(#REF!,C547+12,12),INDEX(#REF!,C547+11,12)),INDEX(#REF!,C547+10,12)),INDEX(#REF!,C547+9,12)),INDEX(#REF!,C547+8,12)),INDEX(#REF!,C547+7,12)),INDEX(#REF!,C547+6,12)),INDEX(#REF!,C547+5,12)),INDEX(#REF!,C547+4,12)),INDEX(#REF!,C547+3,12)),INDEX(#REF!,C547+2,12)),INDEX(#REF!,C547+1,12)))</f>
        <v>#N/A</v>
      </c>
      <c r="E547" t="e">
        <f>VLOOKUP(A547,'помощник для списков'!A$2:C$4005,3,FALSE)</f>
        <v>#N/A</v>
      </c>
      <c r="F547" t="e">
        <f>VLOOKUP(CONCATENATE("Лимит на доме",E547),#REF!,22,FALSE)</f>
        <v>#N/A</v>
      </c>
      <c r="G547" t="e">
        <f>VLOOKUP(E547,'помощник для списков'!C$2:I$4005,7,FALSE)</f>
        <v>#N/A</v>
      </c>
      <c r="H547" s="68" t="e">
        <f t="shared" si="54"/>
        <v>#N/A</v>
      </c>
      <c r="I547" t="e">
        <f t="shared" si="55"/>
        <v>#N/A</v>
      </c>
      <c r="J547">
        <f>ROW()</f>
        <v>547</v>
      </c>
      <c r="K547" t="e">
        <f>INDEX(#REF!,'помощник2(строки)'!D547,26)</f>
        <v>#REF!</v>
      </c>
      <c r="L547" t="e">
        <f>IF(K547="да",IF(A547=A546,L546,COUNTIF(M$2:M546,"&gt;0")+1),0)</f>
        <v>#REF!</v>
      </c>
      <c r="M547" t="e">
        <f>IF(VLOOKUP(E547,'помощник для списков'!C$2:I$4005,7,FALSE)=0,0,IF(L547=0,0,IF(E547=E546,0,1)))</f>
        <v>#N/A</v>
      </c>
      <c r="N547" t="e">
        <f t="shared" si="56"/>
        <v>#N/A</v>
      </c>
      <c r="O547" t="e">
        <f t="shared" si="57"/>
        <v>#N/A</v>
      </c>
      <c r="P547" t="e">
        <f>IF(INDEX(#REF!,'помощник2(строки)'!D547,27)="согласие",1,IF(INDEX(#REF!,'помощник2(строки)'!D547,27)="принято решение ОМС",1,0))</f>
        <v>#REF!</v>
      </c>
      <c r="Q547" t="e">
        <f t="shared" si="58"/>
        <v>#REF!</v>
      </c>
      <c r="R547" t="e">
        <f>IF(P547=1,IF(A547=A546,R546,COUNTIF(Q$2:Q546,"&gt;0")+1),0)</f>
        <v>#REF!</v>
      </c>
      <c r="S547" t="e">
        <f t="shared" si="59"/>
        <v>#N/A</v>
      </c>
    </row>
    <row r="548" spans="1:19">
      <c r="A548" t="e">
        <f>IF(COUNTIF(A$2:A547,A547)=B547,A547+1,A547)</f>
        <v>#N/A</v>
      </c>
      <c r="B548" t="e">
        <f>VLOOKUP(A548,'помощник для списков'!A$2:L$4005,11,FALSE)</f>
        <v>#N/A</v>
      </c>
      <c r="C548" t="e">
        <f>IF(A548=A547,D547,VLOOKUP(E548,#REF!,25,FALSE))</f>
        <v>#N/A</v>
      </c>
      <c r="D548" s="54" t="e">
        <f>IF(VLOOKUP(E548,'помощник для списков'!C$2:E$4005,3,FALSE)=0,'помощник2(строки)'!C548,IF(INDEX(#REF!,C548+1,12)=0,IF(INDEX(#REF!,C548+2,12)=0,IF(INDEX(#REF!,C548+3,12)=0,IF(INDEX(#REF!,C548+4,12)=0,IF(INDEX(#REF!,C548+5,12)=0,IF(INDEX(#REF!,C548+6,12)=0,IF(INDEX(#REF!,C548+7,12)=0,IF(INDEX(#REF!,C548+8,12)=0,IF(INDEX(#REF!,C548+9,12)=0,IF(INDEX(#REF!,C548+10,12)=0,IF(INDEX(#REF!,C548+11,12)=0,INDEX(#REF!,C548+12,12),INDEX(#REF!,C548+11,12)),INDEX(#REF!,C548+10,12)),INDEX(#REF!,C548+9,12)),INDEX(#REF!,C548+8,12)),INDEX(#REF!,C548+7,12)),INDEX(#REF!,C548+6,12)),INDEX(#REF!,C548+5,12)),INDEX(#REF!,C548+4,12)),INDEX(#REF!,C548+3,12)),INDEX(#REF!,C548+2,12)),INDEX(#REF!,C548+1,12)))</f>
        <v>#N/A</v>
      </c>
      <c r="E548" t="e">
        <f>VLOOKUP(A548,'помощник для списков'!A$2:C$4005,3,FALSE)</f>
        <v>#N/A</v>
      </c>
      <c r="F548" t="e">
        <f>VLOOKUP(CONCATENATE("Лимит на доме",E548),#REF!,22,FALSE)</f>
        <v>#N/A</v>
      </c>
      <c r="G548" t="e">
        <f>VLOOKUP(E548,'помощник для списков'!C$2:I$4005,7,FALSE)</f>
        <v>#N/A</v>
      </c>
      <c r="H548" s="68" t="e">
        <f t="shared" si="54"/>
        <v>#N/A</v>
      </c>
      <c r="I548" t="e">
        <f t="shared" si="55"/>
        <v>#N/A</v>
      </c>
      <c r="J548">
        <f>ROW()</f>
        <v>548</v>
      </c>
      <c r="K548" t="e">
        <f>INDEX(#REF!,'помощник2(строки)'!D548,26)</f>
        <v>#REF!</v>
      </c>
      <c r="L548" t="e">
        <f>IF(K548="да",IF(A548=A547,L547,COUNTIF(M$2:M547,"&gt;0")+1),0)</f>
        <v>#REF!</v>
      </c>
      <c r="M548" t="e">
        <f>IF(VLOOKUP(E548,'помощник для списков'!C$2:I$4005,7,FALSE)=0,0,IF(L548=0,0,IF(E548=E547,0,1)))</f>
        <v>#N/A</v>
      </c>
      <c r="N548" t="e">
        <f t="shared" si="56"/>
        <v>#N/A</v>
      </c>
      <c r="O548" t="e">
        <f t="shared" si="57"/>
        <v>#N/A</v>
      </c>
      <c r="P548" t="e">
        <f>IF(INDEX(#REF!,'помощник2(строки)'!D548,27)="согласие",1,IF(INDEX(#REF!,'помощник2(строки)'!D548,27)="принято решение ОМС",1,0))</f>
        <v>#REF!</v>
      </c>
      <c r="Q548" t="e">
        <f t="shared" si="58"/>
        <v>#REF!</v>
      </c>
      <c r="R548" t="e">
        <f>IF(P548=1,IF(A548=A547,R547,COUNTIF(Q$2:Q547,"&gt;0")+1),0)</f>
        <v>#REF!</v>
      </c>
      <c r="S548" t="e">
        <f t="shared" si="59"/>
        <v>#N/A</v>
      </c>
    </row>
    <row r="549" spans="1:19">
      <c r="A549" t="e">
        <f>IF(COUNTIF(A$2:A548,A548)=B548,A548+1,A548)</f>
        <v>#N/A</v>
      </c>
      <c r="B549" t="e">
        <f>VLOOKUP(A549,'помощник для списков'!A$2:L$4005,11,FALSE)</f>
        <v>#N/A</v>
      </c>
      <c r="C549" t="e">
        <f>IF(A549=A548,D548,VLOOKUP(E549,#REF!,25,FALSE))</f>
        <v>#N/A</v>
      </c>
      <c r="D549" s="54" t="e">
        <f>IF(VLOOKUP(E549,'помощник для списков'!C$2:E$4005,3,FALSE)=0,'помощник2(строки)'!C549,IF(INDEX(#REF!,C549+1,12)=0,IF(INDEX(#REF!,C549+2,12)=0,IF(INDEX(#REF!,C549+3,12)=0,IF(INDEX(#REF!,C549+4,12)=0,IF(INDEX(#REF!,C549+5,12)=0,IF(INDEX(#REF!,C549+6,12)=0,IF(INDEX(#REF!,C549+7,12)=0,IF(INDEX(#REF!,C549+8,12)=0,IF(INDEX(#REF!,C549+9,12)=0,IF(INDEX(#REF!,C549+10,12)=0,IF(INDEX(#REF!,C549+11,12)=0,INDEX(#REF!,C549+12,12),INDEX(#REF!,C549+11,12)),INDEX(#REF!,C549+10,12)),INDEX(#REF!,C549+9,12)),INDEX(#REF!,C549+8,12)),INDEX(#REF!,C549+7,12)),INDEX(#REF!,C549+6,12)),INDEX(#REF!,C549+5,12)),INDEX(#REF!,C549+4,12)),INDEX(#REF!,C549+3,12)),INDEX(#REF!,C549+2,12)),INDEX(#REF!,C549+1,12)))</f>
        <v>#N/A</v>
      </c>
      <c r="E549" t="e">
        <f>VLOOKUP(A549,'помощник для списков'!A$2:C$4005,3,FALSE)</f>
        <v>#N/A</v>
      </c>
      <c r="F549" t="e">
        <f>VLOOKUP(CONCATENATE("Лимит на доме",E549),#REF!,22,FALSE)</f>
        <v>#N/A</v>
      </c>
      <c r="G549" t="e">
        <f>VLOOKUP(E549,'помощник для списков'!C$2:I$4005,7,FALSE)</f>
        <v>#N/A</v>
      </c>
      <c r="H549" s="68" t="e">
        <f t="shared" si="54"/>
        <v>#N/A</v>
      </c>
      <c r="I549" t="e">
        <f t="shared" si="55"/>
        <v>#N/A</v>
      </c>
      <c r="J549">
        <f>ROW()</f>
        <v>549</v>
      </c>
      <c r="K549" t="e">
        <f>INDEX(#REF!,'помощник2(строки)'!D549,26)</f>
        <v>#REF!</v>
      </c>
      <c r="L549" t="e">
        <f>IF(K549="да",IF(A549=A548,L548,COUNTIF(M$2:M548,"&gt;0")+1),0)</f>
        <v>#REF!</v>
      </c>
      <c r="M549" t="e">
        <f>IF(VLOOKUP(E549,'помощник для списков'!C$2:I$4005,7,FALSE)=0,0,IF(L549=0,0,IF(E549=E548,0,1)))</f>
        <v>#N/A</v>
      </c>
      <c r="N549" t="e">
        <f t="shared" si="56"/>
        <v>#N/A</v>
      </c>
      <c r="O549" t="e">
        <f t="shared" si="57"/>
        <v>#N/A</v>
      </c>
      <c r="P549" t="e">
        <f>IF(INDEX(#REF!,'помощник2(строки)'!D549,27)="согласие",1,IF(INDEX(#REF!,'помощник2(строки)'!D549,27)="принято решение ОМС",1,0))</f>
        <v>#REF!</v>
      </c>
      <c r="Q549" t="e">
        <f t="shared" si="58"/>
        <v>#REF!</v>
      </c>
      <c r="R549" t="e">
        <f>IF(P549=1,IF(A549=A548,R548,COUNTIF(Q$2:Q548,"&gt;0")+1),0)</f>
        <v>#REF!</v>
      </c>
      <c r="S549" t="e">
        <f t="shared" si="59"/>
        <v>#N/A</v>
      </c>
    </row>
    <row r="550" spans="1:19">
      <c r="A550" t="e">
        <f>IF(COUNTIF(A$2:A549,A549)=B549,A549+1,A549)</f>
        <v>#N/A</v>
      </c>
      <c r="B550" t="e">
        <f>VLOOKUP(A550,'помощник для списков'!A$2:L$4005,11,FALSE)</f>
        <v>#N/A</v>
      </c>
      <c r="C550" t="e">
        <f>IF(A550=A549,D549,VLOOKUP(E550,#REF!,25,FALSE))</f>
        <v>#N/A</v>
      </c>
      <c r="D550" s="54" t="e">
        <f>IF(VLOOKUP(E550,'помощник для списков'!C$2:E$4005,3,FALSE)=0,'помощник2(строки)'!C550,IF(INDEX(#REF!,C550+1,12)=0,IF(INDEX(#REF!,C550+2,12)=0,IF(INDEX(#REF!,C550+3,12)=0,IF(INDEX(#REF!,C550+4,12)=0,IF(INDEX(#REF!,C550+5,12)=0,IF(INDEX(#REF!,C550+6,12)=0,IF(INDEX(#REF!,C550+7,12)=0,IF(INDEX(#REF!,C550+8,12)=0,IF(INDEX(#REF!,C550+9,12)=0,IF(INDEX(#REF!,C550+10,12)=0,IF(INDEX(#REF!,C550+11,12)=0,INDEX(#REF!,C550+12,12),INDEX(#REF!,C550+11,12)),INDEX(#REF!,C550+10,12)),INDEX(#REF!,C550+9,12)),INDEX(#REF!,C550+8,12)),INDEX(#REF!,C550+7,12)),INDEX(#REF!,C550+6,12)),INDEX(#REF!,C550+5,12)),INDEX(#REF!,C550+4,12)),INDEX(#REF!,C550+3,12)),INDEX(#REF!,C550+2,12)),INDEX(#REF!,C550+1,12)))</f>
        <v>#N/A</v>
      </c>
      <c r="E550" t="e">
        <f>VLOOKUP(A550,'помощник для списков'!A$2:C$4005,3,FALSE)</f>
        <v>#N/A</v>
      </c>
      <c r="F550" t="e">
        <f>VLOOKUP(CONCATENATE("Лимит на доме",E550),#REF!,22,FALSE)</f>
        <v>#N/A</v>
      </c>
      <c r="G550" t="e">
        <f>VLOOKUP(E550,'помощник для списков'!C$2:I$4005,7,FALSE)</f>
        <v>#N/A</v>
      </c>
      <c r="H550" s="68" t="e">
        <f t="shared" si="54"/>
        <v>#N/A</v>
      </c>
      <c r="I550" t="e">
        <f t="shared" si="55"/>
        <v>#N/A</v>
      </c>
      <c r="J550">
        <f>ROW()</f>
        <v>550</v>
      </c>
      <c r="K550" t="e">
        <f>INDEX(#REF!,'помощник2(строки)'!D550,26)</f>
        <v>#REF!</v>
      </c>
      <c r="L550" t="e">
        <f>IF(K550="да",IF(A550=A549,L549,COUNTIF(M$2:M549,"&gt;0")+1),0)</f>
        <v>#REF!</v>
      </c>
      <c r="M550" t="e">
        <f>IF(VLOOKUP(E550,'помощник для списков'!C$2:I$4005,7,FALSE)=0,0,IF(L550=0,0,IF(E550=E549,0,1)))</f>
        <v>#N/A</v>
      </c>
      <c r="N550" t="e">
        <f t="shared" si="56"/>
        <v>#N/A</v>
      </c>
      <c r="O550" t="e">
        <f t="shared" si="57"/>
        <v>#N/A</v>
      </c>
      <c r="P550" t="e">
        <f>IF(INDEX(#REF!,'помощник2(строки)'!D550,27)="согласие",1,IF(INDEX(#REF!,'помощник2(строки)'!D550,27)="принято решение ОМС",1,0))</f>
        <v>#REF!</v>
      </c>
      <c r="Q550" t="e">
        <f t="shared" si="58"/>
        <v>#REF!</v>
      </c>
      <c r="R550" t="e">
        <f>IF(P550=1,IF(A550=A549,R549,COUNTIF(Q$2:Q549,"&gt;0")+1),0)</f>
        <v>#REF!</v>
      </c>
      <c r="S550" t="e">
        <f t="shared" si="59"/>
        <v>#N/A</v>
      </c>
    </row>
    <row r="551" spans="1:19">
      <c r="A551" t="e">
        <f>IF(COUNTIF(A$2:A550,A550)=B550,A550+1,A550)</f>
        <v>#N/A</v>
      </c>
      <c r="B551" t="e">
        <f>VLOOKUP(A551,'помощник для списков'!A$2:L$4005,11,FALSE)</f>
        <v>#N/A</v>
      </c>
      <c r="C551" t="e">
        <f>IF(A551=A550,D550,VLOOKUP(E551,#REF!,25,FALSE))</f>
        <v>#N/A</v>
      </c>
      <c r="D551" s="54" t="e">
        <f>IF(VLOOKUP(E551,'помощник для списков'!C$2:E$4005,3,FALSE)=0,'помощник2(строки)'!C551,IF(INDEX(#REF!,C551+1,12)=0,IF(INDEX(#REF!,C551+2,12)=0,IF(INDEX(#REF!,C551+3,12)=0,IF(INDEX(#REF!,C551+4,12)=0,IF(INDEX(#REF!,C551+5,12)=0,IF(INDEX(#REF!,C551+6,12)=0,IF(INDEX(#REF!,C551+7,12)=0,IF(INDEX(#REF!,C551+8,12)=0,IF(INDEX(#REF!,C551+9,12)=0,IF(INDEX(#REF!,C551+10,12)=0,IF(INDEX(#REF!,C551+11,12)=0,INDEX(#REF!,C551+12,12),INDEX(#REF!,C551+11,12)),INDEX(#REF!,C551+10,12)),INDEX(#REF!,C551+9,12)),INDEX(#REF!,C551+8,12)),INDEX(#REF!,C551+7,12)),INDEX(#REF!,C551+6,12)),INDEX(#REF!,C551+5,12)),INDEX(#REF!,C551+4,12)),INDEX(#REF!,C551+3,12)),INDEX(#REF!,C551+2,12)),INDEX(#REF!,C551+1,12)))</f>
        <v>#N/A</v>
      </c>
      <c r="E551" t="e">
        <f>VLOOKUP(A551,'помощник для списков'!A$2:C$4005,3,FALSE)</f>
        <v>#N/A</v>
      </c>
      <c r="F551" t="e">
        <f>VLOOKUP(CONCATENATE("Лимит на доме",E551),#REF!,22,FALSE)</f>
        <v>#N/A</v>
      </c>
      <c r="G551" t="e">
        <f>VLOOKUP(E551,'помощник для списков'!C$2:I$4005,7,FALSE)</f>
        <v>#N/A</v>
      </c>
      <c r="H551" s="68" t="e">
        <f t="shared" ref="H551:H614" si="60">D551</f>
        <v>#N/A</v>
      </c>
      <c r="I551" t="e">
        <f t="shared" ref="I551:I614" si="61">D551</f>
        <v>#N/A</v>
      </c>
      <c r="J551">
        <f>ROW()</f>
        <v>551</v>
      </c>
      <c r="K551" t="e">
        <f>INDEX(#REF!,'помощник2(строки)'!D551,26)</f>
        <v>#REF!</v>
      </c>
      <c r="L551" t="e">
        <f>IF(K551="да",IF(A551=A550,L550,COUNTIF(M$2:M550,"&gt;0")+1),0)</f>
        <v>#REF!</v>
      </c>
      <c r="M551" t="e">
        <f>IF(VLOOKUP(E551,'помощник для списков'!C$2:I$4005,7,FALSE)=0,0,IF(L551=0,0,IF(E551=E550,0,1)))</f>
        <v>#N/A</v>
      </c>
      <c r="N551" t="e">
        <f t="shared" ref="N551:N614" si="62">E551</f>
        <v>#N/A</v>
      </c>
      <c r="O551" t="e">
        <f t="shared" ref="O551:O614" si="63">B551</f>
        <v>#N/A</v>
      </c>
      <c r="P551" t="e">
        <f>IF(INDEX(#REF!,'помощник2(строки)'!D551,27)="согласие",1,IF(INDEX(#REF!,'помощник2(строки)'!D551,27)="принято решение ОМС",1,0))</f>
        <v>#REF!</v>
      </c>
      <c r="Q551" t="e">
        <f t="shared" ref="Q551:Q614" si="64">IF(P551=1,IF(A551=A550,0,1),0)</f>
        <v>#REF!</v>
      </c>
      <c r="R551" t="e">
        <f>IF(P551=1,IF(A551=A550,R550,COUNTIF(Q$2:Q550,"&gt;0")+1),0)</f>
        <v>#REF!</v>
      </c>
      <c r="S551" t="e">
        <f t="shared" ref="S551:S614" si="65">H551</f>
        <v>#N/A</v>
      </c>
    </row>
    <row r="552" spans="1:19">
      <c r="A552" t="e">
        <f>IF(COUNTIF(A$2:A551,A551)=B551,A551+1,A551)</f>
        <v>#N/A</v>
      </c>
      <c r="B552" t="e">
        <f>VLOOKUP(A552,'помощник для списков'!A$2:L$4005,11,FALSE)</f>
        <v>#N/A</v>
      </c>
      <c r="C552" t="e">
        <f>IF(A552=A551,D551,VLOOKUP(E552,#REF!,25,FALSE))</f>
        <v>#N/A</v>
      </c>
      <c r="D552" s="54" t="e">
        <f>IF(VLOOKUP(E552,'помощник для списков'!C$2:E$4005,3,FALSE)=0,'помощник2(строки)'!C552,IF(INDEX(#REF!,C552+1,12)=0,IF(INDEX(#REF!,C552+2,12)=0,IF(INDEX(#REF!,C552+3,12)=0,IF(INDEX(#REF!,C552+4,12)=0,IF(INDEX(#REF!,C552+5,12)=0,IF(INDEX(#REF!,C552+6,12)=0,IF(INDEX(#REF!,C552+7,12)=0,IF(INDEX(#REF!,C552+8,12)=0,IF(INDEX(#REF!,C552+9,12)=0,IF(INDEX(#REF!,C552+10,12)=0,IF(INDEX(#REF!,C552+11,12)=0,INDEX(#REF!,C552+12,12),INDEX(#REF!,C552+11,12)),INDEX(#REF!,C552+10,12)),INDEX(#REF!,C552+9,12)),INDEX(#REF!,C552+8,12)),INDEX(#REF!,C552+7,12)),INDEX(#REF!,C552+6,12)),INDEX(#REF!,C552+5,12)),INDEX(#REF!,C552+4,12)),INDEX(#REF!,C552+3,12)),INDEX(#REF!,C552+2,12)),INDEX(#REF!,C552+1,12)))</f>
        <v>#N/A</v>
      </c>
      <c r="E552" t="e">
        <f>VLOOKUP(A552,'помощник для списков'!A$2:C$4005,3,FALSE)</f>
        <v>#N/A</v>
      </c>
      <c r="F552" t="e">
        <f>VLOOKUP(CONCATENATE("Лимит на доме",E552),#REF!,22,FALSE)</f>
        <v>#N/A</v>
      </c>
      <c r="G552" t="e">
        <f>VLOOKUP(E552,'помощник для списков'!C$2:I$4005,7,FALSE)</f>
        <v>#N/A</v>
      </c>
      <c r="H552" s="68" t="e">
        <f t="shared" si="60"/>
        <v>#N/A</v>
      </c>
      <c r="I552" t="e">
        <f t="shared" si="61"/>
        <v>#N/A</v>
      </c>
      <c r="J552">
        <f>ROW()</f>
        <v>552</v>
      </c>
      <c r="K552" t="e">
        <f>INDEX(#REF!,'помощник2(строки)'!D552,26)</f>
        <v>#REF!</v>
      </c>
      <c r="L552" t="e">
        <f>IF(K552="да",IF(A552=A551,L551,COUNTIF(M$2:M551,"&gt;0")+1),0)</f>
        <v>#REF!</v>
      </c>
      <c r="M552" t="e">
        <f>IF(VLOOKUP(E552,'помощник для списков'!C$2:I$4005,7,FALSE)=0,0,IF(L552=0,0,IF(E552=E551,0,1)))</f>
        <v>#N/A</v>
      </c>
      <c r="N552" t="e">
        <f t="shared" si="62"/>
        <v>#N/A</v>
      </c>
      <c r="O552" t="e">
        <f t="shared" si="63"/>
        <v>#N/A</v>
      </c>
      <c r="P552" t="e">
        <f>IF(INDEX(#REF!,'помощник2(строки)'!D552,27)="согласие",1,IF(INDEX(#REF!,'помощник2(строки)'!D552,27)="принято решение ОМС",1,0))</f>
        <v>#REF!</v>
      </c>
      <c r="Q552" t="e">
        <f t="shared" si="64"/>
        <v>#REF!</v>
      </c>
      <c r="R552" t="e">
        <f>IF(P552=1,IF(A552=A551,R551,COUNTIF(Q$2:Q551,"&gt;0")+1),0)</f>
        <v>#REF!</v>
      </c>
      <c r="S552" t="e">
        <f t="shared" si="65"/>
        <v>#N/A</v>
      </c>
    </row>
    <row r="553" spans="1:19">
      <c r="A553" t="e">
        <f>IF(COUNTIF(A$2:A552,A552)=B552,A552+1,A552)</f>
        <v>#N/A</v>
      </c>
      <c r="B553" t="e">
        <f>VLOOKUP(A553,'помощник для списков'!A$2:L$4005,11,FALSE)</f>
        <v>#N/A</v>
      </c>
      <c r="C553" t="e">
        <f>IF(A553=A552,D552,VLOOKUP(E553,#REF!,25,FALSE))</f>
        <v>#N/A</v>
      </c>
      <c r="D553" s="54" t="e">
        <f>IF(VLOOKUP(E553,'помощник для списков'!C$2:E$4005,3,FALSE)=0,'помощник2(строки)'!C553,IF(INDEX(#REF!,C553+1,12)=0,IF(INDEX(#REF!,C553+2,12)=0,IF(INDEX(#REF!,C553+3,12)=0,IF(INDEX(#REF!,C553+4,12)=0,IF(INDEX(#REF!,C553+5,12)=0,IF(INDEX(#REF!,C553+6,12)=0,IF(INDEX(#REF!,C553+7,12)=0,IF(INDEX(#REF!,C553+8,12)=0,IF(INDEX(#REF!,C553+9,12)=0,IF(INDEX(#REF!,C553+10,12)=0,IF(INDEX(#REF!,C553+11,12)=0,INDEX(#REF!,C553+12,12),INDEX(#REF!,C553+11,12)),INDEX(#REF!,C553+10,12)),INDEX(#REF!,C553+9,12)),INDEX(#REF!,C553+8,12)),INDEX(#REF!,C553+7,12)),INDEX(#REF!,C553+6,12)),INDEX(#REF!,C553+5,12)),INDEX(#REF!,C553+4,12)),INDEX(#REF!,C553+3,12)),INDEX(#REF!,C553+2,12)),INDEX(#REF!,C553+1,12)))</f>
        <v>#N/A</v>
      </c>
      <c r="E553" t="e">
        <f>VLOOKUP(A553,'помощник для списков'!A$2:C$4005,3,FALSE)</f>
        <v>#N/A</v>
      </c>
      <c r="F553" t="e">
        <f>VLOOKUP(CONCATENATE("Лимит на доме",E553),#REF!,22,FALSE)</f>
        <v>#N/A</v>
      </c>
      <c r="G553" t="e">
        <f>VLOOKUP(E553,'помощник для списков'!C$2:I$4005,7,FALSE)</f>
        <v>#N/A</v>
      </c>
      <c r="H553" s="68" t="e">
        <f t="shared" si="60"/>
        <v>#N/A</v>
      </c>
      <c r="I553" t="e">
        <f t="shared" si="61"/>
        <v>#N/A</v>
      </c>
      <c r="J553">
        <f>ROW()</f>
        <v>553</v>
      </c>
      <c r="K553" t="e">
        <f>INDEX(#REF!,'помощник2(строки)'!D553,26)</f>
        <v>#REF!</v>
      </c>
      <c r="L553" t="e">
        <f>IF(K553="да",IF(A553=A552,L552,COUNTIF(M$2:M552,"&gt;0")+1),0)</f>
        <v>#REF!</v>
      </c>
      <c r="M553" t="e">
        <f>IF(VLOOKUP(E553,'помощник для списков'!C$2:I$4005,7,FALSE)=0,0,IF(L553=0,0,IF(E553=E552,0,1)))</f>
        <v>#N/A</v>
      </c>
      <c r="N553" t="e">
        <f t="shared" si="62"/>
        <v>#N/A</v>
      </c>
      <c r="O553" t="e">
        <f t="shared" si="63"/>
        <v>#N/A</v>
      </c>
      <c r="P553" t="e">
        <f>IF(INDEX(#REF!,'помощник2(строки)'!D553,27)="согласие",1,IF(INDEX(#REF!,'помощник2(строки)'!D553,27)="принято решение ОМС",1,0))</f>
        <v>#REF!</v>
      </c>
      <c r="Q553" t="e">
        <f t="shared" si="64"/>
        <v>#REF!</v>
      </c>
      <c r="R553" t="e">
        <f>IF(P553=1,IF(A553=A552,R552,COUNTIF(Q$2:Q552,"&gt;0")+1),0)</f>
        <v>#REF!</v>
      </c>
      <c r="S553" t="e">
        <f t="shared" si="65"/>
        <v>#N/A</v>
      </c>
    </row>
    <row r="554" spans="1:19">
      <c r="A554" t="e">
        <f>IF(COUNTIF(A$2:A553,A553)=B553,A553+1,A553)</f>
        <v>#N/A</v>
      </c>
      <c r="B554" t="e">
        <f>VLOOKUP(A554,'помощник для списков'!A$2:L$4005,11,FALSE)</f>
        <v>#N/A</v>
      </c>
      <c r="C554" t="e">
        <f>IF(A554=A553,D553,VLOOKUP(E554,#REF!,25,FALSE))</f>
        <v>#N/A</v>
      </c>
      <c r="D554" s="54" t="e">
        <f>IF(VLOOKUP(E554,'помощник для списков'!C$2:E$4005,3,FALSE)=0,'помощник2(строки)'!C554,IF(INDEX(#REF!,C554+1,12)=0,IF(INDEX(#REF!,C554+2,12)=0,IF(INDEX(#REF!,C554+3,12)=0,IF(INDEX(#REF!,C554+4,12)=0,IF(INDEX(#REF!,C554+5,12)=0,IF(INDEX(#REF!,C554+6,12)=0,IF(INDEX(#REF!,C554+7,12)=0,IF(INDEX(#REF!,C554+8,12)=0,IF(INDEX(#REF!,C554+9,12)=0,IF(INDEX(#REF!,C554+10,12)=0,IF(INDEX(#REF!,C554+11,12)=0,INDEX(#REF!,C554+12,12),INDEX(#REF!,C554+11,12)),INDEX(#REF!,C554+10,12)),INDEX(#REF!,C554+9,12)),INDEX(#REF!,C554+8,12)),INDEX(#REF!,C554+7,12)),INDEX(#REF!,C554+6,12)),INDEX(#REF!,C554+5,12)),INDEX(#REF!,C554+4,12)),INDEX(#REF!,C554+3,12)),INDEX(#REF!,C554+2,12)),INDEX(#REF!,C554+1,12)))</f>
        <v>#N/A</v>
      </c>
      <c r="E554" t="e">
        <f>VLOOKUP(A554,'помощник для списков'!A$2:C$4005,3,FALSE)</f>
        <v>#N/A</v>
      </c>
      <c r="F554" t="e">
        <f>VLOOKUP(CONCATENATE("Лимит на доме",E554),#REF!,22,FALSE)</f>
        <v>#N/A</v>
      </c>
      <c r="G554" t="e">
        <f>VLOOKUP(E554,'помощник для списков'!C$2:I$4005,7,FALSE)</f>
        <v>#N/A</v>
      </c>
      <c r="H554" s="68" t="e">
        <f t="shared" si="60"/>
        <v>#N/A</v>
      </c>
      <c r="I554" t="e">
        <f t="shared" si="61"/>
        <v>#N/A</v>
      </c>
      <c r="J554">
        <f>ROW()</f>
        <v>554</v>
      </c>
      <c r="K554" t="e">
        <f>INDEX(#REF!,'помощник2(строки)'!D554,26)</f>
        <v>#REF!</v>
      </c>
      <c r="L554" t="e">
        <f>IF(K554="да",IF(A554=A553,L553,COUNTIF(M$2:M553,"&gt;0")+1),0)</f>
        <v>#REF!</v>
      </c>
      <c r="M554" t="e">
        <f>IF(VLOOKUP(E554,'помощник для списков'!C$2:I$4005,7,FALSE)=0,0,IF(L554=0,0,IF(E554=E553,0,1)))</f>
        <v>#N/A</v>
      </c>
      <c r="N554" t="e">
        <f t="shared" si="62"/>
        <v>#N/A</v>
      </c>
      <c r="O554" t="e">
        <f t="shared" si="63"/>
        <v>#N/A</v>
      </c>
      <c r="P554" t="e">
        <f>IF(INDEX(#REF!,'помощник2(строки)'!D554,27)="согласие",1,IF(INDEX(#REF!,'помощник2(строки)'!D554,27)="принято решение ОМС",1,0))</f>
        <v>#REF!</v>
      </c>
      <c r="Q554" t="e">
        <f t="shared" si="64"/>
        <v>#REF!</v>
      </c>
      <c r="R554" t="e">
        <f>IF(P554=1,IF(A554=A553,R553,COUNTIF(Q$2:Q553,"&gt;0")+1),0)</f>
        <v>#REF!</v>
      </c>
      <c r="S554" t="e">
        <f t="shared" si="65"/>
        <v>#N/A</v>
      </c>
    </row>
    <row r="555" spans="1:19">
      <c r="A555" t="e">
        <f>IF(COUNTIF(A$2:A554,A554)=B554,A554+1,A554)</f>
        <v>#N/A</v>
      </c>
      <c r="B555" t="e">
        <f>VLOOKUP(A555,'помощник для списков'!A$2:L$4005,11,FALSE)</f>
        <v>#N/A</v>
      </c>
      <c r="C555" t="e">
        <f>IF(A555=A554,D554,VLOOKUP(E555,#REF!,25,FALSE))</f>
        <v>#N/A</v>
      </c>
      <c r="D555" s="54" t="e">
        <f>IF(VLOOKUP(E555,'помощник для списков'!C$2:E$4005,3,FALSE)=0,'помощник2(строки)'!C555,IF(INDEX(#REF!,C555+1,12)=0,IF(INDEX(#REF!,C555+2,12)=0,IF(INDEX(#REF!,C555+3,12)=0,IF(INDEX(#REF!,C555+4,12)=0,IF(INDEX(#REF!,C555+5,12)=0,IF(INDEX(#REF!,C555+6,12)=0,IF(INDEX(#REF!,C555+7,12)=0,IF(INDEX(#REF!,C555+8,12)=0,IF(INDEX(#REF!,C555+9,12)=0,IF(INDEX(#REF!,C555+10,12)=0,IF(INDEX(#REF!,C555+11,12)=0,INDEX(#REF!,C555+12,12),INDEX(#REF!,C555+11,12)),INDEX(#REF!,C555+10,12)),INDEX(#REF!,C555+9,12)),INDEX(#REF!,C555+8,12)),INDEX(#REF!,C555+7,12)),INDEX(#REF!,C555+6,12)),INDEX(#REF!,C555+5,12)),INDEX(#REF!,C555+4,12)),INDEX(#REF!,C555+3,12)),INDEX(#REF!,C555+2,12)),INDEX(#REF!,C555+1,12)))</f>
        <v>#N/A</v>
      </c>
      <c r="E555" t="e">
        <f>VLOOKUP(A555,'помощник для списков'!A$2:C$4005,3,FALSE)</f>
        <v>#N/A</v>
      </c>
      <c r="F555" t="e">
        <f>VLOOKUP(CONCATENATE("Лимит на доме",E555),#REF!,22,FALSE)</f>
        <v>#N/A</v>
      </c>
      <c r="G555" t="e">
        <f>VLOOKUP(E555,'помощник для списков'!C$2:I$4005,7,FALSE)</f>
        <v>#N/A</v>
      </c>
      <c r="H555" s="68" t="e">
        <f t="shared" si="60"/>
        <v>#N/A</v>
      </c>
      <c r="I555" t="e">
        <f t="shared" si="61"/>
        <v>#N/A</v>
      </c>
      <c r="J555">
        <f>ROW()</f>
        <v>555</v>
      </c>
      <c r="K555" t="e">
        <f>INDEX(#REF!,'помощник2(строки)'!D555,26)</f>
        <v>#REF!</v>
      </c>
      <c r="L555" t="e">
        <f>IF(K555="да",IF(A555=A554,L554,COUNTIF(M$2:M554,"&gt;0")+1),0)</f>
        <v>#REF!</v>
      </c>
      <c r="M555" t="e">
        <f>IF(VLOOKUP(E555,'помощник для списков'!C$2:I$4005,7,FALSE)=0,0,IF(L555=0,0,IF(E555=E554,0,1)))</f>
        <v>#N/A</v>
      </c>
      <c r="N555" t="e">
        <f t="shared" si="62"/>
        <v>#N/A</v>
      </c>
      <c r="O555" t="e">
        <f t="shared" si="63"/>
        <v>#N/A</v>
      </c>
      <c r="P555" t="e">
        <f>IF(INDEX(#REF!,'помощник2(строки)'!D555,27)="согласие",1,IF(INDEX(#REF!,'помощник2(строки)'!D555,27)="принято решение ОМС",1,0))</f>
        <v>#REF!</v>
      </c>
      <c r="Q555" t="e">
        <f t="shared" si="64"/>
        <v>#REF!</v>
      </c>
      <c r="R555" t="e">
        <f>IF(P555=1,IF(A555=A554,R554,COUNTIF(Q$2:Q554,"&gt;0")+1),0)</f>
        <v>#REF!</v>
      </c>
      <c r="S555" t="e">
        <f t="shared" si="65"/>
        <v>#N/A</v>
      </c>
    </row>
    <row r="556" spans="1:19">
      <c r="A556" t="e">
        <f>IF(COUNTIF(A$2:A555,A555)=B555,A555+1,A555)</f>
        <v>#N/A</v>
      </c>
      <c r="B556" t="e">
        <f>VLOOKUP(A556,'помощник для списков'!A$2:L$4005,11,FALSE)</f>
        <v>#N/A</v>
      </c>
      <c r="C556" t="e">
        <f>IF(A556=A555,D555,VLOOKUP(E556,#REF!,25,FALSE))</f>
        <v>#N/A</v>
      </c>
      <c r="D556" s="54" t="e">
        <f>IF(VLOOKUP(E556,'помощник для списков'!C$2:E$4005,3,FALSE)=0,'помощник2(строки)'!C556,IF(INDEX(#REF!,C556+1,12)=0,IF(INDEX(#REF!,C556+2,12)=0,IF(INDEX(#REF!,C556+3,12)=0,IF(INDEX(#REF!,C556+4,12)=0,IF(INDEX(#REF!,C556+5,12)=0,IF(INDEX(#REF!,C556+6,12)=0,IF(INDEX(#REF!,C556+7,12)=0,IF(INDEX(#REF!,C556+8,12)=0,IF(INDEX(#REF!,C556+9,12)=0,IF(INDEX(#REF!,C556+10,12)=0,IF(INDEX(#REF!,C556+11,12)=0,INDEX(#REF!,C556+12,12),INDEX(#REF!,C556+11,12)),INDEX(#REF!,C556+10,12)),INDEX(#REF!,C556+9,12)),INDEX(#REF!,C556+8,12)),INDEX(#REF!,C556+7,12)),INDEX(#REF!,C556+6,12)),INDEX(#REF!,C556+5,12)),INDEX(#REF!,C556+4,12)),INDEX(#REF!,C556+3,12)),INDEX(#REF!,C556+2,12)),INDEX(#REF!,C556+1,12)))</f>
        <v>#N/A</v>
      </c>
      <c r="E556" t="e">
        <f>VLOOKUP(A556,'помощник для списков'!A$2:C$4005,3,FALSE)</f>
        <v>#N/A</v>
      </c>
      <c r="F556" t="e">
        <f>VLOOKUP(CONCATENATE("Лимит на доме",E556),#REF!,22,FALSE)</f>
        <v>#N/A</v>
      </c>
      <c r="G556" t="e">
        <f>VLOOKUP(E556,'помощник для списков'!C$2:I$4005,7,FALSE)</f>
        <v>#N/A</v>
      </c>
      <c r="H556" s="68" t="e">
        <f t="shared" si="60"/>
        <v>#N/A</v>
      </c>
      <c r="I556" t="e">
        <f t="shared" si="61"/>
        <v>#N/A</v>
      </c>
      <c r="J556">
        <f>ROW()</f>
        <v>556</v>
      </c>
      <c r="K556" t="e">
        <f>INDEX(#REF!,'помощник2(строки)'!D556,26)</f>
        <v>#REF!</v>
      </c>
      <c r="L556" t="e">
        <f>IF(K556="да",IF(A556=A555,L555,COUNTIF(M$2:M555,"&gt;0")+1),0)</f>
        <v>#REF!</v>
      </c>
      <c r="M556" t="e">
        <f>IF(VLOOKUP(E556,'помощник для списков'!C$2:I$4005,7,FALSE)=0,0,IF(L556=0,0,IF(E556=E555,0,1)))</f>
        <v>#N/A</v>
      </c>
      <c r="N556" t="e">
        <f t="shared" si="62"/>
        <v>#N/A</v>
      </c>
      <c r="O556" t="e">
        <f t="shared" si="63"/>
        <v>#N/A</v>
      </c>
      <c r="P556" t="e">
        <f>IF(INDEX(#REF!,'помощник2(строки)'!D556,27)="согласие",1,IF(INDEX(#REF!,'помощник2(строки)'!D556,27)="принято решение ОМС",1,0))</f>
        <v>#REF!</v>
      </c>
      <c r="Q556" t="e">
        <f t="shared" si="64"/>
        <v>#REF!</v>
      </c>
      <c r="R556" t="e">
        <f>IF(P556=1,IF(A556=A555,R555,COUNTIF(Q$2:Q555,"&gt;0")+1),0)</f>
        <v>#REF!</v>
      </c>
      <c r="S556" t="e">
        <f t="shared" si="65"/>
        <v>#N/A</v>
      </c>
    </row>
    <row r="557" spans="1:19">
      <c r="A557" t="e">
        <f>IF(COUNTIF(A$2:A556,A556)=B556,A556+1,A556)</f>
        <v>#N/A</v>
      </c>
      <c r="B557" t="e">
        <f>VLOOKUP(A557,'помощник для списков'!A$2:L$4005,11,FALSE)</f>
        <v>#N/A</v>
      </c>
      <c r="C557" t="e">
        <f>IF(A557=A556,D556,VLOOKUP(E557,#REF!,25,FALSE))</f>
        <v>#N/A</v>
      </c>
      <c r="D557" s="54" t="e">
        <f>IF(VLOOKUP(E557,'помощник для списков'!C$2:E$4005,3,FALSE)=0,'помощник2(строки)'!C557,IF(INDEX(#REF!,C557+1,12)=0,IF(INDEX(#REF!,C557+2,12)=0,IF(INDEX(#REF!,C557+3,12)=0,IF(INDEX(#REF!,C557+4,12)=0,IF(INDEX(#REF!,C557+5,12)=0,IF(INDEX(#REF!,C557+6,12)=0,IF(INDEX(#REF!,C557+7,12)=0,IF(INDEX(#REF!,C557+8,12)=0,IF(INDEX(#REF!,C557+9,12)=0,IF(INDEX(#REF!,C557+10,12)=0,IF(INDEX(#REF!,C557+11,12)=0,INDEX(#REF!,C557+12,12),INDEX(#REF!,C557+11,12)),INDEX(#REF!,C557+10,12)),INDEX(#REF!,C557+9,12)),INDEX(#REF!,C557+8,12)),INDEX(#REF!,C557+7,12)),INDEX(#REF!,C557+6,12)),INDEX(#REF!,C557+5,12)),INDEX(#REF!,C557+4,12)),INDEX(#REF!,C557+3,12)),INDEX(#REF!,C557+2,12)),INDEX(#REF!,C557+1,12)))</f>
        <v>#N/A</v>
      </c>
      <c r="E557" t="e">
        <f>VLOOKUP(A557,'помощник для списков'!A$2:C$4005,3,FALSE)</f>
        <v>#N/A</v>
      </c>
      <c r="F557" t="e">
        <f>VLOOKUP(CONCATENATE("Лимит на доме",E557),#REF!,22,FALSE)</f>
        <v>#N/A</v>
      </c>
      <c r="G557" t="e">
        <f>VLOOKUP(E557,'помощник для списков'!C$2:I$4005,7,FALSE)</f>
        <v>#N/A</v>
      </c>
      <c r="H557" s="68" t="e">
        <f t="shared" si="60"/>
        <v>#N/A</v>
      </c>
      <c r="I557" t="e">
        <f t="shared" si="61"/>
        <v>#N/A</v>
      </c>
      <c r="J557">
        <f>ROW()</f>
        <v>557</v>
      </c>
      <c r="K557" t="e">
        <f>INDEX(#REF!,'помощник2(строки)'!D557,26)</f>
        <v>#REF!</v>
      </c>
      <c r="L557" t="e">
        <f>IF(K557="да",IF(A557=A556,L556,COUNTIF(M$2:M556,"&gt;0")+1),0)</f>
        <v>#REF!</v>
      </c>
      <c r="M557" t="e">
        <f>IF(VLOOKUP(E557,'помощник для списков'!C$2:I$4005,7,FALSE)=0,0,IF(L557=0,0,IF(E557=E556,0,1)))</f>
        <v>#N/A</v>
      </c>
      <c r="N557" t="e">
        <f t="shared" si="62"/>
        <v>#N/A</v>
      </c>
      <c r="O557" t="e">
        <f t="shared" si="63"/>
        <v>#N/A</v>
      </c>
      <c r="P557" t="e">
        <f>IF(INDEX(#REF!,'помощник2(строки)'!D557,27)="согласие",1,IF(INDEX(#REF!,'помощник2(строки)'!D557,27)="принято решение ОМС",1,0))</f>
        <v>#REF!</v>
      </c>
      <c r="Q557" t="e">
        <f t="shared" si="64"/>
        <v>#REF!</v>
      </c>
      <c r="R557" t="e">
        <f>IF(P557=1,IF(A557=A556,R556,COUNTIF(Q$2:Q556,"&gt;0")+1),0)</f>
        <v>#REF!</v>
      </c>
      <c r="S557" t="e">
        <f t="shared" si="65"/>
        <v>#N/A</v>
      </c>
    </row>
    <row r="558" spans="1:19">
      <c r="A558" t="e">
        <f>IF(COUNTIF(A$2:A557,A557)=B557,A557+1,A557)</f>
        <v>#N/A</v>
      </c>
      <c r="B558" t="e">
        <f>VLOOKUP(A558,'помощник для списков'!A$2:L$4005,11,FALSE)</f>
        <v>#N/A</v>
      </c>
      <c r="C558" t="e">
        <f>IF(A558=A557,D557,VLOOKUP(E558,#REF!,25,FALSE))</f>
        <v>#N/A</v>
      </c>
      <c r="D558" s="54" t="e">
        <f>IF(VLOOKUP(E558,'помощник для списков'!C$2:E$4005,3,FALSE)=0,'помощник2(строки)'!C558,IF(INDEX(#REF!,C558+1,12)=0,IF(INDEX(#REF!,C558+2,12)=0,IF(INDEX(#REF!,C558+3,12)=0,IF(INDEX(#REF!,C558+4,12)=0,IF(INDEX(#REF!,C558+5,12)=0,IF(INDEX(#REF!,C558+6,12)=0,IF(INDEX(#REF!,C558+7,12)=0,IF(INDEX(#REF!,C558+8,12)=0,IF(INDEX(#REF!,C558+9,12)=0,IF(INDEX(#REF!,C558+10,12)=0,IF(INDEX(#REF!,C558+11,12)=0,INDEX(#REF!,C558+12,12),INDEX(#REF!,C558+11,12)),INDEX(#REF!,C558+10,12)),INDEX(#REF!,C558+9,12)),INDEX(#REF!,C558+8,12)),INDEX(#REF!,C558+7,12)),INDEX(#REF!,C558+6,12)),INDEX(#REF!,C558+5,12)),INDEX(#REF!,C558+4,12)),INDEX(#REF!,C558+3,12)),INDEX(#REF!,C558+2,12)),INDEX(#REF!,C558+1,12)))</f>
        <v>#N/A</v>
      </c>
      <c r="E558" t="e">
        <f>VLOOKUP(A558,'помощник для списков'!A$2:C$4005,3,FALSE)</f>
        <v>#N/A</v>
      </c>
      <c r="F558" t="e">
        <f>VLOOKUP(CONCATENATE("Лимит на доме",E558),#REF!,22,FALSE)</f>
        <v>#N/A</v>
      </c>
      <c r="G558" t="e">
        <f>VLOOKUP(E558,'помощник для списков'!C$2:I$4005,7,FALSE)</f>
        <v>#N/A</v>
      </c>
      <c r="H558" s="68" t="e">
        <f t="shared" si="60"/>
        <v>#N/A</v>
      </c>
      <c r="I558" t="e">
        <f t="shared" si="61"/>
        <v>#N/A</v>
      </c>
      <c r="J558">
        <f>ROW()</f>
        <v>558</v>
      </c>
      <c r="K558" t="e">
        <f>INDEX(#REF!,'помощник2(строки)'!D558,26)</f>
        <v>#REF!</v>
      </c>
      <c r="L558" t="e">
        <f>IF(K558="да",IF(A558=A557,L557,COUNTIF(M$2:M557,"&gt;0")+1),0)</f>
        <v>#REF!</v>
      </c>
      <c r="M558" t="e">
        <f>IF(VLOOKUP(E558,'помощник для списков'!C$2:I$4005,7,FALSE)=0,0,IF(L558=0,0,IF(E558=E557,0,1)))</f>
        <v>#N/A</v>
      </c>
      <c r="N558" t="e">
        <f t="shared" si="62"/>
        <v>#N/A</v>
      </c>
      <c r="O558" t="e">
        <f t="shared" si="63"/>
        <v>#N/A</v>
      </c>
      <c r="P558" t="e">
        <f>IF(INDEX(#REF!,'помощник2(строки)'!D558,27)="согласие",1,IF(INDEX(#REF!,'помощник2(строки)'!D558,27)="принято решение ОМС",1,0))</f>
        <v>#REF!</v>
      </c>
      <c r="Q558" t="e">
        <f t="shared" si="64"/>
        <v>#REF!</v>
      </c>
      <c r="R558" t="e">
        <f>IF(P558=1,IF(A558=A557,R557,COUNTIF(Q$2:Q557,"&gt;0")+1),0)</f>
        <v>#REF!</v>
      </c>
      <c r="S558" t="e">
        <f t="shared" si="65"/>
        <v>#N/A</v>
      </c>
    </row>
    <row r="559" spans="1:19">
      <c r="A559" t="e">
        <f>IF(COUNTIF(A$2:A558,A558)=B558,A558+1,A558)</f>
        <v>#N/A</v>
      </c>
      <c r="B559" t="e">
        <f>VLOOKUP(A559,'помощник для списков'!A$2:L$4005,11,FALSE)</f>
        <v>#N/A</v>
      </c>
      <c r="C559" t="e">
        <f>IF(A559=A558,D558,VLOOKUP(E559,#REF!,25,FALSE))</f>
        <v>#N/A</v>
      </c>
      <c r="D559" s="54" t="e">
        <f>IF(VLOOKUP(E559,'помощник для списков'!C$2:E$4005,3,FALSE)=0,'помощник2(строки)'!C559,IF(INDEX(#REF!,C559+1,12)=0,IF(INDEX(#REF!,C559+2,12)=0,IF(INDEX(#REF!,C559+3,12)=0,IF(INDEX(#REF!,C559+4,12)=0,IF(INDEX(#REF!,C559+5,12)=0,IF(INDEX(#REF!,C559+6,12)=0,IF(INDEX(#REF!,C559+7,12)=0,IF(INDEX(#REF!,C559+8,12)=0,IF(INDEX(#REF!,C559+9,12)=0,IF(INDEX(#REF!,C559+10,12)=0,IF(INDEX(#REF!,C559+11,12)=0,INDEX(#REF!,C559+12,12),INDEX(#REF!,C559+11,12)),INDEX(#REF!,C559+10,12)),INDEX(#REF!,C559+9,12)),INDEX(#REF!,C559+8,12)),INDEX(#REF!,C559+7,12)),INDEX(#REF!,C559+6,12)),INDEX(#REF!,C559+5,12)),INDEX(#REF!,C559+4,12)),INDEX(#REF!,C559+3,12)),INDEX(#REF!,C559+2,12)),INDEX(#REF!,C559+1,12)))</f>
        <v>#N/A</v>
      </c>
      <c r="E559" t="e">
        <f>VLOOKUP(A559,'помощник для списков'!A$2:C$4005,3,FALSE)</f>
        <v>#N/A</v>
      </c>
      <c r="F559" t="e">
        <f>VLOOKUP(CONCATENATE("Лимит на доме",E559),#REF!,22,FALSE)</f>
        <v>#N/A</v>
      </c>
      <c r="G559" t="e">
        <f>VLOOKUP(E559,'помощник для списков'!C$2:I$4005,7,FALSE)</f>
        <v>#N/A</v>
      </c>
      <c r="H559" s="68" t="e">
        <f t="shared" si="60"/>
        <v>#N/A</v>
      </c>
      <c r="I559" t="e">
        <f t="shared" si="61"/>
        <v>#N/A</v>
      </c>
      <c r="J559">
        <f>ROW()</f>
        <v>559</v>
      </c>
      <c r="K559" t="e">
        <f>INDEX(#REF!,'помощник2(строки)'!D559,26)</f>
        <v>#REF!</v>
      </c>
      <c r="L559" t="e">
        <f>IF(K559="да",IF(A559=A558,L558,COUNTIF(M$2:M558,"&gt;0")+1),0)</f>
        <v>#REF!</v>
      </c>
      <c r="M559" t="e">
        <f>IF(VLOOKUP(E559,'помощник для списков'!C$2:I$4005,7,FALSE)=0,0,IF(L559=0,0,IF(E559=E558,0,1)))</f>
        <v>#N/A</v>
      </c>
      <c r="N559" t="e">
        <f t="shared" si="62"/>
        <v>#N/A</v>
      </c>
      <c r="O559" t="e">
        <f t="shared" si="63"/>
        <v>#N/A</v>
      </c>
      <c r="P559" t="e">
        <f>IF(INDEX(#REF!,'помощник2(строки)'!D559,27)="согласие",1,IF(INDEX(#REF!,'помощник2(строки)'!D559,27)="принято решение ОМС",1,0))</f>
        <v>#REF!</v>
      </c>
      <c r="Q559" t="e">
        <f t="shared" si="64"/>
        <v>#REF!</v>
      </c>
      <c r="R559" t="e">
        <f>IF(P559=1,IF(A559=A558,R558,COUNTIF(Q$2:Q558,"&gt;0")+1),0)</f>
        <v>#REF!</v>
      </c>
      <c r="S559" t="e">
        <f t="shared" si="65"/>
        <v>#N/A</v>
      </c>
    </row>
    <row r="560" spans="1:19">
      <c r="A560" t="e">
        <f>IF(COUNTIF(A$2:A559,A559)=B559,A559+1,A559)</f>
        <v>#N/A</v>
      </c>
      <c r="B560" t="e">
        <f>VLOOKUP(A560,'помощник для списков'!A$2:L$4005,11,FALSE)</f>
        <v>#N/A</v>
      </c>
      <c r="C560" t="e">
        <f>IF(A560=A559,D559,VLOOKUP(E560,#REF!,25,FALSE))</f>
        <v>#N/A</v>
      </c>
      <c r="D560" s="54" t="e">
        <f>IF(VLOOKUP(E560,'помощник для списков'!C$2:E$4005,3,FALSE)=0,'помощник2(строки)'!C560,IF(INDEX(#REF!,C560+1,12)=0,IF(INDEX(#REF!,C560+2,12)=0,IF(INDEX(#REF!,C560+3,12)=0,IF(INDEX(#REF!,C560+4,12)=0,IF(INDEX(#REF!,C560+5,12)=0,IF(INDEX(#REF!,C560+6,12)=0,IF(INDEX(#REF!,C560+7,12)=0,IF(INDEX(#REF!,C560+8,12)=0,IF(INDEX(#REF!,C560+9,12)=0,IF(INDEX(#REF!,C560+10,12)=0,IF(INDEX(#REF!,C560+11,12)=0,INDEX(#REF!,C560+12,12),INDEX(#REF!,C560+11,12)),INDEX(#REF!,C560+10,12)),INDEX(#REF!,C560+9,12)),INDEX(#REF!,C560+8,12)),INDEX(#REF!,C560+7,12)),INDEX(#REF!,C560+6,12)),INDEX(#REF!,C560+5,12)),INDEX(#REF!,C560+4,12)),INDEX(#REF!,C560+3,12)),INDEX(#REF!,C560+2,12)),INDEX(#REF!,C560+1,12)))</f>
        <v>#N/A</v>
      </c>
      <c r="E560" t="e">
        <f>VLOOKUP(A560,'помощник для списков'!A$2:C$4005,3,FALSE)</f>
        <v>#N/A</v>
      </c>
      <c r="F560" t="e">
        <f>VLOOKUP(CONCATENATE("Лимит на доме",E560),#REF!,22,FALSE)</f>
        <v>#N/A</v>
      </c>
      <c r="G560" t="e">
        <f>VLOOKUP(E560,'помощник для списков'!C$2:I$4005,7,FALSE)</f>
        <v>#N/A</v>
      </c>
      <c r="H560" s="68" t="e">
        <f t="shared" si="60"/>
        <v>#N/A</v>
      </c>
      <c r="I560" t="e">
        <f t="shared" si="61"/>
        <v>#N/A</v>
      </c>
      <c r="J560">
        <f>ROW()</f>
        <v>560</v>
      </c>
      <c r="K560" t="e">
        <f>INDEX(#REF!,'помощник2(строки)'!D560,26)</f>
        <v>#REF!</v>
      </c>
      <c r="L560" t="e">
        <f>IF(K560="да",IF(A560=A559,L559,COUNTIF(M$2:M559,"&gt;0")+1),0)</f>
        <v>#REF!</v>
      </c>
      <c r="M560" t="e">
        <f>IF(VLOOKUP(E560,'помощник для списков'!C$2:I$4005,7,FALSE)=0,0,IF(L560=0,0,IF(E560=E559,0,1)))</f>
        <v>#N/A</v>
      </c>
      <c r="N560" t="e">
        <f t="shared" si="62"/>
        <v>#N/A</v>
      </c>
      <c r="O560" t="e">
        <f t="shared" si="63"/>
        <v>#N/A</v>
      </c>
      <c r="P560" t="e">
        <f>IF(INDEX(#REF!,'помощник2(строки)'!D560,27)="согласие",1,IF(INDEX(#REF!,'помощник2(строки)'!D560,27)="принято решение ОМС",1,0))</f>
        <v>#REF!</v>
      </c>
      <c r="Q560" t="e">
        <f t="shared" si="64"/>
        <v>#REF!</v>
      </c>
      <c r="R560" t="e">
        <f>IF(P560=1,IF(A560=A559,R559,COUNTIF(Q$2:Q559,"&gt;0")+1),0)</f>
        <v>#REF!</v>
      </c>
      <c r="S560" t="e">
        <f t="shared" si="65"/>
        <v>#N/A</v>
      </c>
    </row>
    <row r="561" spans="1:19">
      <c r="A561" t="e">
        <f>IF(COUNTIF(A$2:A560,A560)=B560,A560+1,A560)</f>
        <v>#N/A</v>
      </c>
      <c r="B561" t="e">
        <f>VLOOKUP(A561,'помощник для списков'!A$2:L$4005,11,FALSE)</f>
        <v>#N/A</v>
      </c>
      <c r="C561" t="e">
        <f>IF(A561=A560,D560,VLOOKUP(E561,#REF!,25,FALSE))</f>
        <v>#N/A</v>
      </c>
      <c r="D561" s="54" t="e">
        <f>IF(VLOOKUP(E561,'помощник для списков'!C$2:E$4005,3,FALSE)=0,'помощник2(строки)'!C561,IF(INDEX(#REF!,C561+1,12)=0,IF(INDEX(#REF!,C561+2,12)=0,IF(INDEX(#REF!,C561+3,12)=0,IF(INDEX(#REF!,C561+4,12)=0,IF(INDEX(#REF!,C561+5,12)=0,IF(INDEX(#REF!,C561+6,12)=0,IF(INDEX(#REF!,C561+7,12)=0,IF(INDEX(#REF!,C561+8,12)=0,IF(INDEX(#REF!,C561+9,12)=0,IF(INDEX(#REF!,C561+10,12)=0,IF(INDEX(#REF!,C561+11,12)=0,INDEX(#REF!,C561+12,12),INDEX(#REF!,C561+11,12)),INDEX(#REF!,C561+10,12)),INDEX(#REF!,C561+9,12)),INDEX(#REF!,C561+8,12)),INDEX(#REF!,C561+7,12)),INDEX(#REF!,C561+6,12)),INDEX(#REF!,C561+5,12)),INDEX(#REF!,C561+4,12)),INDEX(#REF!,C561+3,12)),INDEX(#REF!,C561+2,12)),INDEX(#REF!,C561+1,12)))</f>
        <v>#N/A</v>
      </c>
      <c r="E561" t="e">
        <f>VLOOKUP(A561,'помощник для списков'!A$2:C$4005,3,FALSE)</f>
        <v>#N/A</v>
      </c>
      <c r="F561" t="e">
        <f>VLOOKUP(CONCATENATE("Лимит на доме",E561),#REF!,22,FALSE)</f>
        <v>#N/A</v>
      </c>
      <c r="G561" t="e">
        <f>VLOOKUP(E561,'помощник для списков'!C$2:I$4005,7,FALSE)</f>
        <v>#N/A</v>
      </c>
      <c r="H561" s="68" t="e">
        <f t="shared" si="60"/>
        <v>#N/A</v>
      </c>
      <c r="I561" t="e">
        <f t="shared" si="61"/>
        <v>#N/A</v>
      </c>
      <c r="J561">
        <f>ROW()</f>
        <v>561</v>
      </c>
      <c r="K561" t="e">
        <f>INDEX(#REF!,'помощник2(строки)'!D561,26)</f>
        <v>#REF!</v>
      </c>
      <c r="L561" t="e">
        <f>IF(K561="да",IF(A561=A560,L560,COUNTIF(M$2:M560,"&gt;0")+1),0)</f>
        <v>#REF!</v>
      </c>
      <c r="M561" t="e">
        <f>IF(VLOOKUP(E561,'помощник для списков'!C$2:I$4005,7,FALSE)=0,0,IF(L561=0,0,IF(E561=E560,0,1)))</f>
        <v>#N/A</v>
      </c>
      <c r="N561" t="e">
        <f t="shared" si="62"/>
        <v>#N/A</v>
      </c>
      <c r="O561" t="e">
        <f t="shared" si="63"/>
        <v>#N/A</v>
      </c>
      <c r="P561" t="e">
        <f>IF(INDEX(#REF!,'помощник2(строки)'!D561,27)="согласие",1,IF(INDEX(#REF!,'помощник2(строки)'!D561,27)="принято решение ОМС",1,0))</f>
        <v>#REF!</v>
      </c>
      <c r="Q561" t="e">
        <f t="shared" si="64"/>
        <v>#REF!</v>
      </c>
      <c r="R561" t="e">
        <f>IF(P561=1,IF(A561=A560,R560,COUNTIF(Q$2:Q560,"&gt;0")+1),0)</f>
        <v>#REF!</v>
      </c>
      <c r="S561" t="e">
        <f t="shared" si="65"/>
        <v>#N/A</v>
      </c>
    </row>
    <row r="562" spans="1:19">
      <c r="A562" t="e">
        <f>IF(COUNTIF(A$2:A561,A561)=B561,A561+1,A561)</f>
        <v>#N/A</v>
      </c>
      <c r="B562" t="e">
        <f>VLOOKUP(A562,'помощник для списков'!A$2:L$4005,11,FALSE)</f>
        <v>#N/A</v>
      </c>
      <c r="C562" t="e">
        <f>IF(A562=A561,D561,VLOOKUP(E562,#REF!,25,FALSE))</f>
        <v>#N/A</v>
      </c>
      <c r="D562" s="54" t="e">
        <f>IF(VLOOKUP(E562,'помощник для списков'!C$2:E$4005,3,FALSE)=0,'помощник2(строки)'!C562,IF(INDEX(#REF!,C562+1,12)=0,IF(INDEX(#REF!,C562+2,12)=0,IF(INDEX(#REF!,C562+3,12)=0,IF(INDEX(#REF!,C562+4,12)=0,IF(INDEX(#REF!,C562+5,12)=0,IF(INDEX(#REF!,C562+6,12)=0,IF(INDEX(#REF!,C562+7,12)=0,IF(INDEX(#REF!,C562+8,12)=0,IF(INDEX(#REF!,C562+9,12)=0,IF(INDEX(#REF!,C562+10,12)=0,IF(INDEX(#REF!,C562+11,12)=0,INDEX(#REF!,C562+12,12),INDEX(#REF!,C562+11,12)),INDEX(#REF!,C562+10,12)),INDEX(#REF!,C562+9,12)),INDEX(#REF!,C562+8,12)),INDEX(#REF!,C562+7,12)),INDEX(#REF!,C562+6,12)),INDEX(#REF!,C562+5,12)),INDEX(#REF!,C562+4,12)),INDEX(#REF!,C562+3,12)),INDEX(#REF!,C562+2,12)),INDEX(#REF!,C562+1,12)))</f>
        <v>#N/A</v>
      </c>
      <c r="E562" t="e">
        <f>VLOOKUP(A562,'помощник для списков'!A$2:C$4005,3,FALSE)</f>
        <v>#N/A</v>
      </c>
      <c r="F562" t="e">
        <f>VLOOKUP(CONCATENATE("Лимит на доме",E562),#REF!,22,FALSE)</f>
        <v>#N/A</v>
      </c>
      <c r="G562" t="e">
        <f>VLOOKUP(E562,'помощник для списков'!C$2:I$4005,7,FALSE)</f>
        <v>#N/A</v>
      </c>
      <c r="H562" s="68" t="e">
        <f t="shared" si="60"/>
        <v>#N/A</v>
      </c>
      <c r="I562" t="e">
        <f t="shared" si="61"/>
        <v>#N/A</v>
      </c>
      <c r="J562">
        <f>ROW()</f>
        <v>562</v>
      </c>
      <c r="K562" t="e">
        <f>INDEX(#REF!,'помощник2(строки)'!D562,26)</f>
        <v>#REF!</v>
      </c>
      <c r="L562" t="e">
        <f>IF(K562="да",IF(A562=A561,L561,COUNTIF(M$2:M561,"&gt;0")+1),0)</f>
        <v>#REF!</v>
      </c>
      <c r="M562" t="e">
        <f>IF(VLOOKUP(E562,'помощник для списков'!C$2:I$4005,7,FALSE)=0,0,IF(L562=0,0,IF(E562=E561,0,1)))</f>
        <v>#N/A</v>
      </c>
      <c r="N562" t="e">
        <f t="shared" si="62"/>
        <v>#N/A</v>
      </c>
      <c r="O562" t="e">
        <f t="shared" si="63"/>
        <v>#N/A</v>
      </c>
      <c r="P562" t="e">
        <f>IF(INDEX(#REF!,'помощник2(строки)'!D562,27)="согласие",1,IF(INDEX(#REF!,'помощник2(строки)'!D562,27)="принято решение ОМС",1,0))</f>
        <v>#REF!</v>
      </c>
      <c r="Q562" t="e">
        <f t="shared" si="64"/>
        <v>#REF!</v>
      </c>
      <c r="R562" t="e">
        <f>IF(P562=1,IF(A562=A561,R561,COUNTIF(Q$2:Q561,"&gt;0")+1),0)</f>
        <v>#REF!</v>
      </c>
      <c r="S562" t="e">
        <f t="shared" si="65"/>
        <v>#N/A</v>
      </c>
    </row>
    <row r="563" spans="1:19">
      <c r="A563" t="e">
        <f>IF(COUNTIF(A$2:A562,A562)=B562,A562+1,A562)</f>
        <v>#N/A</v>
      </c>
      <c r="B563" t="e">
        <f>VLOOKUP(A563,'помощник для списков'!A$2:L$4005,11,FALSE)</f>
        <v>#N/A</v>
      </c>
      <c r="C563" t="e">
        <f>IF(A563=A562,D562,VLOOKUP(E563,#REF!,25,FALSE))</f>
        <v>#N/A</v>
      </c>
      <c r="D563" s="54" t="e">
        <f>IF(VLOOKUP(E563,'помощник для списков'!C$2:E$4005,3,FALSE)=0,'помощник2(строки)'!C563,IF(INDEX(#REF!,C563+1,12)=0,IF(INDEX(#REF!,C563+2,12)=0,IF(INDEX(#REF!,C563+3,12)=0,IF(INDEX(#REF!,C563+4,12)=0,IF(INDEX(#REF!,C563+5,12)=0,IF(INDEX(#REF!,C563+6,12)=0,IF(INDEX(#REF!,C563+7,12)=0,IF(INDEX(#REF!,C563+8,12)=0,IF(INDEX(#REF!,C563+9,12)=0,IF(INDEX(#REF!,C563+10,12)=0,IF(INDEX(#REF!,C563+11,12)=0,INDEX(#REF!,C563+12,12),INDEX(#REF!,C563+11,12)),INDEX(#REF!,C563+10,12)),INDEX(#REF!,C563+9,12)),INDEX(#REF!,C563+8,12)),INDEX(#REF!,C563+7,12)),INDEX(#REF!,C563+6,12)),INDEX(#REF!,C563+5,12)),INDEX(#REF!,C563+4,12)),INDEX(#REF!,C563+3,12)),INDEX(#REF!,C563+2,12)),INDEX(#REF!,C563+1,12)))</f>
        <v>#N/A</v>
      </c>
      <c r="E563" t="e">
        <f>VLOOKUP(A563,'помощник для списков'!A$2:C$4005,3,FALSE)</f>
        <v>#N/A</v>
      </c>
      <c r="F563" t="e">
        <f>VLOOKUP(CONCATENATE("Лимит на доме",E563),#REF!,22,FALSE)</f>
        <v>#N/A</v>
      </c>
      <c r="G563" t="e">
        <f>VLOOKUP(E563,'помощник для списков'!C$2:I$4005,7,FALSE)</f>
        <v>#N/A</v>
      </c>
      <c r="H563" s="68" t="e">
        <f t="shared" si="60"/>
        <v>#N/A</v>
      </c>
      <c r="I563" t="e">
        <f t="shared" si="61"/>
        <v>#N/A</v>
      </c>
      <c r="J563">
        <f>ROW()</f>
        <v>563</v>
      </c>
      <c r="K563" t="e">
        <f>INDEX(#REF!,'помощник2(строки)'!D563,26)</f>
        <v>#REF!</v>
      </c>
      <c r="L563" t="e">
        <f>IF(K563="да",IF(A563=A562,L562,COUNTIF(M$2:M562,"&gt;0")+1),0)</f>
        <v>#REF!</v>
      </c>
      <c r="M563" t="e">
        <f>IF(VLOOKUP(E563,'помощник для списков'!C$2:I$4005,7,FALSE)=0,0,IF(L563=0,0,IF(E563=E562,0,1)))</f>
        <v>#N/A</v>
      </c>
      <c r="N563" t="e">
        <f t="shared" si="62"/>
        <v>#N/A</v>
      </c>
      <c r="O563" t="e">
        <f t="shared" si="63"/>
        <v>#N/A</v>
      </c>
      <c r="P563" t="e">
        <f>IF(INDEX(#REF!,'помощник2(строки)'!D563,27)="согласие",1,IF(INDEX(#REF!,'помощник2(строки)'!D563,27)="принято решение ОМС",1,0))</f>
        <v>#REF!</v>
      </c>
      <c r="Q563" t="e">
        <f t="shared" si="64"/>
        <v>#REF!</v>
      </c>
      <c r="R563" t="e">
        <f>IF(P563=1,IF(A563=A562,R562,COUNTIF(Q$2:Q562,"&gt;0")+1),0)</f>
        <v>#REF!</v>
      </c>
      <c r="S563" t="e">
        <f t="shared" si="65"/>
        <v>#N/A</v>
      </c>
    </row>
    <row r="564" spans="1:19">
      <c r="A564" t="e">
        <f>IF(COUNTIF(A$2:A563,A563)=B563,A563+1,A563)</f>
        <v>#N/A</v>
      </c>
      <c r="B564" t="e">
        <f>VLOOKUP(A564,'помощник для списков'!A$2:L$4005,11,FALSE)</f>
        <v>#N/A</v>
      </c>
      <c r="C564" t="e">
        <f>IF(A564=A563,D563,VLOOKUP(E564,#REF!,25,FALSE))</f>
        <v>#N/A</v>
      </c>
      <c r="D564" s="54" t="e">
        <f>IF(VLOOKUP(E564,'помощник для списков'!C$2:E$4005,3,FALSE)=0,'помощник2(строки)'!C564,IF(INDEX(#REF!,C564+1,12)=0,IF(INDEX(#REF!,C564+2,12)=0,IF(INDEX(#REF!,C564+3,12)=0,IF(INDEX(#REF!,C564+4,12)=0,IF(INDEX(#REF!,C564+5,12)=0,IF(INDEX(#REF!,C564+6,12)=0,IF(INDEX(#REF!,C564+7,12)=0,IF(INDEX(#REF!,C564+8,12)=0,IF(INDEX(#REF!,C564+9,12)=0,IF(INDEX(#REF!,C564+10,12)=0,IF(INDEX(#REF!,C564+11,12)=0,INDEX(#REF!,C564+12,12),INDEX(#REF!,C564+11,12)),INDEX(#REF!,C564+10,12)),INDEX(#REF!,C564+9,12)),INDEX(#REF!,C564+8,12)),INDEX(#REF!,C564+7,12)),INDEX(#REF!,C564+6,12)),INDEX(#REF!,C564+5,12)),INDEX(#REF!,C564+4,12)),INDEX(#REF!,C564+3,12)),INDEX(#REF!,C564+2,12)),INDEX(#REF!,C564+1,12)))</f>
        <v>#N/A</v>
      </c>
      <c r="E564" t="e">
        <f>VLOOKUP(A564,'помощник для списков'!A$2:C$4005,3,FALSE)</f>
        <v>#N/A</v>
      </c>
      <c r="F564" t="e">
        <f>VLOOKUP(CONCATENATE("Лимит на доме",E564),#REF!,22,FALSE)</f>
        <v>#N/A</v>
      </c>
      <c r="G564" t="e">
        <f>VLOOKUP(E564,'помощник для списков'!C$2:I$4005,7,FALSE)</f>
        <v>#N/A</v>
      </c>
      <c r="H564" s="68" t="e">
        <f t="shared" si="60"/>
        <v>#N/A</v>
      </c>
      <c r="I564" t="e">
        <f t="shared" si="61"/>
        <v>#N/A</v>
      </c>
      <c r="J564">
        <f>ROW()</f>
        <v>564</v>
      </c>
      <c r="K564" t="e">
        <f>INDEX(#REF!,'помощник2(строки)'!D564,26)</f>
        <v>#REF!</v>
      </c>
      <c r="L564" t="e">
        <f>IF(K564="да",IF(A564=A563,L563,COUNTIF(M$2:M563,"&gt;0")+1),0)</f>
        <v>#REF!</v>
      </c>
      <c r="M564" t="e">
        <f>IF(VLOOKUP(E564,'помощник для списков'!C$2:I$4005,7,FALSE)=0,0,IF(L564=0,0,IF(E564=E563,0,1)))</f>
        <v>#N/A</v>
      </c>
      <c r="N564" t="e">
        <f t="shared" si="62"/>
        <v>#N/A</v>
      </c>
      <c r="O564" t="e">
        <f t="shared" si="63"/>
        <v>#N/A</v>
      </c>
      <c r="P564" t="e">
        <f>IF(INDEX(#REF!,'помощник2(строки)'!D564,27)="согласие",1,IF(INDEX(#REF!,'помощник2(строки)'!D564,27)="принято решение ОМС",1,0))</f>
        <v>#REF!</v>
      </c>
      <c r="Q564" t="e">
        <f t="shared" si="64"/>
        <v>#REF!</v>
      </c>
      <c r="R564" t="e">
        <f>IF(P564=1,IF(A564=A563,R563,COUNTIF(Q$2:Q563,"&gt;0")+1),0)</f>
        <v>#REF!</v>
      </c>
      <c r="S564" t="e">
        <f t="shared" si="65"/>
        <v>#N/A</v>
      </c>
    </row>
    <row r="565" spans="1:19">
      <c r="A565" t="e">
        <f>IF(COUNTIF(A$2:A564,A564)=B564,A564+1,A564)</f>
        <v>#N/A</v>
      </c>
      <c r="B565" t="e">
        <f>VLOOKUP(A565,'помощник для списков'!A$2:L$4005,11,FALSE)</f>
        <v>#N/A</v>
      </c>
      <c r="C565" t="e">
        <f>IF(A565=A564,D564,VLOOKUP(E565,#REF!,25,FALSE))</f>
        <v>#N/A</v>
      </c>
      <c r="D565" s="54" t="e">
        <f>IF(VLOOKUP(E565,'помощник для списков'!C$2:E$4005,3,FALSE)=0,'помощник2(строки)'!C565,IF(INDEX(#REF!,C565+1,12)=0,IF(INDEX(#REF!,C565+2,12)=0,IF(INDEX(#REF!,C565+3,12)=0,IF(INDEX(#REF!,C565+4,12)=0,IF(INDEX(#REF!,C565+5,12)=0,IF(INDEX(#REF!,C565+6,12)=0,IF(INDEX(#REF!,C565+7,12)=0,IF(INDEX(#REF!,C565+8,12)=0,IF(INDEX(#REF!,C565+9,12)=0,IF(INDEX(#REF!,C565+10,12)=0,IF(INDEX(#REF!,C565+11,12)=0,INDEX(#REF!,C565+12,12),INDEX(#REF!,C565+11,12)),INDEX(#REF!,C565+10,12)),INDEX(#REF!,C565+9,12)),INDEX(#REF!,C565+8,12)),INDEX(#REF!,C565+7,12)),INDEX(#REF!,C565+6,12)),INDEX(#REF!,C565+5,12)),INDEX(#REF!,C565+4,12)),INDEX(#REF!,C565+3,12)),INDEX(#REF!,C565+2,12)),INDEX(#REF!,C565+1,12)))</f>
        <v>#N/A</v>
      </c>
      <c r="E565" t="e">
        <f>VLOOKUP(A565,'помощник для списков'!A$2:C$4005,3,FALSE)</f>
        <v>#N/A</v>
      </c>
      <c r="F565" t="e">
        <f>VLOOKUP(CONCATENATE("Лимит на доме",E565),#REF!,22,FALSE)</f>
        <v>#N/A</v>
      </c>
      <c r="G565" t="e">
        <f>VLOOKUP(E565,'помощник для списков'!C$2:I$4005,7,FALSE)</f>
        <v>#N/A</v>
      </c>
      <c r="H565" s="68" t="e">
        <f t="shared" si="60"/>
        <v>#N/A</v>
      </c>
      <c r="I565" t="e">
        <f t="shared" si="61"/>
        <v>#N/A</v>
      </c>
      <c r="J565">
        <f>ROW()</f>
        <v>565</v>
      </c>
      <c r="K565" t="e">
        <f>INDEX(#REF!,'помощник2(строки)'!D565,26)</f>
        <v>#REF!</v>
      </c>
      <c r="L565" t="e">
        <f>IF(K565="да",IF(A565=A564,L564,COUNTIF(M$2:M564,"&gt;0")+1),0)</f>
        <v>#REF!</v>
      </c>
      <c r="M565" t="e">
        <f>IF(VLOOKUP(E565,'помощник для списков'!C$2:I$4005,7,FALSE)=0,0,IF(L565=0,0,IF(E565=E564,0,1)))</f>
        <v>#N/A</v>
      </c>
      <c r="N565" t="e">
        <f t="shared" si="62"/>
        <v>#N/A</v>
      </c>
      <c r="O565" t="e">
        <f t="shared" si="63"/>
        <v>#N/A</v>
      </c>
      <c r="P565" t="e">
        <f>IF(INDEX(#REF!,'помощник2(строки)'!D565,27)="согласие",1,IF(INDEX(#REF!,'помощник2(строки)'!D565,27)="принято решение ОМС",1,0))</f>
        <v>#REF!</v>
      </c>
      <c r="Q565" t="e">
        <f t="shared" si="64"/>
        <v>#REF!</v>
      </c>
      <c r="R565" t="e">
        <f>IF(P565=1,IF(A565=A564,R564,COUNTIF(Q$2:Q564,"&gt;0")+1),0)</f>
        <v>#REF!</v>
      </c>
      <c r="S565" t="e">
        <f t="shared" si="65"/>
        <v>#N/A</v>
      </c>
    </row>
    <row r="566" spans="1:19">
      <c r="A566" t="e">
        <f>IF(COUNTIF(A$2:A565,A565)=B565,A565+1,A565)</f>
        <v>#N/A</v>
      </c>
      <c r="B566" t="e">
        <f>VLOOKUP(A566,'помощник для списков'!A$2:L$4005,11,FALSE)</f>
        <v>#N/A</v>
      </c>
      <c r="C566" t="e">
        <f>IF(A566=A565,D565,VLOOKUP(E566,#REF!,25,FALSE))</f>
        <v>#N/A</v>
      </c>
      <c r="D566" s="54" t="e">
        <f>IF(VLOOKUP(E566,'помощник для списков'!C$2:E$4005,3,FALSE)=0,'помощник2(строки)'!C566,IF(INDEX(#REF!,C566+1,12)=0,IF(INDEX(#REF!,C566+2,12)=0,IF(INDEX(#REF!,C566+3,12)=0,IF(INDEX(#REF!,C566+4,12)=0,IF(INDEX(#REF!,C566+5,12)=0,IF(INDEX(#REF!,C566+6,12)=0,IF(INDEX(#REF!,C566+7,12)=0,IF(INDEX(#REF!,C566+8,12)=0,IF(INDEX(#REF!,C566+9,12)=0,IF(INDEX(#REF!,C566+10,12)=0,IF(INDEX(#REF!,C566+11,12)=0,INDEX(#REF!,C566+12,12),INDEX(#REF!,C566+11,12)),INDEX(#REF!,C566+10,12)),INDEX(#REF!,C566+9,12)),INDEX(#REF!,C566+8,12)),INDEX(#REF!,C566+7,12)),INDEX(#REF!,C566+6,12)),INDEX(#REF!,C566+5,12)),INDEX(#REF!,C566+4,12)),INDEX(#REF!,C566+3,12)),INDEX(#REF!,C566+2,12)),INDEX(#REF!,C566+1,12)))</f>
        <v>#N/A</v>
      </c>
      <c r="E566" t="e">
        <f>VLOOKUP(A566,'помощник для списков'!A$2:C$4005,3,FALSE)</f>
        <v>#N/A</v>
      </c>
      <c r="F566" t="e">
        <f>VLOOKUP(CONCATENATE("Лимит на доме",E566),#REF!,22,FALSE)</f>
        <v>#N/A</v>
      </c>
      <c r="G566" t="e">
        <f>VLOOKUP(E566,'помощник для списков'!C$2:I$4005,7,FALSE)</f>
        <v>#N/A</v>
      </c>
      <c r="H566" s="68" t="e">
        <f t="shared" si="60"/>
        <v>#N/A</v>
      </c>
      <c r="I566" t="e">
        <f t="shared" si="61"/>
        <v>#N/A</v>
      </c>
      <c r="J566">
        <f>ROW()</f>
        <v>566</v>
      </c>
      <c r="K566" t="e">
        <f>INDEX(#REF!,'помощник2(строки)'!D566,26)</f>
        <v>#REF!</v>
      </c>
      <c r="L566" t="e">
        <f>IF(K566="да",IF(A566=A565,L565,COUNTIF(M$2:M565,"&gt;0")+1),0)</f>
        <v>#REF!</v>
      </c>
      <c r="M566" t="e">
        <f>IF(VLOOKUP(E566,'помощник для списков'!C$2:I$4005,7,FALSE)=0,0,IF(L566=0,0,IF(E566=E565,0,1)))</f>
        <v>#N/A</v>
      </c>
      <c r="N566" t="e">
        <f t="shared" si="62"/>
        <v>#N/A</v>
      </c>
      <c r="O566" t="e">
        <f t="shared" si="63"/>
        <v>#N/A</v>
      </c>
      <c r="P566" t="e">
        <f>IF(INDEX(#REF!,'помощник2(строки)'!D566,27)="согласие",1,IF(INDEX(#REF!,'помощник2(строки)'!D566,27)="принято решение ОМС",1,0))</f>
        <v>#REF!</v>
      </c>
      <c r="Q566" t="e">
        <f t="shared" si="64"/>
        <v>#REF!</v>
      </c>
      <c r="R566" t="e">
        <f>IF(P566=1,IF(A566=A565,R565,COUNTIF(Q$2:Q565,"&gt;0")+1),0)</f>
        <v>#REF!</v>
      </c>
      <c r="S566" t="e">
        <f t="shared" si="65"/>
        <v>#N/A</v>
      </c>
    </row>
    <row r="567" spans="1:19">
      <c r="A567" t="e">
        <f>IF(COUNTIF(A$2:A566,A566)=B566,A566+1,A566)</f>
        <v>#N/A</v>
      </c>
      <c r="B567" t="e">
        <f>VLOOKUP(A567,'помощник для списков'!A$2:L$4005,11,FALSE)</f>
        <v>#N/A</v>
      </c>
      <c r="C567" t="e">
        <f>IF(A567=A566,D566,VLOOKUP(E567,#REF!,25,FALSE))</f>
        <v>#N/A</v>
      </c>
      <c r="D567" s="54" t="e">
        <f>IF(VLOOKUP(E567,'помощник для списков'!C$2:E$4005,3,FALSE)=0,'помощник2(строки)'!C567,IF(INDEX(#REF!,C567+1,12)=0,IF(INDEX(#REF!,C567+2,12)=0,IF(INDEX(#REF!,C567+3,12)=0,IF(INDEX(#REF!,C567+4,12)=0,IF(INDEX(#REF!,C567+5,12)=0,IF(INDEX(#REF!,C567+6,12)=0,IF(INDEX(#REF!,C567+7,12)=0,IF(INDEX(#REF!,C567+8,12)=0,IF(INDEX(#REF!,C567+9,12)=0,IF(INDEX(#REF!,C567+10,12)=0,IF(INDEX(#REF!,C567+11,12)=0,INDEX(#REF!,C567+12,12),INDEX(#REF!,C567+11,12)),INDEX(#REF!,C567+10,12)),INDEX(#REF!,C567+9,12)),INDEX(#REF!,C567+8,12)),INDEX(#REF!,C567+7,12)),INDEX(#REF!,C567+6,12)),INDEX(#REF!,C567+5,12)),INDEX(#REF!,C567+4,12)),INDEX(#REF!,C567+3,12)),INDEX(#REF!,C567+2,12)),INDEX(#REF!,C567+1,12)))</f>
        <v>#N/A</v>
      </c>
      <c r="E567" t="e">
        <f>VLOOKUP(A567,'помощник для списков'!A$2:C$4005,3,FALSE)</f>
        <v>#N/A</v>
      </c>
      <c r="F567" t="e">
        <f>VLOOKUP(CONCATENATE("Лимит на доме",E567),#REF!,22,FALSE)</f>
        <v>#N/A</v>
      </c>
      <c r="G567" t="e">
        <f>VLOOKUP(E567,'помощник для списков'!C$2:I$4005,7,FALSE)</f>
        <v>#N/A</v>
      </c>
      <c r="H567" s="68" t="e">
        <f t="shared" si="60"/>
        <v>#N/A</v>
      </c>
      <c r="I567" t="e">
        <f t="shared" si="61"/>
        <v>#N/A</v>
      </c>
      <c r="J567">
        <f>ROW()</f>
        <v>567</v>
      </c>
      <c r="K567" t="e">
        <f>INDEX(#REF!,'помощник2(строки)'!D567,26)</f>
        <v>#REF!</v>
      </c>
      <c r="L567" t="e">
        <f>IF(K567="да",IF(A567=A566,L566,COUNTIF(M$2:M566,"&gt;0")+1),0)</f>
        <v>#REF!</v>
      </c>
      <c r="M567" t="e">
        <f>IF(VLOOKUP(E567,'помощник для списков'!C$2:I$4005,7,FALSE)=0,0,IF(L567=0,0,IF(E567=E566,0,1)))</f>
        <v>#N/A</v>
      </c>
      <c r="N567" t="e">
        <f t="shared" si="62"/>
        <v>#N/A</v>
      </c>
      <c r="O567" t="e">
        <f t="shared" si="63"/>
        <v>#N/A</v>
      </c>
      <c r="P567" t="e">
        <f>IF(INDEX(#REF!,'помощник2(строки)'!D567,27)="согласие",1,IF(INDEX(#REF!,'помощник2(строки)'!D567,27)="принято решение ОМС",1,0))</f>
        <v>#REF!</v>
      </c>
      <c r="Q567" t="e">
        <f t="shared" si="64"/>
        <v>#REF!</v>
      </c>
      <c r="R567" t="e">
        <f>IF(P567=1,IF(A567=A566,R566,COUNTIF(Q$2:Q566,"&gt;0")+1),0)</f>
        <v>#REF!</v>
      </c>
      <c r="S567" t="e">
        <f t="shared" si="65"/>
        <v>#N/A</v>
      </c>
    </row>
    <row r="568" spans="1:19">
      <c r="A568" t="e">
        <f>IF(COUNTIF(A$2:A567,A567)=B567,A567+1,A567)</f>
        <v>#N/A</v>
      </c>
      <c r="B568" t="e">
        <f>VLOOKUP(A568,'помощник для списков'!A$2:L$4005,11,FALSE)</f>
        <v>#N/A</v>
      </c>
      <c r="C568" t="e">
        <f>IF(A568=A567,D567,VLOOKUP(E568,#REF!,25,FALSE))</f>
        <v>#N/A</v>
      </c>
      <c r="D568" s="54" t="e">
        <f>IF(VLOOKUP(E568,'помощник для списков'!C$2:E$4005,3,FALSE)=0,'помощник2(строки)'!C568,IF(INDEX(#REF!,C568+1,12)=0,IF(INDEX(#REF!,C568+2,12)=0,IF(INDEX(#REF!,C568+3,12)=0,IF(INDEX(#REF!,C568+4,12)=0,IF(INDEX(#REF!,C568+5,12)=0,IF(INDEX(#REF!,C568+6,12)=0,IF(INDEX(#REF!,C568+7,12)=0,IF(INDEX(#REF!,C568+8,12)=0,IF(INDEX(#REF!,C568+9,12)=0,IF(INDEX(#REF!,C568+10,12)=0,IF(INDEX(#REF!,C568+11,12)=0,INDEX(#REF!,C568+12,12),INDEX(#REF!,C568+11,12)),INDEX(#REF!,C568+10,12)),INDEX(#REF!,C568+9,12)),INDEX(#REF!,C568+8,12)),INDEX(#REF!,C568+7,12)),INDEX(#REF!,C568+6,12)),INDEX(#REF!,C568+5,12)),INDEX(#REF!,C568+4,12)),INDEX(#REF!,C568+3,12)),INDEX(#REF!,C568+2,12)),INDEX(#REF!,C568+1,12)))</f>
        <v>#N/A</v>
      </c>
      <c r="E568" t="e">
        <f>VLOOKUP(A568,'помощник для списков'!A$2:C$4005,3,FALSE)</f>
        <v>#N/A</v>
      </c>
      <c r="F568" t="e">
        <f>VLOOKUP(CONCATENATE("Лимит на доме",E568),#REF!,22,FALSE)</f>
        <v>#N/A</v>
      </c>
      <c r="G568" t="e">
        <f>VLOOKUP(E568,'помощник для списков'!C$2:I$4005,7,FALSE)</f>
        <v>#N/A</v>
      </c>
      <c r="H568" s="68" t="e">
        <f t="shared" si="60"/>
        <v>#N/A</v>
      </c>
      <c r="I568" t="e">
        <f t="shared" si="61"/>
        <v>#N/A</v>
      </c>
      <c r="J568">
        <f>ROW()</f>
        <v>568</v>
      </c>
      <c r="K568" t="e">
        <f>INDEX(#REF!,'помощник2(строки)'!D568,26)</f>
        <v>#REF!</v>
      </c>
      <c r="L568" t="e">
        <f>IF(K568="да",IF(A568=A567,L567,COUNTIF(M$2:M567,"&gt;0")+1),0)</f>
        <v>#REF!</v>
      </c>
      <c r="M568" t="e">
        <f>IF(VLOOKUP(E568,'помощник для списков'!C$2:I$4005,7,FALSE)=0,0,IF(L568=0,0,IF(E568=E567,0,1)))</f>
        <v>#N/A</v>
      </c>
      <c r="N568" t="e">
        <f t="shared" si="62"/>
        <v>#N/A</v>
      </c>
      <c r="O568" t="e">
        <f t="shared" si="63"/>
        <v>#N/A</v>
      </c>
      <c r="P568" t="e">
        <f>IF(INDEX(#REF!,'помощник2(строки)'!D568,27)="согласие",1,IF(INDEX(#REF!,'помощник2(строки)'!D568,27)="принято решение ОМС",1,0))</f>
        <v>#REF!</v>
      </c>
      <c r="Q568" t="e">
        <f t="shared" si="64"/>
        <v>#REF!</v>
      </c>
      <c r="R568" t="e">
        <f>IF(P568=1,IF(A568=A567,R567,COUNTIF(Q$2:Q567,"&gt;0")+1),0)</f>
        <v>#REF!</v>
      </c>
      <c r="S568" t="e">
        <f t="shared" si="65"/>
        <v>#N/A</v>
      </c>
    </row>
    <row r="569" spans="1:19">
      <c r="A569" t="e">
        <f>IF(COUNTIF(A$2:A568,A568)=B568,A568+1,A568)</f>
        <v>#N/A</v>
      </c>
      <c r="B569" t="e">
        <f>VLOOKUP(A569,'помощник для списков'!A$2:L$4005,11,FALSE)</f>
        <v>#N/A</v>
      </c>
      <c r="C569" t="e">
        <f>IF(A569=A568,D568,VLOOKUP(E569,#REF!,25,FALSE))</f>
        <v>#N/A</v>
      </c>
      <c r="D569" s="54" t="e">
        <f>IF(VLOOKUP(E569,'помощник для списков'!C$2:E$4005,3,FALSE)=0,'помощник2(строки)'!C569,IF(INDEX(#REF!,C569+1,12)=0,IF(INDEX(#REF!,C569+2,12)=0,IF(INDEX(#REF!,C569+3,12)=0,IF(INDEX(#REF!,C569+4,12)=0,IF(INDEX(#REF!,C569+5,12)=0,IF(INDEX(#REF!,C569+6,12)=0,IF(INDEX(#REF!,C569+7,12)=0,IF(INDEX(#REF!,C569+8,12)=0,IF(INDEX(#REF!,C569+9,12)=0,IF(INDEX(#REF!,C569+10,12)=0,IF(INDEX(#REF!,C569+11,12)=0,INDEX(#REF!,C569+12,12),INDEX(#REF!,C569+11,12)),INDEX(#REF!,C569+10,12)),INDEX(#REF!,C569+9,12)),INDEX(#REF!,C569+8,12)),INDEX(#REF!,C569+7,12)),INDEX(#REF!,C569+6,12)),INDEX(#REF!,C569+5,12)),INDEX(#REF!,C569+4,12)),INDEX(#REF!,C569+3,12)),INDEX(#REF!,C569+2,12)),INDEX(#REF!,C569+1,12)))</f>
        <v>#N/A</v>
      </c>
      <c r="E569" t="e">
        <f>VLOOKUP(A569,'помощник для списков'!A$2:C$4005,3,FALSE)</f>
        <v>#N/A</v>
      </c>
      <c r="F569" t="e">
        <f>VLOOKUP(CONCATENATE("Лимит на доме",E569),#REF!,22,FALSE)</f>
        <v>#N/A</v>
      </c>
      <c r="G569" t="e">
        <f>VLOOKUP(E569,'помощник для списков'!C$2:I$4005,7,FALSE)</f>
        <v>#N/A</v>
      </c>
      <c r="H569" s="68" t="e">
        <f t="shared" si="60"/>
        <v>#N/A</v>
      </c>
      <c r="I569" t="e">
        <f t="shared" si="61"/>
        <v>#N/A</v>
      </c>
      <c r="J569">
        <f>ROW()</f>
        <v>569</v>
      </c>
      <c r="K569" t="e">
        <f>INDEX(#REF!,'помощник2(строки)'!D569,26)</f>
        <v>#REF!</v>
      </c>
      <c r="L569" t="e">
        <f>IF(K569="да",IF(A569=A568,L568,COUNTIF(M$2:M568,"&gt;0")+1),0)</f>
        <v>#REF!</v>
      </c>
      <c r="M569" t="e">
        <f>IF(VLOOKUP(E569,'помощник для списков'!C$2:I$4005,7,FALSE)=0,0,IF(L569=0,0,IF(E569=E568,0,1)))</f>
        <v>#N/A</v>
      </c>
      <c r="N569" t="e">
        <f t="shared" si="62"/>
        <v>#N/A</v>
      </c>
      <c r="O569" t="e">
        <f t="shared" si="63"/>
        <v>#N/A</v>
      </c>
      <c r="P569" t="e">
        <f>IF(INDEX(#REF!,'помощник2(строки)'!D569,27)="согласие",1,IF(INDEX(#REF!,'помощник2(строки)'!D569,27)="принято решение ОМС",1,0))</f>
        <v>#REF!</v>
      </c>
      <c r="Q569" t="e">
        <f t="shared" si="64"/>
        <v>#REF!</v>
      </c>
      <c r="R569" t="e">
        <f>IF(P569=1,IF(A569=A568,R568,COUNTIF(Q$2:Q568,"&gt;0")+1),0)</f>
        <v>#REF!</v>
      </c>
      <c r="S569" t="e">
        <f t="shared" si="65"/>
        <v>#N/A</v>
      </c>
    </row>
    <row r="570" spans="1:19">
      <c r="A570" t="e">
        <f>IF(COUNTIF(A$2:A569,A569)=B569,A569+1,A569)</f>
        <v>#N/A</v>
      </c>
      <c r="B570" t="e">
        <f>VLOOKUP(A570,'помощник для списков'!A$2:L$4005,11,FALSE)</f>
        <v>#N/A</v>
      </c>
      <c r="C570" t="e">
        <f>IF(A570=A569,D569,VLOOKUP(E570,#REF!,25,FALSE))</f>
        <v>#N/A</v>
      </c>
      <c r="D570" s="54" t="e">
        <f>IF(VLOOKUP(E570,'помощник для списков'!C$2:E$4005,3,FALSE)=0,'помощник2(строки)'!C570,IF(INDEX(#REF!,C570+1,12)=0,IF(INDEX(#REF!,C570+2,12)=0,IF(INDEX(#REF!,C570+3,12)=0,IF(INDEX(#REF!,C570+4,12)=0,IF(INDEX(#REF!,C570+5,12)=0,IF(INDEX(#REF!,C570+6,12)=0,IF(INDEX(#REF!,C570+7,12)=0,IF(INDEX(#REF!,C570+8,12)=0,IF(INDEX(#REF!,C570+9,12)=0,IF(INDEX(#REF!,C570+10,12)=0,IF(INDEX(#REF!,C570+11,12)=0,INDEX(#REF!,C570+12,12),INDEX(#REF!,C570+11,12)),INDEX(#REF!,C570+10,12)),INDEX(#REF!,C570+9,12)),INDEX(#REF!,C570+8,12)),INDEX(#REF!,C570+7,12)),INDEX(#REF!,C570+6,12)),INDEX(#REF!,C570+5,12)),INDEX(#REF!,C570+4,12)),INDEX(#REF!,C570+3,12)),INDEX(#REF!,C570+2,12)),INDEX(#REF!,C570+1,12)))</f>
        <v>#N/A</v>
      </c>
      <c r="E570" t="e">
        <f>VLOOKUP(A570,'помощник для списков'!A$2:C$4005,3,FALSE)</f>
        <v>#N/A</v>
      </c>
      <c r="F570" t="e">
        <f>VLOOKUP(CONCATENATE("Лимит на доме",E570),#REF!,22,FALSE)</f>
        <v>#N/A</v>
      </c>
      <c r="G570" t="e">
        <f>VLOOKUP(E570,'помощник для списков'!C$2:I$4005,7,FALSE)</f>
        <v>#N/A</v>
      </c>
      <c r="H570" s="68" t="e">
        <f t="shared" si="60"/>
        <v>#N/A</v>
      </c>
      <c r="I570" t="e">
        <f t="shared" si="61"/>
        <v>#N/A</v>
      </c>
      <c r="J570">
        <f>ROW()</f>
        <v>570</v>
      </c>
      <c r="K570" t="e">
        <f>INDEX(#REF!,'помощник2(строки)'!D570,26)</f>
        <v>#REF!</v>
      </c>
      <c r="L570" t="e">
        <f>IF(K570="да",IF(A570=A569,L569,COUNTIF(M$2:M569,"&gt;0")+1),0)</f>
        <v>#REF!</v>
      </c>
      <c r="M570" t="e">
        <f>IF(VLOOKUP(E570,'помощник для списков'!C$2:I$4005,7,FALSE)=0,0,IF(L570=0,0,IF(E570=E569,0,1)))</f>
        <v>#N/A</v>
      </c>
      <c r="N570" t="e">
        <f t="shared" si="62"/>
        <v>#N/A</v>
      </c>
      <c r="O570" t="e">
        <f t="shared" si="63"/>
        <v>#N/A</v>
      </c>
      <c r="P570" t="e">
        <f>IF(INDEX(#REF!,'помощник2(строки)'!D570,27)="согласие",1,IF(INDEX(#REF!,'помощник2(строки)'!D570,27)="принято решение ОМС",1,0))</f>
        <v>#REF!</v>
      </c>
      <c r="Q570" t="e">
        <f t="shared" si="64"/>
        <v>#REF!</v>
      </c>
      <c r="R570" t="e">
        <f>IF(P570=1,IF(A570=A569,R569,COUNTIF(Q$2:Q569,"&gt;0")+1),0)</f>
        <v>#REF!</v>
      </c>
      <c r="S570" t="e">
        <f t="shared" si="65"/>
        <v>#N/A</v>
      </c>
    </row>
    <row r="571" spans="1:19">
      <c r="A571" t="e">
        <f>IF(COUNTIF(A$2:A570,A570)=B570,A570+1,A570)</f>
        <v>#N/A</v>
      </c>
      <c r="B571" t="e">
        <f>VLOOKUP(A571,'помощник для списков'!A$2:L$4005,11,FALSE)</f>
        <v>#N/A</v>
      </c>
      <c r="C571" t="e">
        <f>IF(A571=A570,D570,VLOOKUP(E571,#REF!,25,FALSE))</f>
        <v>#N/A</v>
      </c>
      <c r="D571" s="54" t="e">
        <f>IF(VLOOKUP(E571,'помощник для списков'!C$2:E$4005,3,FALSE)=0,'помощник2(строки)'!C571,IF(INDEX(#REF!,C571+1,12)=0,IF(INDEX(#REF!,C571+2,12)=0,IF(INDEX(#REF!,C571+3,12)=0,IF(INDEX(#REF!,C571+4,12)=0,IF(INDEX(#REF!,C571+5,12)=0,IF(INDEX(#REF!,C571+6,12)=0,IF(INDEX(#REF!,C571+7,12)=0,IF(INDEX(#REF!,C571+8,12)=0,IF(INDEX(#REF!,C571+9,12)=0,IF(INDEX(#REF!,C571+10,12)=0,IF(INDEX(#REF!,C571+11,12)=0,INDEX(#REF!,C571+12,12),INDEX(#REF!,C571+11,12)),INDEX(#REF!,C571+10,12)),INDEX(#REF!,C571+9,12)),INDEX(#REF!,C571+8,12)),INDEX(#REF!,C571+7,12)),INDEX(#REF!,C571+6,12)),INDEX(#REF!,C571+5,12)),INDEX(#REF!,C571+4,12)),INDEX(#REF!,C571+3,12)),INDEX(#REF!,C571+2,12)),INDEX(#REF!,C571+1,12)))</f>
        <v>#N/A</v>
      </c>
      <c r="E571" t="e">
        <f>VLOOKUP(A571,'помощник для списков'!A$2:C$4005,3,FALSE)</f>
        <v>#N/A</v>
      </c>
      <c r="F571" t="e">
        <f>VLOOKUP(CONCATENATE("Лимит на доме",E571),#REF!,22,FALSE)</f>
        <v>#N/A</v>
      </c>
      <c r="G571" t="e">
        <f>VLOOKUP(E571,'помощник для списков'!C$2:I$4005,7,FALSE)</f>
        <v>#N/A</v>
      </c>
      <c r="H571" s="68" t="e">
        <f t="shared" si="60"/>
        <v>#N/A</v>
      </c>
      <c r="I571" t="e">
        <f t="shared" si="61"/>
        <v>#N/A</v>
      </c>
      <c r="J571">
        <f>ROW()</f>
        <v>571</v>
      </c>
      <c r="K571" t="e">
        <f>INDEX(#REF!,'помощник2(строки)'!D571,26)</f>
        <v>#REF!</v>
      </c>
      <c r="L571" t="e">
        <f>IF(K571="да",IF(A571=A570,L570,COUNTIF(M$2:M570,"&gt;0")+1),0)</f>
        <v>#REF!</v>
      </c>
      <c r="M571" t="e">
        <f>IF(VLOOKUP(E571,'помощник для списков'!C$2:I$4005,7,FALSE)=0,0,IF(L571=0,0,IF(E571=E570,0,1)))</f>
        <v>#N/A</v>
      </c>
      <c r="N571" t="e">
        <f t="shared" si="62"/>
        <v>#N/A</v>
      </c>
      <c r="O571" t="e">
        <f t="shared" si="63"/>
        <v>#N/A</v>
      </c>
      <c r="P571" t="e">
        <f>IF(INDEX(#REF!,'помощник2(строки)'!D571,27)="согласие",1,IF(INDEX(#REF!,'помощник2(строки)'!D571,27)="принято решение ОМС",1,0))</f>
        <v>#REF!</v>
      </c>
      <c r="Q571" t="e">
        <f t="shared" si="64"/>
        <v>#REF!</v>
      </c>
      <c r="R571" t="e">
        <f>IF(P571=1,IF(A571=A570,R570,COUNTIF(Q$2:Q570,"&gt;0")+1),0)</f>
        <v>#REF!</v>
      </c>
      <c r="S571" t="e">
        <f t="shared" si="65"/>
        <v>#N/A</v>
      </c>
    </row>
    <row r="572" spans="1:19">
      <c r="A572" t="e">
        <f>IF(COUNTIF(A$2:A571,A571)=B571,A571+1,A571)</f>
        <v>#N/A</v>
      </c>
      <c r="B572" t="e">
        <f>VLOOKUP(A572,'помощник для списков'!A$2:L$4005,11,FALSE)</f>
        <v>#N/A</v>
      </c>
      <c r="C572" t="e">
        <f>IF(A572=A571,D571,VLOOKUP(E572,#REF!,25,FALSE))</f>
        <v>#N/A</v>
      </c>
      <c r="D572" s="54" t="e">
        <f>IF(VLOOKUP(E572,'помощник для списков'!C$2:E$4005,3,FALSE)=0,'помощник2(строки)'!C572,IF(INDEX(#REF!,C572+1,12)=0,IF(INDEX(#REF!,C572+2,12)=0,IF(INDEX(#REF!,C572+3,12)=0,IF(INDEX(#REF!,C572+4,12)=0,IF(INDEX(#REF!,C572+5,12)=0,IF(INDEX(#REF!,C572+6,12)=0,IF(INDEX(#REF!,C572+7,12)=0,IF(INDEX(#REF!,C572+8,12)=0,IF(INDEX(#REF!,C572+9,12)=0,IF(INDEX(#REF!,C572+10,12)=0,IF(INDEX(#REF!,C572+11,12)=0,INDEX(#REF!,C572+12,12),INDEX(#REF!,C572+11,12)),INDEX(#REF!,C572+10,12)),INDEX(#REF!,C572+9,12)),INDEX(#REF!,C572+8,12)),INDEX(#REF!,C572+7,12)),INDEX(#REF!,C572+6,12)),INDEX(#REF!,C572+5,12)),INDEX(#REF!,C572+4,12)),INDEX(#REF!,C572+3,12)),INDEX(#REF!,C572+2,12)),INDEX(#REF!,C572+1,12)))</f>
        <v>#N/A</v>
      </c>
      <c r="E572" t="e">
        <f>VLOOKUP(A572,'помощник для списков'!A$2:C$4005,3,FALSE)</f>
        <v>#N/A</v>
      </c>
      <c r="F572" t="e">
        <f>VLOOKUP(CONCATENATE("Лимит на доме",E572),#REF!,22,FALSE)</f>
        <v>#N/A</v>
      </c>
      <c r="G572" t="e">
        <f>VLOOKUP(E572,'помощник для списков'!C$2:I$4005,7,FALSE)</f>
        <v>#N/A</v>
      </c>
      <c r="H572" s="68" t="e">
        <f t="shared" si="60"/>
        <v>#N/A</v>
      </c>
      <c r="I572" t="e">
        <f t="shared" si="61"/>
        <v>#N/A</v>
      </c>
      <c r="J572">
        <f>ROW()</f>
        <v>572</v>
      </c>
      <c r="K572" t="e">
        <f>INDEX(#REF!,'помощник2(строки)'!D572,26)</f>
        <v>#REF!</v>
      </c>
      <c r="L572" t="e">
        <f>IF(K572="да",IF(A572=A571,L571,COUNTIF(M$2:M571,"&gt;0")+1),0)</f>
        <v>#REF!</v>
      </c>
      <c r="M572" t="e">
        <f>IF(VLOOKUP(E572,'помощник для списков'!C$2:I$4005,7,FALSE)=0,0,IF(L572=0,0,IF(E572=E571,0,1)))</f>
        <v>#N/A</v>
      </c>
      <c r="N572" t="e">
        <f t="shared" si="62"/>
        <v>#N/A</v>
      </c>
      <c r="O572" t="e">
        <f t="shared" si="63"/>
        <v>#N/A</v>
      </c>
      <c r="P572" t="e">
        <f>IF(INDEX(#REF!,'помощник2(строки)'!D572,27)="согласие",1,IF(INDEX(#REF!,'помощник2(строки)'!D572,27)="принято решение ОМС",1,0))</f>
        <v>#REF!</v>
      </c>
      <c r="Q572" t="e">
        <f t="shared" si="64"/>
        <v>#REF!</v>
      </c>
      <c r="R572" t="e">
        <f>IF(P572=1,IF(A572=A571,R571,COUNTIF(Q$2:Q571,"&gt;0")+1),0)</f>
        <v>#REF!</v>
      </c>
      <c r="S572" t="e">
        <f t="shared" si="65"/>
        <v>#N/A</v>
      </c>
    </row>
    <row r="573" spans="1:19">
      <c r="A573" t="e">
        <f>IF(COUNTIF(A$2:A572,A572)=B572,A572+1,A572)</f>
        <v>#N/A</v>
      </c>
      <c r="B573" t="e">
        <f>VLOOKUP(A573,'помощник для списков'!A$2:L$4005,11,FALSE)</f>
        <v>#N/A</v>
      </c>
      <c r="C573" t="e">
        <f>IF(A573=A572,D572,VLOOKUP(E573,#REF!,25,FALSE))</f>
        <v>#N/A</v>
      </c>
      <c r="D573" s="54" t="e">
        <f>IF(VLOOKUP(E573,'помощник для списков'!C$2:E$4005,3,FALSE)=0,'помощник2(строки)'!C573,IF(INDEX(#REF!,C573+1,12)=0,IF(INDEX(#REF!,C573+2,12)=0,IF(INDEX(#REF!,C573+3,12)=0,IF(INDEX(#REF!,C573+4,12)=0,IF(INDEX(#REF!,C573+5,12)=0,IF(INDEX(#REF!,C573+6,12)=0,IF(INDEX(#REF!,C573+7,12)=0,IF(INDEX(#REF!,C573+8,12)=0,IF(INDEX(#REF!,C573+9,12)=0,IF(INDEX(#REF!,C573+10,12)=0,IF(INDEX(#REF!,C573+11,12)=0,INDEX(#REF!,C573+12,12),INDEX(#REF!,C573+11,12)),INDEX(#REF!,C573+10,12)),INDEX(#REF!,C573+9,12)),INDEX(#REF!,C573+8,12)),INDEX(#REF!,C573+7,12)),INDEX(#REF!,C573+6,12)),INDEX(#REF!,C573+5,12)),INDEX(#REF!,C573+4,12)),INDEX(#REF!,C573+3,12)),INDEX(#REF!,C573+2,12)),INDEX(#REF!,C573+1,12)))</f>
        <v>#N/A</v>
      </c>
      <c r="E573" t="e">
        <f>VLOOKUP(A573,'помощник для списков'!A$2:C$4005,3,FALSE)</f>
        <v>#N/A</v>
      </c>
      <c r="F573" t="e">
        <f>VLOOKUP(CONCATENATE("Лимит на доме",E573),#REF!,22,FALSE)</f>
        <v>#N/A</v>
      </c>
      <c r="G573" t="e">
        <f>VLOOKUP(E573,'помощник для списков'!C$2:I$4005,7,FALSE)</f>
        <v>#N/A</v>
      </c>
      <c r="H573" s="68" t="e">
        <f t="shared" si="60"/>
        <v>#N/A</v>
      </c>
      <c r="I573" t="e">
        <f t="shared" si="61"/>
        <v>#N/A</v>
      </c>
      <c r="J573">
        <f>ROW()</f>
        <v>573</v>
      </c>
      <c r="K573" t="e">
        <f>INDEX(#REF!,'помощник2(строки)'!D573,26)</f>
        <v>#REF!</v>
      </c>
      <c r="L573" t="e">
        <f>IF(K573="да",IF(A573=A572,L572,COUNTIF(M$2:M572,"&gt;0")+1),0)</f>
        <v>#REF!</v>
      </c>
      <c r="M573" t="e">
        <f>IF(VLOOKUP(E573,'помощник для списков'!C$2:I$4005,7,FALSE)=0,0,IF(L573=0,0,IF(E573=E572,0,1)))</f>
        <v>#N/A</v>
      </c>
      <c r="N573" t="e">
        <f t="shared" si="62"/>
        <v>#N/A</v>
      </c>
      <c r="O573" t="e">
        <f t="shared" si="63"/>
        <v>#N/A</v>
      </c>
      <c r="P573" t="e">
        <f>IF(INDEX(#REF!,'помощник2(строки)'!D573,27)="согласие",1,IF(INDEX(#REF!,'помощник2(строки)'!D573,27)="принято решение ОМС",1,0))</f>
        <v>#REF!</v>
      </c>
      <c r="Q573" t="e">
        <f t="shared" si="64"/>
        <v>#REF!</v>
      </c>
      <c r="R573" t="e">
        <f>IF(P573=1,IF(A573=A572,R572,COUNTIF(Q$2:Q572,"&gt;0")+1),0)</f>
        <v>#REF!</v>
      </c>
      <c r="S573" t="e">
        <f t="shared" si="65"/>
        <v>#N/A</v>
      </c>
    </row>
    <row r="574" spans="1:19">
      <c r="A574" t="e">
        <f>IF(COUNTIF(A$2:A573,A573)=B573,A573+1,A573)</f>
        <v>#N/A</v>
      </c>
      <c r="B574" t="e">
        <f>VLOOKUP(A574,'помощник для списков'!A$2:L$4005,11,FALSE)</f>
        <v>#N/A</v>
      </c>
      <c r="C574" t="e">
        <f>IF(A574=A573,D573,VLOOKUP(E574,#REF!,25,FALSE))</f>
        <v>#N/A</v>
      </c>
      <c r="D574" s="54" t="e">
        <f>IF(VLOOKUP(E574,'помощник для списков'!C$2:E$4005,3,FALSE)=0,'помощник2(строки)'!C574,IF(INDEX(#REF!,C574+1,12)=0,IF(INDEX(#REF!,C574+2,12)=0,IF(INDEX(#REF!,C574+3,12)=0,IF(INDEX(#REF!,C574+4,12)=0,IF(INDEX(#REF!,C574+5,12)=0,IF(INDEX(#REF!,C574+6,12)=0,IF(INDEX(#REF!,C574+7,12)=0,IF(INDEX(#REF!,C574+8,12)=0,IF(INDEX(#REF!,C574+9,12)=0,IF(INDEX(#REF!,C574+10,12)=0,IF(INDEX(#REF!,C574+11,12)=0,INDEX(#REF!,C574+12,12),INDEX(#REF!,C574+11,12)),INDEX(#REF!,C574+10,12)),INDEX(#REF!,C574+9,12)),INDEX(#REF!,C574+8,12)),INDEX(#REF!,C574+7,12)),INDEX(#REF!,C574+6,12)),INDEX(#REF!,C574+5,12)),INDEX(#REF!,C574+4,12)),INDEX(#REF!,C574+3,12)),INDEX(#REF!,C574+2,12)),INDEX(#REF!,C574+1,12)))</f>
        <v>#N/A</v>
      </c>
      <c r="E574" t="e">
        <f>VLOOKUP(A574,'помощник для списков'!A$2:C$4005,3,FALSE)</f>
        <v>#N/A</v>
      </c>
      <c r="F574" t="e">
        <f>VLOOKUP(CONCATENATE("Лимит на доме",E574),#REF!,22,FALSE)</f>
        <v>#N/A</v>
      </c>
      <c r="G574" t="e">
        <f>VLOOKUP(E574,'помощник для списков'!C$2:I$4005,7,FALSE)</f>
        <v>#N/A</v>
      </c>
      <c r="H574" s="68" t="e">
        <f t="shared" si="60"/>
        <v>#N/A</v>
      </c>
      <c r="I574" t="e">
        <f t="shared" si="61"/>
        <v>#N/A</v>
      </c>
      <c r="J574">
        <f>ROW()</f>
        <v>574</v>
      </c>
      <c r="K574" t="e">
        <f>INDEX(#REF!,'помощник2(строки)'!D574,26)</f>
        <v>#REF!</v>
      </c>
      <c r="L574" t="e">
        <f>IF(K574="да",IF(A574=A573,L573,COUNTIF(M$2:M573,"&gt;0")+1),0)</f>
        <v>#REF!</v>
      </c>
      <c r="M574" t="e">
        <f>IF(VLOOKUP(E574,'помощник для списков'!C$2:I$4005,7,FALSE)=0,0,IF(L574=0,0,IF(E574=E573,0,1)))</f>
        <v>#N/A</v>
      </c>
      <c r="N574" t="e">
        <f t="shared" si="62"/>
        <v>#N/A</v>
      </c>
      <c r="O574" t="e">
        <f t="shared" si="63"/>
        <v>#N/A</v>
      </c>
      <c r="P574" t="e">
        <f>IF(INDEX(#REF!,'помощник2(строки)'!D574,27)="согласие",1,IF(INDEX(#REF!,'помощник2(строки)'!D574,27)="принято решение ОМС",1,0))</f>
        <v>#REF!</v>
      </c>
      <c r="Q574" t="e">
        <f t="shared" si="64"/>
        <v>#REF!</v>
      </c>
      <c r="R574" t="e">
        <f>IF(P574=1,IF(A574=A573,R573,COUNTIF(Q$2:Q573,"&gt;0")+1),0)</f>
        <v>#REF!</v>
      </c>
      <c r="S574" t="e">
        <f t="shared" si="65"/>
        <v>#N/A</v>
      </c>
    </row>
    <row r="575" spans="1:19">
      <c r="A575" t="e">
        <f>IF(COUNTIF(A$2:A574,A574)=B574,A574+1,A574)</f>
        <v>#N/A</v>
      </c>
      <c r="B575" t="e">
        <f>VLOOKUP(A575,'помощник для списков'!A$2:L$4005,11,FALSE)</f>
        <v>#N/A</v>
      </c>
      <c r="C575" t="e">
        <f>IF(A575=A574,D574,VLOOKUP(E575,#REF!,25,FALSE))</f>
        <v>#N/A</v>
      </c>
      <c r="D575" s="54" t="e">
        <f>IF(VLOOKUP(E575,'помощник для списков'!C$2:E$4005,3,FALSE)=0,'помощник2(строки)'!C575,IF(INDEX(#REF!,C575+1,12)=0,IF(INDEX(#REF!,C575+2,12)=0,IF(INDEX(#REF!,C575+3,12)=0,IF(INDEX(#REF!,C575+4,12)=0,IF(INDEX(#REF!,C575+5,12)=0,IF(INDEX(#REF!,C575+6,12)=0,IF(INDEX(#REF!,C575+7,12)=0,IF(INDEX(#REF!,C575+8,12)=0,IF(INDEX(#REF!,C575+9,12)=0,IF(INDEX(#REF!,C575+10,12)=0,IF(INDEX(#REF!,C575+11,12)=0,INDEX(#REF!,C575+12,12),INDEX(#REF!,C575+11,12)),INDEX(#REF!,C575+10,12)),INDEX(#REF!,C575+9,12)),INDEX(#REF!,C575+8,12)),INDEX(#REF!,C575+7,12)),INDEX(#REF!,C575+6,12)),INDEX(#REF!,C575+5,12)),INDEX(#REF!,C575+4,12)),INDEX(#REF!,C575+3,12)),INDEX(#REF!,C575+2,12)),INDEX(#REF!,C575+1,12)))</f>
        <v>#N/A</v>
      </c>
      <c r="E575" t="e">
        <f>VLOOKUP(A575,'помощник для списков'!A$2:C$4005,3,FALSE)</f>
        <v>#N/A</v>
      </c>
      <c r="F575" t="e">
        <f>VLOOKUP(CONCATENATE("Лимит на доме",E575),#REF!,22,FALSE)</f>
        <v>#N/A</v>
      </c>
      <c r="G575" t="e">
        <f>VLOOKUP(E575,'помощник для списков'!C$2:I$4005,7,FALSE)</f>
        <v>#N/A</v>
      </c>
      <c r="H575" s="68" t="e">
        <f t="shared" si="60"/>
        <v>#N/A</v>
      </c>
      <c r="I575" t="e">
        <f t="shared" si="61"/>
        <v>#N/A</v>
      </c>
      <c r="J575">
        <f>ROW()</f>
        <v>575</v>
      </c>
      <c r="K575" t="e">
        <f>INDEX(#REF!,'помощник2(строки)'!D575,26)</f>
        <v>#REF!</v>
      </c>
      <c r="L575" t="e">
        <f>IF(K575="да",IF(A575=A574,L574,COUNTIF(M$2:M574,"&gt;0")+1),0)</f>
        <v>#REF!</v>
      </c>
      <c r="M575" t="e">
        <f>IF(VLOOKUP(E575,'помощник для списков'!C$2:I$4005,7,FALSE)=0,0,IF(L575=0,0,IF(E575=E574,0,1)))</f>
        <v>#N/A</v>
      </c>
      <c r="N575" t="e">
        <f t="shared" si="62"/>
        <v>#N/A</v>
      </c>
      <c r="O575" t="e">
        <f t="shared" si="63"/>
        <v>#N/A</v>
      </c>
      <c r="P575" t="e">
        <f>IF(INDEX(#REF!,'помощник2(строки)'!D575,27)="согласие",1,IF(INDEX(#REF!,'помощник2(строки)'!D575,27)="принято решение ОМС",1,0))</f>
        <v>#REF!</v>
      </c>
      <c r="Q575" t="e">
        <f t="shared" si="64"/>
        <v>#REF!</v>
      </c>
      <c r="R575" t="e">
        <f>IF(P575=1,IF(A575=A574,R574,COUNTIF(Q$2:Q574,"&gt;0")+1),0)</f>
        <v>#REF!</v>
      </c>
      <c r="S575" t="e">
        <f t="shared" si="65"/>
        <v>#N/A</v>
      </c>
    </row>
    <row r="576" spans="1:19">
      <c r="A576" t="e">
        <f>IF(COUNTIF(A$2:A575,A575)=B575,A575+1,A575)</f>
        <v>#N/A</v>
      </c>
      <c r="B576" t="e">
        <f>VLOOKUP(A576,'помощник для списков'!A$2:L$4005,11,FALSE)</f>
        <v>#N/A</v>
      </c>
      <c r="C576" t="e">
        <f>IF(A576=A575,D575,VLOOKUP(E576,#REF!,25,FALSE))</f>
        <v>#N/A</v>
      </c>
      <c r="D576" s="54" t="e">
        <f>IF(VLOOKUP(E576,'помощник для списков'!C$2:E$4005,3,FALSE)=0,'помощник2(строки)'!C576,IF(INDEX(#REF!,C576+1,12)=0,IF(INDEX(#REF!,C576+2,12)=0,IF(INDEX(#REF!,C576+3,12)=0,IF(INDEX(#REF!,C576+4,12)=0,IF(INDEX(#REF!,C576+5,12)=0,IF(INDEX(#REF!,C576+6,12)=0,IF(INDEX(#REF!,C576+7,12)=0,IF(INDEX(#REF!,C576+8,12)=0,IF(INDEX(#REF!,C576+9,12)=0,IF(INDEX(#REF!,C576+10,12)=0,IF(INDEX(#REF!,C576+11,12)=0,INDEX(#REF!,C576+12,12),INDEX(#REF!,C576+11,12)),INDEX(#REF!,C576+10,12)),INDEX(#REF!,C576+9,12)),INDEX(#REF!,C576+8,12)),INDEX(#REF!,C576+7,12)),INDEX(#REF!,C576+6,12)),INDEX(#REF!,C576+5,12)),INDEX(#REF!,C576+4,12)),INDEX(#REF!,C576+3,12)),INDEX(#REF!,C576+2,12)),INDEX(#REF!,C576+1,12)))</f>
        <v>#N/A</v>
      </c>
      <c r="E576" t="e">
        <f>VLOOKUP(A576,'помощник для списков'!A$2:C$4005,3,FALSE)</f>
        <v>#N/A</v>
      </c>
      <c r="F576" t="e">
        <f>VLOOKUP(CONCATENATE("Лимит на доме",E576),#REF!,22,FALSE)</f>
        <v>#N/A</v>
      </c>
      <c r="G576" t="e">
        <f>VLOOKUP(E576,'помощник для списков'!C$2:I$4005,7,FALSE)</f>
        <v>#N/A</v>
      </c>
      <c r="H576" s="68" t="e">
        <f t="shared" si="60"/>
        <v>#N/A</v>
      </c>
      <c r="I576" t="e">
        <f t="shared" si="61"/>
        <v>#N/A</v>
      </c>
      <c r="J576">
        <f>ROW()</f>
        <v>576</v>
      </c>
      <c r="K576" t="e">
        <f>INDEX(#REF!,'помощник2(строки)'!D576,26)</f>
        <v>#REF!</v>
      </c>
      <c r="L576" t="e">
        <f>IF(K576="да",IF(A576=A575,L575,COUNTIF(M$2:M575,"&gt;0")+1),0)</f>
        <v>#REF!</v>
      </c>
      <c r="M576" t="e">
        <f>IF(VLOOKUP(E576,'помощник для списков'!C$2:I$4005,7,FALSE)=0,0,IF(L576=0,0,IF(E576=E575,0,1)))</f>
        <v>#N/A</v>
      </c>
      <c r="N576" t="e">
        <f t="shared" si="62"/>
        <v>#N/A</v>
      </c>
      <c r="O576" t="e">
        <f t="shared" si="63"/>
        <v>#N/A</v>
      </c>
      <c r="P576" t="e">
        <f>IF(INDEX(#REF!,'помощник2(строки)'!D576,27)="согласие",1,IF(INDEX(#REF!,'помощник2(строки)'!D576,27)="принято решение ОМС",1,0))</f>
        <v>#REF!</v>
      </c>
      <c r="Q576" t="e">
        <f t="shared" si="64"/>
        <v>#REF!</v>
      </c>
      <c r="R576" t="e">
        <f>IF(P576=1,IF(A576=A575,R575,COUNTIF(Q$2:Q575,"&gt;0")+1),0)</f>
        <v>#REF!</v>
      </c>
      <c r="S576" t="e">
        <f t="shared" si="65"/>
        <v>#N/A</v>
      </c>
    </row>
    <row r="577" spans="1:19">
      <c r="A577" t="e">
        <f>IF(COUNTIF(A$2:A576,A576)=B576,A576+1,A576)</f>
        <v>#N/A</v>
      </c>
      <c r="B577" t="e">
        <f>VLOOKUP(A577,'помощник для списков'!A$2:L$4005,11,FALSE)</f>
        <v>#N/A</v>
      </c>
      <c r="C577" t="e">
        <f>IF(A577=A576,D576,VLOOKUP(E577,#REF!,25,FALSE))</f>
        <v>#N/A</v>
      </c>
      <c r="D577" s="54" t="e">
        <f>IF(VLOOKUP(E577,'помощник для списков'!C$2:E$4005,3,FALSE)=0,'помощник2(строки)'!C577,IF(INDEX(#REF!,C577+1,12)=0,IF(INDEX(#REF!,C577+2,12)=0,IF(INDEX(#REF!,C577+3,12)=0,IF(INDEX(#REF!,C577+4,12)=0,IF(INDEX(#REF!,C577+5,12)=0,IF(INDEX(#REF!,C577+6,12)=0,IF(INDEX(#REF!,C577+7,12)=0,IF(INDEX(#REF!,C577+8,12)=0,IF(INDEX(#REF!,C577+9,12)=0,IF(INDEX(#REF!,C577+10,12)=0,IF(INDEX(#REF!,C577+11,12)=0,INDEX(#REF!,C577+12,12),INDEX(#REF!,C577+11,12)),INDEX(#REF!,C577+10,12)),INDEX(#REF!,C577+9,12)),INDEX(#REF!,C577+8,12)),INDEX(#REF!,C577+7,12)),INDEX(#REF!,C577+6,12)),INDEX(#REF!,C577+5,12)),INDEX(#REF!,C577+4,12)),INDEX(#REF!,C577+3,12)),INDEX(#REF!,C577+2,12)),INDEX(#REF!,C577+1,12)))</f>
        <v>#N/A</v>
      </c>
      <c r="E577" t="e">
        <f>VLOOKUP(A577,'помощник для списков'!A$2:C$4005,3,FALSE)</f>
        <v>#N/A</v>
      </c>
      <c r="F577" t="e">
        <f>VLOOKUP(CONCATENATE("Лимит на доме",E577),#REF!,22,FALSE)</f>
        <v>#N/A</v>
      </c>
      <c r="G577" t="e">
        <f>VLOOKUP(E577,'помощник для списков'!C$2:I$4005,7,FALSE)</f>
        <v>#N/A</v>
      </c>
      <c r="H577" s="68" t="e">
        <f t="shared" si="60"/>
        <v>#N/A</v>
      </c>
      <c r="I577" t="e">
        <f t="shared" si="61"/>
        <v>#N/A</v>
      </c>
      <c r="J577">
        <f>ROW()</f>
        <v>577</v>
      </c>
      <c r="K577" t="e">
        <f>INDEX(#REF!,'помощник2(строки)'!D577,26)</f>
        <v>#REF!</v>
      </c>
      <c r="L577" t="e">
        <f>IF(K577="да",IF(A577=A576,L576,COUNTIF(M$2:M576,"&gt;0")+1),0)</f>
        <v>#REF!</v>
      </c>
      <c r="M577" t="e">
        <f>IF(VLOOKUP(E577,'помощник для списков'!C$2:I$4005,7,FALSE)=0,0,IF(L577=0,0,IF(E577=E576,0,1)))</f>
        <v>#N/A</v>
      </c>
      <c r="N577" t="e">
        <f t="shared" si="62"/>
        <v>#N/A</v>
      </c>
      <c r="O577" t="e">
        <f t="shared" si="63"/>
        <v>#N/A</v>
      </c>
      <c r="P577" t="e">
        <f>IF(INDEX(#REF!,'помощник2(строки)'!D577,27)="согласие",1,IF(INDEX(#REF!,'помощник2(строки)'!D577,27)="принято решение ОМС",1,0))</f>
        <v>#REF!</v>
      </c>
      <c r="Q577" t="e">
        <f t="shared" si="64"/>
        <v>#REF!</v>
      </c>
      <c r="R577" t="e">
        <f>IF(P577=1,IF(A577=A576,R576,COUNTIF(Q$2:Q576,"&gt;0")+1),0)</f>
        <v>#REF!</v>
      </c>
      <c r="S577" t="e">
        <f t="shared" si="65"/>
        <v>#N/A</v>
      </c>
    </row>
    <row r="578" spans="1:19">
      <c r="A578" t="e">
        <f>IF(COUNTIF(A$2:A577,A577)=B577,A577+1,A577)</f>
        <v>#N/A</v>
      </c>
      <c r="B578" t="e">
        <f>VLOOKUP(A578,'помощник для списков'!A$2:L$4005,11,FALSE)</f>
        <v>#N/A</v>
      </c>
      <c r="C578" t="e">
        <f>IF(A578=A577,D577,VLOOKUP(E578,#REF!,25,FALSE))</f>
        <v>#N/A</v>
      </c>
      <c r="D578" s="54" t="e">
        <f>IF(VLOOKUP(E578,'помощник для списков'!C$2:E$4005,3,FALSE)=0,'помощник2(строки)'!C578,IF(INDEX(#REF!,C578+1,12)=0,IF(INDEX(#REF!,C578+2,12)=0,IF(INDEX(#REF!,C578+3,12)=0,IF(INDEX(#REF!,C578+4,12)=0,IF(INDEX(#REF!,C578+5,12)=0,IF(INDEX(#REF!,C578+6,12)=0,IF(INDEX(#REF!,C578+7,12)=0,IF(INDEX(#REF!,C578+8,12)=0,IF(INDEX(#REF!,C578+9,12)=0,IF(INDEX(#REF!,C578+10,12)=0,IF(INDEX(#REF!,C578+11,12)=0,INDEX(#REF!,C578+12,12),INDEX(#REF!,C578+11,12)),INDEX(#REF!,C578+10,12)),INDEX(#REF!,C578+9,12)),INDEX(#REF!,C578+8,12)),INDEX(#REF!,C578+7,12)),INDEX(#REF!,C578+6,12)),INDEX(#REF!,C578+5,12)),INDEX(#REF!,C578+4,12)),INDEX(#REF!,C578+3,12)),INDEX(#REF!,C578+2,12)),INDEX(#REF!,C578+1,12)))</f>
        <v>#N/A</v>
      </c>
      <c r="E578" t="e">
        <f>VLOOKUP(A578,'помощник для списков'!A$2:C$4005,3,FALSE)</f>
        <v>#N/A</v>
      </c>
      <c r="F578" t="e">
        <f>VLOOKUP(CONCATENATE("Лимит на доме",E578),#REF!,22,FALSE)</f>
        <v>#N/A</v>
      </c>
      <c r="G578" t="e">
        <f>VLOOKUP(E578,'помощник для списков'!C$2:I$4005,7,FALSE)</f>
        <v>#N/A</v>
      </c>
      <c r="H578" s="68" t="e">
        <f t="shared" si="60"/>
        <v>#N/A</v>
      </c>
      <c r="I578" t="e">
        <f t="shared" si="61"/>
        <v>#N/A</v>
      </c>
      <c r="J578">
        <f>ROW()</f>
        <v>578</v>
      </c>
      <c r="K578" t="e">
        <f>INDEX(#REF!,'помощник2(строки)'!D578,26)</f>
        <v>#REF!</v>
      </c>
      <c r="L578" t="e">
        <f>IF(K578="да",IF(A578=A577,L577,COUNTIF(M$2:M577,"&gt;0")+1),0)</f>
        <v>#REF!</v>
      </c>
      <c r="M578" t="e">
        <f>IF(VLOOKUP(E578,'помощник для списков'!C$2:I$4005,7,FALSE)=0,0,IF(L578=0,0,IF(E578=E577,0,1)))</f>
        <v>#N/A</v>
      </c>
      <c r="N578" t="e">
        <f t="shared" si="62"/>
        <v>#N/A</v>
      </c>
      <c r="O578" t="e">
        <f t="shared" si="63"/>
        <v>#N/A</v>
      </c>
      <c r="P578" t="e">
        <f>IF(INDEX(#REF!,'помощник2(строки)'!D578,27)="согласие",1,IF(INDEX(#REF!,'помощник2(строки)'!D578,27)="принято решение ОМС",1,0))</f>
        <v>#REF!</v>
      </c>
      <c r="Q578" t="e">
        <f t="shared" si="64"/>
        <v>#REF!</v>
      </c>
      <c r="R578" t="e">
        <f>IF(P578=1,IF(A578=A577,R577,COUNTIF(Q$2:Q577,"&gt;0")+1),0)</f>
        <v>#REF!</v>
      </c>
      <c r="S578" t="e">
        <f t="shared" si="65"/>
        <v>#N/A</v>
      </c>
    </row>
    <row r="579" spans="1:19">
      <c r="A579" t="e">
        <f>IF(COUNTIF(A$2:A578,A578)=B578,A578+1,A578)</f>
        <v>#N/A</v>
      </c>
      <c r="B579" t="e">
        <f>VLOOKUP(A579,'помощник для списков'!A$2:L$4005,11,FALSE)</f>
        <v>#N/A</v>
      </c>
      <c r="C579" t="e">
        <f>IF(A579=A578,D578,VLOOKUP(E579,#REF!,25,FALSE))</f>
        <v>#N/A</v>
      </c>
      <c r="D579" s="54" t="e">
        <f>IF(VLOOKUP(E579,'помощник для списков'!C$2:E$4005,3,FALSE)=0,'помощник2(строки)'!C579,IF(INDEX(#REF!,C579+1,12)=0,IF(INDEX(#REF!,C579+2,12)=0,IF(INDEX(#REF!,C579+3,12)=0,IF(INDEX(#REF!,C579+4,12)=0,IF(INDEX(#REF!,C579+5,12)=0,IF(INDEX(#REF!,C579+6,12)=0,IF(INDEX(#REF!,C579+7,12)=0,IF(INDEX(#REF!,C579+8,12)=0,IF(INDEX(#REF!,C579+9,12)=0,IF(INDEX(#REF!,C579+10,12)=0,IF(INDEX(#REF!,C579+11,12)=0,INDEX(#REF!,C579+12,12),INDEX(#REF!,C579+11,12)),INDEX(#REF!,C579+10,12)),INDEX(#REF!,C579+9,12)),INDEX(#REF!,C579+8,12)),INDEX(#REF!,C579+7,12)),INDEX(#REF!,C579+6,12)),INDEX(#REF!,C579+5,12)),INDEX(#REF!,C579+4,12)),INDEX(#REF!,C579+3,12)),INDEX(#REF!,C579+2,12)),INDEX(#REF!,C579+1,12)))</f>
        <v>#N/A</v>
      </c>
      <c r="E579" t="e">
        <f>VLOOKUP(A579,'помощник для списков'!A$2:C$4005,3,FALSE)</f>
        <v>#N/A</v>
      </c>
      <c r="F579" t="e">
        <f>VLOOKUP(CONCATENATE("Лимит на доме",E579),#REF!,22,FALSE)</f>
        <v>#N/A</v>
      </c>
      <c r="G579" t="e">
        <f>VLOOKUP(E579,'помощник для списков'!C$2:I$4005,7,FALSE)</f>
        <v>#N/A</v>
      </c>
      <c r="H579" s="68" t="e">
        <f t="shared" si="60"/>
        <v>#N/A</v>
      </c>
      <c r="I579" t="e">
        <f t="shared" si="61"/>
        <v>#N/A</v>
      </c>
      <c r="J579">
        <f>ROW()</f>
        <v>579</v>
      </c>
      <c r="K579" t="e">
        <f>INDEX(#REF!,'помощник2(строки)'!D579,26)</f>
        <v>#REF!</v>
      </c>
      <c r="L579" t="e">
        <f>IF(K579="да",IF(A579=A578,L578,COUNTIF(M$2:M578,"&gt;0")+1),0)</f>
        <v>#REF!</v>
      </c>
      <c r="M579" t="e">
        <f>IF(VLOOKUP(E579,'помощник для списков'!C$2:I$4005,7,FALSE)=0,0,IF(L579=0,0,IF(E579=E578,0,1)))</f>
        <v>#N/A</v>
      </c>
      <c r="N579" t="e">
        <f t="shared" si="62"/>
        <v>#N/A</v>
      </c>
      <c r="O579" t="e">
        <f t="shared" si="63"/>
        <v>#N/A</v>
      </c>
      <c r="P579" t="e">
        <f>IF(INDEX(#REF!,'помощник2(строки)'!D579,27)="согласие",1,IF(INDEX(#REF!,'помощник2(строки)'!D579,27)="принято решение ОМС",1,0))</f>
        <v>#REF!</v>
      </c>
      <c r="Q579" t="e">
        <f t="shared" si="64"/>
        <v>#REF!</v>
      </c>
      <c r="R579" t="e">
        <f>IF(P579=1,IF(A579=A578,R578,COUNTIF(Q$2:Q578,"&gt;0")+1),0)</f>
        <v>#REF!</v>
      </c>
      <c r="S579" t="e">
        <f t="shared" si="65"/>
        <v>#N/A</v>
      </c>
    </row>
    <row r="580" spans="1:19">
      <c r="A580" t="e">
        <f>IF(COUNTIF(A$2:A579,A579)=B579,A579+1,A579)</f>
        <v>#N/A</v>
      </c>
      <c r="B580" t="e">
        <f>VLOOKUP(A580,'помощник для списков'!A$2:L$4005,11,FALSE)</f>
        <v>#N/A</v>
      </c>
      <c r="C580" t="e">
        <f>IF(A580=A579,D579,VLOOKUP(E580,#REF!,25,FALSE))</f>
        <v>#N/A</v>
      </c>
      <c r="D580" s="54" t="e">
        <f>IF(VLOOKUP(E580,'помощник для списков'!C$2:E$4005,3,FALSE)=0,'помощник2(строки)'!C580,IF(INDEX(#REF!,C580+1,12)=0,IF(INDEX(#REF!,C580+2,12)=0,IF(INDEX(#REF!,C580+3,12)=0,IF(INDEX(#REF!,C580+4,12)=0,IF(INDEX(#REF!,C580+5,12)=0,IF(INDEX(#REF!,C580+6,12)=0,IF(INDEX(#REF!,C580+7,12)=0,IF(INDEX(#REF!,C580+8,12)=0,IF(INDEX(#REF!,C580+9,12)=0,IF(INDEX(#REF!,C580+10,12)=0,IF(INDEX(#REF!,C580+11,12)=0,INDEX(#REF!,C580+12,12),INDEX(#REF!,C580+11,12)),INDEX(#REF!,C580+10,12)),INDEX(#REF!,C580+9,12)),INDEX(#REF!,C580+8,12)),INDEX(#REF!,C580+7,12)),INDEX(#REF!,C580+6,12)),INDEX(#REF!,C580+5,12)),INDEX(#REF!,C580+4,12)),INDEX(#REF!,C580+3,12)),INDEX(#REF!,C580+2,12)),INDEX(#REF!,C580+1,12)))</f>
        <v>#N/A</v>
      </c>
      <c r="E580" t="e">
        <f>VLOOKUP(A580,'помощник для списков'!A$2:C$4005,3,FALSE)</f>
        <v>#N/A</v>
      </c>
      <c r="F580" t="e">
        <f>VLOOKUP(CONCATENATE("Лимит на доме",E580),#REF!,22,FALSE)</f>
        <v>#N/A</v>
      </c>
      <c r="G580" t="e">
        <f>VLOOKUP(E580,'помощник для списков'!C$2:I$4005,7,FALSE)</f>
        <v>#N/A</v>
      </c>
      <c r="H580" s="68" t="e">
        <f t="shared" si="60"/>
        <v>#N/A</v>
      </c>
      <c r="I580" t="e">
        <f t="shared" si="61"/>
        <v>#N/A</v>
      </c>
      <c r="J580">
        <f>ROW()</f>
        <v>580</v>
      </c>
      <c r="K580" t="e">
        <f>INDEX(#REF!,'помощник2(строки)'!D580,26)</f>
        <v>#REF!</v>
      </c>
      <c r="L580" t="e">
        <f>IF(K580="да",IF(A580=A579,L579,COUNTIF(M$2:M579,"&gt;0")+1),0)</f>
        <v>#REF!</v>
      </c>
      <c r="M580" t="e">
        <f>IF(VLOOKUP(E580,'помощник для списков'!C$2:I$4005,7,FALSE)=0,0,IF(L580=0,0,IF(E580=E579,0,1)))</f>
        <v>#N/A</v>
      </c>
      <c r="N580" t="e">
        <f t="shared" si="62"/>
        <v>#N/A</v>
      </c>
      <c r="O580" t="e">
        <f t="shared" si="63"/>
        <v>#N/A</v>
      </c>
      <c r="P580" t="e">
        <f>IF(INDEX(#REF!,'помощник2(строки)'!D580,27)="согласие",1,IF(INDEX(#REF!,'помощник2(строки)'!D580,27)="принято решение ОМС",1,0))</f>
        <v>#REF!</v>
      </c>
      <c r="Q580" t="e">
        <f t="shared" si="64"/>
        <v>#REF!</v>
      </c>
      <c r="R580" t="e">
        <f>IF(P580=1,IF(A580=A579,R579,COUNTIF(Q$2:Q579,"&gt;0")+1),0)</f>
        <v>#REF!</v>
      </c>
      <c r="S580" t="e">
        <f t="shared" si="65"/>
        <v>#N/A</v>
      </c>
    </row>
    <row r="581" spans="1:19">
      <c r="A581" t="e">
        <f>IF(COUNTIF(A$2:A580,A580)=B580,A580+1,A580)</f>
        <v>#N/A</v>
      </c>
      <c r="B581" t="e">
        <f>VLOOKUP(A581,'помощник для списков'!A$2:L$4005,11,FALSE)</f>
        <v>#N/A</v>
      </c>
      <c r="C581" t="e">
        <f>IF(A581=A580,D580,VLOOKUP(E581,#REF!,25,FALSE))</f>
        <v>#N/A</v>
      </c>
      <c r="D581" s="54" t="e">
        <f>IF(VLOOKUP(E581,'помощник для списков'!C$2:E$4005,3,FALSE)=0,'помощник2(строки)'!C581,IF(INDEX(#REF!,C581+1,12)=0,IF(INDEX(#REF!,C581+2,12)=0,IF(INDEX(#REF!,C581+3,12)=0,IF(INDEX(#REF!,C581+4,12)=0,IF(INDEX(#REF!,C581+5,12)=0,IF(INDEX(#REF!,C581+6,12)=0,IF(INDEX(#REF!,C581+7,12)=0,IF(INDEX(#REF!,C581+8,12)=0,IF(INDEX(#REF!,C581+9,12)=0,IF(INDEX(#REF!,C581+10,12)=0,IF(INDEX(#REF!,C581+11,12)=0,INDEX(#REF!,C581+12,12),INDEX(#REF!,C581+11,12)),INDEX(#REF!,C581+10,12)),INDEX(#REF!,C581+9,12)),INDEX(#REF!,C581+8,12)),INDEX(#REF!,C581+7,12)),INDEX(#REF!,C581+6,12)),INDEX(#REF!,C581+5,12)),INDEX(#REF!,C581+4,12)),INDEX(#REF!,C581+3,12)),INDEX(#REF!,C581+2,12)),INDEX(#REF!,C581+1,12)))</f>
        <v>#N/A</v>
      </c>
      <c r="E581" t="e">
        <f>VLOOKUP(A581,'помощник для списков'!A$2:C$4005,3,FALSE)</f>
        <v>#N/A</v>
      </c>
      <c r="F581" t="e">
        <f>VLOOKUP(CONCATENATE("Лимит на доме",E581),#REF!,22,FALSE)</f>
        <v>#N/A</v>
      </c>
      <c r="G581" t="e">
        <f>VLOOKUP(E581,'помощник для списков'!C$2:I$4005,7,FALSE)</f>
        <v>#N/A</v>
      </c>
      <c r="H581" s="68" t="e">
        <f t="shared" si="60"/>
        <v>#N/A</v>
      </c>
      <c r="I581" t="e">
        <f t="shared" si="61"/>
        <v>#N/A</v>
      </c>
      <c r="J581">
        <f>ROW()</f>
        <v>581</v>
      </c>
      <c r="K581" t="e">
        <f>INDEX(#REF!,'помощник2(строки)'!D581,26)</f>
        <v>#REF!</v>
      </c>
      <c r="L581" t="e">
        <f>IF(K581="да",IF(A581=A580,L580,COUNTIF(M$2:M580,"&gt;0")+1),0)</f>
        <v>#REF!</v>
      </c>
      <c r="M581" t="e">
        <f>IF(VLOOKUP(E581,'помощник для списков'!C$2:I$4005,7,FALSE)=0,0,IF(L581=0,0,IF(E581=E580,0,1)))</f>
        <v>#N/A</v>
      </c>
      <c r="N581" t="e">
        <f t="shared" si="62"/>
        <v>#N/A</v>
      </c>
      <c r="O581" t="e">
        <f t="shared" si="63"/>
        <v>#N/A</v>
      </c>
      <c r="P581" t="e">
        <f>IF(INDEX(#REF!,'помощник2(строки)'!D581,27)="согласие",1,IF(INDEX(#REF!,'помощник2(строки)'!D581,27)="принято решение ОМС",1,0))</f>
        <v>#REF!</v>
      </c>
      <c r="Q581" t="e">
        <f t="shared" si="64"/>
        <v>#REF!</v>
      </c>
      <c r="R581" t="e">
        <f>IF(P581=1,IF(A581=A580,R580,COUNTIF(Q$2:Q580,"&gt;0")+1),0)</f>
        <v>#REF!</v>
      </c>
      <c r="S581" t="e">
        <f t="shared" si="65"/>
        <v>#N/A</v>
      </c>
    </row>
    <row r="582" spans="1:19">
      <c r="A582" t="e">
        <f>IF(COUNTIF(A$2:A581,A581)=B581,A581+1,A581)</f>
        <v>#N/A</v>
      </c>
      <c r="B582" t="e">
        <f>VLOOKUP(A582,'помощник для списков'!A$2:L$4005,11,FALSE)</f>
        <v>#N/A</v>
      </c>
      <c r="C582" t="e">
        <f>IF(A582=A581,D581,VLOOKUP(E582,#REF!,25,FALSE))</f>
        <v>#N/A</v>
      </c>
      <c r="D582" s="54" t="e">
        <f>IF(VLOOKUP(E582,'помощник для списков'!C$2:E$4005,3,FALSE)=0,'помощник2(строки)'!C582,IF(INDEX(#REF!,C582+1,12)=0,IF(INDEX(#REF!,C582+2,12)=0,IF(INDEX(#REF!,C582+3,12)=0,IF(INDEX(#REF!,C582+4,12)=0,IF(INDEX(#REF!,C582+5,12)=0,IF(INDEX(#REF!,C582+6,12)=0,IF(INDEX(#REF!,C582+7,12)=0,IF(INDEX(#REF!,C582+8,12)=0,IF(INDEX(#REF!,C582+9,12)=0,IF(INDEX(#REF!,C582+10,12)=0,IF(INDEX(#REF!,C582+11,12)=0,INDEX(#REF!,C582+12,12),INDEX(#REF!,C582+11,12)),INDEX(#REF!,C582+10,12)),INDEX(#REF!,C582+9,12)),INDEX(#REF!,C582+8,12)),INDEX(#REF!,C582+7,12)),INDEX(#REF!,C582+6,12)),INDEX(#REF!,C582+5,12)),INDEX(#REF!,C582+4,12)),INDEX(#REF!,C582+3,12)),INDEX(#REF!,C582+2,12)),INDEX(#REF!,C582+1,12)))</f>
        <v>#N/A</v>
      </c>
      <c r="E582" t="e">
        <f>VLOOKUP(A582,'помощник для списков'!A$2:C$4005,3,FALSE)</f>
        <v>#N/A</v>
      </c>
      <c r="F582" t="e">
        <f>VLOOKUP(CONCATENATE("Лимит на доме",E582),#REF!,22,FALSE)</f>
        <v>#N/A</v>
      </c>
      <c r="G582" t="e">
        <f>VLOOKUP(E582,'помощник для списков'!C$2:I$4005,7,FALSE)</f>
        <v>#N/A</v>
      </c>
      <c r="H582" s="68" t="e">
        <f t="shared" si="60"/>
        <v>#N/A</v>
      </c>
      <c r="I582" t="e">
        <f t="shared" si="61"/>
        <v>#N/A</v>
      </c>
      <c r="J582">
        <f>ROW()</f>
        <v>582</v>
      </c>
      <c r="K582" t="e">
        <f>INDEX(#REF!,'помощник2(строки)'!D582,26)</f>
        <v>#REF!</v>
      </c>
      <c r="L582" t="e">
        <f>IF(K582="да",IF(A582=A581,L581,COUNTIF(M$2:M581,"&gt;0")+1),0)</f>
        <v>#REF!</v>
      </c>
      <c r="M582" t="e">
        <f>IF(VLOOKUP(E582,'помощник для списков'!C$2:I$4005,7,FALSE)=0,0,IF(L582=0,0,IF(E582=E581,0,1)))</f>
        <v>#N/A</v>
      </c>
      <c r="N582" t="e">
        <f t="shared" si="62"/>
        <v>#N/A</v>
      </c>
      <c r="O582" t="e">
        <f t="shared" si="63"/>
        <v>#N/A</v>
      </c>
      <c r="P582" t="e">
        <f>IF(INDEX(#REF!,'помощник2(строки)'!D582,27)="согласие",1,IF(INDEX(#REF!,'помощник2(строки)'!D582,27)="принято решение ОМС",1,0))</f>
        <v>#REF!</v>
      </c>
      <c r="Q582" t="e">
        <f t="shared" si="64"/>
        <v>#REF!</v>
      </c>
      <c r="R582" t="e">
        <f>IF(P582=1,IF(A582=A581,R581,COUNTIF(Q$2:Q581,"&gt;0")+1),0)</f>
        <v>#REF!</v>
      </c>
      <c r="S582" t="e">
        <f t="shared" si="65"/>
        <v>#N/A</v>
      </c>
    </row>
    <row r="583" spans="1:19">
      <c r="A583" t="e">
        <f>IF(COUNTIF(A$2:A582,A582)=B582,A582+1,A582)</f>
        <v>#N/A</v>
      </c>
      <c r="B583" t="e">
        <f>VLOOKUP(A583,'помощник для списков'!A$2:L$4005,11,FALSE)</f>
        <v>#N/A</v>
      </c>
      <c r="C583" t="e">
        <f>IF(A583=A582,D582,VLOOKUP(E583,#REF!,25,FALSE))</f>
        <v>#N/A</v>
      </c>
      <c r="D583" s="54" t="e">
        <f>IF(VLOOKUP(E583,'помощник для списков'!C$2:E$4005,3,FALSE)=0,'помощник2(строки)'!C583,IF(INDEX(#REF!,C583+1,12)=0,IF(INDEX(#REF!,C583+2,12)=0,IF(INDEX(#REF!,C583+3,12)=0,IF(INDEX(#REF!,C583+4,12)=0,IF(INDEX(#REF!,C583+5,12)=0,IF(INDEX(#REF!,C583+6,12)=0,IF(INDEX(#REF!,C583+7,12)=0,IF(INDEX(#REF!,C583+8,12)=0,IF(INDEX(#REF!,C583+9,12)=0,IF(INDEX(#REF!,C583+10,12)=0,IF(INDEX(#REF!,C583+11,12)=0,INDEX(#REF!,C583+12,12),INDEX(#REF!,C583+11,12)),INDEX(#REF!,C583+10,12)),INDEX(#REF!,C583+9,12)),INDEX(#REF!,C583+8,12)),INDEX(#REF!,C583+7,12)),INDEX(#REF!,C583+6,12)),INDEX(#REF!,C583+5,12)),INDEX(#REF!,C583+4,12)),INDEX(#REF!,C583+3,12)),INDEX(#REF!,C583+2,12)),INDEX(#REF!,C583+1,12)))</f>
        <v>#N/A</v>
      </c>
      <c r="E583" t="e">
        <f>VLOOKUP(A583,'помощник для списков'!A$2:C$4005,3,FALSE)</f>
        <v>#N/A</v>
      </c>
      <c r="F583" t="e">
        <f>VLOOKUP(CONCATENATE("Лимит на доме",E583),#REF!,22,FALSE)</f>
        <v>#N/A</v>
      </c>
      <c r="G583" t="e">
        <f>VLOOKUP(E583,'помощник для списков'!C$2:I$4005,7,FALSE)</f>
        <v>#N/A</v>
      </c>
      <c r="H583" s="68" t="e">
        <f t="shared" si="60"/>
        <v>#N/A</v>
      </c>
      <c r="I583" t="e">
        <f t="shared" si="61"/>
        <v>#N/A</v>
      </c>
      <c r="J583">
        <f>ROW()</f>
        <v>583</v>
      </c>
      <c r="K583" t="e">
        <f>INDEX(#REF!,'помощник2(строки)'!D583,26)</f>
        <v>#REF!</v>
      </c>
      <c r="L583" t="e">
        <f>IF(K583="да",IF(A583=A582,L582,COUNTIF(M$2:M582,"&gt;0")+1),0)</f>
        <v>#REF!</v>
      </c>
      <c r="M583" t="e">
        <f>IF(VLOOKUP(E583,'помощник для списков'!C$2:I$4005,7,FALSE)=0,0,IF(L583=0,0,IF(E583=E582,0,1)))</f>
        <v>#N/A</v>
      </c>
      <c r="N583" t="e">
        <f t="shared" si="62"/>
        <v>#N/A</v>
      </c>
      <c r="O583" t="e">
        <f t="shared" si="63"/>
        <v>#N/A</v>
      </c>
      <c r="P583" t="e">
        <f>IF(INDEX(#REF!,'помощник2(строки)'!D583,27)="согласие",1,IF(INDEX(#REF!,'помощник2(строки)'!D583,27)="принято решение ОМС",1,0))</f>
        <v>#REF!</v>
      </c>
      <c r="Q583" t="e">
        <f t="shared" si="64"/>
        <v>#REF!</v>
      </c>
      <c r="R583" t="e">
        <f>IF(P583=1,IF(A583=A582,R582,COUNTIF(Q$2:Q582,"&gt;0")+1),0)</f>
        <v>#REF!</v>
      </c>
      <c r="S583" t="e">
        <f t="shared" si="65"/>
        <v>#N/A</v>
      </c>
    </row>
    <row r="584" spans="1:19">
      <c r="A584" t="e">
        <f>IF(COUNTIF(A$2:A583,A583)=B583,A583+1,A583)</f>
        <v>#N/A</v>
      </c>
      <c r="B584" t="e">
        <f>VLOOKUP(A584,'помощник для списков'!A$2:L$4005,11,FALSE)</f>
        <v>#N/A</v>
      </c>
      <c r="C584" t="e">
        <f>IF(A584=A583,D583,VLOOKUP(E584,#REF!,25,FALSE))</f>
        <v>#N/A</v>
      </c>
      <c r="D584" s="54" t="e">
        <f>IF(VLOOKUP(E584,'помощник для списков'!C$2:E$4005,3,FALSE)=0,'помощник2(строки)'!C584,IF(INDEX(#REF!,C584+1,12)=0,IF(INDEX(#REF!,C584+2,12)=0,IF(INDEX(#REF!,C584+3,12)=0,IF(INDEX(#REF!,C584+4,12)=0,IF(INDEX(#REF!,C584+5,12)=0,IF(INDEX(#REF!,C584+6,12)=0,IF(INDEX(#REF!,C584+7,12)=0,IF(INDEX(#REF!,C584+8,12)=0,IF(INDEX(#REF!,C584+9,12)=0,IF(INDEX(#REF!,C584+10,12)=0,IF(INDEX(#REF!,C584+11,12)=0,INDEX(#REF!,C584+12,12),INDEX(#REF!,C584+11,12)),INDEX(#REF!,C584+10,12)),INDEX(#REF!,C584+9,12)),INDEX(#REF!,C584+8,12)),INDEX(#REF!,C584+7,12)),INDEX(#REF!,C584+6,12)),INDEX(#REF!,C584+5,12)),INDEX(#REF!,C584+4,12)),INDEX(#REF!,C584+3,12)),INDEX(#REF!,C584+2,12)),INDEX(#REF!,C584+1,12)))</f>
        <v>#N/A</v>
      </c>
      <c r="E584" t="e">
        <f>VLOOKUP(A584,'помощник для списков'!A$2:C$4005,3,FALSE)</f>
        <v>#N/A</v>
      </c>
      <c r="F584" t="e">
        <f>VLOOKUP(CONCATENATE("Лимит на доме",E584),#REF!,22,FALSE)</f>
        <v>#N/A</v>
      </c>
      <c r="G584" t="e">
        <f>VLOOKUP(E584,'помощник для списков'!C$2:I$4005,7,FALSE)</f>
        <v>#N/A</v>
      </c>
      <c r="H584" s="68" t="e">
        <f t="shared" si="60"/>
        <v>#N/A</v>
      </c>
      <c r="I584" t="e">
        <f t="shared" si="61"/>
        <v>#N/A</v>
      </c>
      <c r="J584">
        <f>ROW()</f>
        <v>584</v>
      </c>
      <c r="K584" t="e">
        <f>INDEX(#REF!,'помощник2(строки)'!D584,26)</f>
        <v>#REF!</v>
      </c>
      <c r="L584" t="e">
        <f>IF(K584="да",IF(A584=A583,L583,COUNTIF(M$2:M583,"&gt;0")+1),0)</f>
        <v>#REF!</v>
      </c>
      <c r="M584" t="e">
        <f>IF(VLOOKUP(E584,'помощник для списков'!C$2:I$4005,7,FALSE)=0,0,IF(L584=0,0,IF(E584=E583,0,1)))</f>
        <v>#N/A</v>
      </c>
      <c r="N584" t="e">
        <f t="shared" si="62"/>
        <v>#N/A</v>
      </c>
      <c r="O584" t="e">
        <f t="shared" si="63"/>
        <v>#N/A</v>
      </c>
      <c r="P584" t="e">
        <f>IF(INDEX(#REF!,'помощник2(строки)'!D584,27)="согласие",1,IF(INDEX(#REF!,'помощник2(строки)'!D584,27)="принято решение ОМС",1,0))</f>
        <v>#REF!</v>
      </c>
      <c r="Q584" t="e">
        <f t="shared" si="64"/>
        <v>#REF!</v>
      </c>
      <c r="R584" t="e">
        <f>IF(P584=1,IF(A584=A583,R583,COUNTIF(Q$2:Q583,"&gt;0")+1),0)</f>
        <v>#REF!</v>
      </c>
      <c r="S584" t="e">
        <f t="shared" si="65"/>
        <v>#N/A</v>
      </c>
    </row>
    <row r="585" spans="1:19">
      <c r="A585" t="e">
        <f>IF(COUNTIF(A$2:A584,A584)=B584,A584+1,A584)</f>
        <v>#N/A</v>
      </c>
      <c r="B585" t="e">
        <f>VLOOKUP(A585,'помощник для списков'!A$2:L$4005,11,FALSE)</f>
        <v>#N/A</v>
      </c>
      <c r="C585" t="e">
        <f>IF(A585=A584,D584,VLOOKUP(E585,#REF!,25,FALSE))</f>
        <v>#N/A</v>
      </c>
      <c r="D585" s="54" t="e">
        <f>IF(VLOOKUP(E585,'помощник для списков'!C$2:E$4005,3,FALSE)=0,'помощник2(строки)'!C585,IF(INDEX(#REF!,C585+1,12)=0,IF(INDEX(#REF!,C585+2,12)=0,IF(INDEX(#REF!,C585+3,12)=0,IF(INDEX(#REF!,C585+4,12)=0,IF(INDEX(#REF!,C585+5,12)=0,IF(INDEX(#REF!,C585+6,12)=0,IF(INDEX(#REF!,C585+7,12)=0,IF(INDEX(#REF!,C585+8,12)=0,IF(INDEX(#REF!,C585+9,12)=0,IF(INDEX(#REF!,C585+10,12)=0,IF(INDEX(#REF!,C585+11,12)=0,INDEX(#REF!,C585+12,12),INDEX(#REF!,C585+11,12)),INDEX(#REF!,C585+10,12)),INDEX(#REF!,C585+9,12)),INDEX(#REF!,C585+8,12)),INDEX(#REF!,C585+7,12)),INDEX(#REF!,C585+6,12)),INDEX(#REF!,C585+5,12)),INDEX(#REF!,C585+4,12)),INDEX(#REF!,C585+3,12)),INDEX(#REF!,C585+2,12)),INDEX(#REF!,C585+1,12)))</f>
        <v>#N/A</v>
      </c>
      <c r="E585" t="e">
        <f>VLOOKUP(A585,'помощник для списков'!A$2:C$4005,3,FALSE)</f>
        <v>#N/A</v>
      </c>
      <c r="F585" t="e">
        <f>VLOOKUP(CONCATENATE("Лимит на доме",E585),#REF!,22,FALSE)</f>
        <v>#N/A</v>
      </c>
      <c r="G585" t="e">
        <f>VLOOKUP(E585,'помощник для списков'!C$2:I$4005,7,FALSE)</f>
        <v>#N/A</v>
      </c>
      <c r="H585" s="68" t="e">
        <f t="shared" si="60"/>
        <v>#N/A</v>
      </c>
      <c r="I585" t="e">
        <f t="shared" si="61"/>
        <v>#N/A</v>
      </c>
      <c r="J585">
        <f>ROW()</f>
        <v>585</v>
      </c>
      <c r="K585" t="e">
        <f>INDEX(#REF!,'помощник2(строки)'!D585,26)</f>
        <v>#REF!</v>
      </c>
      <c r="L585" t="e">
        <f>IF(K585="да",IF(A585=A584,L584,COUNTIF(M$2:M584,"&gt;0")+1),0)</f>
        <v>#REF!</v>
      </c>
      <c r="M585" t="e">
        <f>IF(VLOOKUP(E585,'помощник для списков'!C$2:I$4005,7,FALSE)=0,0,IF(L585=0,0,IF(E585=E584,0,1)))</f>
        <v>#N/A</v>
      </c>
      <c r="N585" t="e">
        <f t="shared" si="62"/>
        <v>#N/A</v>
      </c>
      <c r="O585" t="e">
        <f t="shared" si="63"/>
        <v>#N/A</v>
      </c>
      <c r="P585" t="e">
        <f>IF(INDEX(#REF!,'помощник2(строки)'!D585,27)="согласие",1,IF(INDEX(#REF!,'помощник2(строки)'!D585,27)="принято решение ОМС",1,0))</f>
        <v>#REF!</v>
      </c>
      <c r="Q585" t="e">
        <f t="shared" si="64"/>
        <v>#REF!</v>
      </c>
      <c r="R585" t="e">
        <f>IF(P585=1,IF(A585=A584,R584,COUNTIF(Q$2:Q584,"&gt;0")+1),0)</f>
        <v>#REF!</v>
      </c>
      <c r="S585" t="e">
        <f t="shared" si="65"/>
        <v>#N/A</v>
      </c>
    </row>
    <row r="586" spans="1:19">
      <c r="A586" t="e">
        <f>IF(COUNTIF(A$2:A585,A585)=B585,A585+1,A585)</f>
        <v>#N/A</v>
      </c>
      <c r="B586" t="e">
        <f>VLOOKUP(A586,'помощник для списков'!A$2:L$4005,11,FALSE)</f>
        <v>#N/A</v>
      </c>
      <c r="C586" t="e">
        <f>IF(A586=A585,D585,VLOOKUP(E586,#REF!,25,FALSE))</f>
        <v>#N/A</v>
      </c>
      <c r="D586" s="54" t="e">
        <f>IF(VLOOKUP(E586,'помощник для списков'!C$2:E$4005,3,FALSE)=0,'помощник2(строки)'!C586,IF(INDEX(#REF!,C586+1,12)=0,IF(INDEX(#REF!,C586+2,12)=0,IF(INDEX(#REF!,C586+3,12)=0,IF(INDEX(#REF!,C586+4,12)=0,IF(INDEX(#REF!,C586+5,12)=0,IF(INDEX(#REF!,C586+6,12)=0,IF(INDEX(#REF!,C586+7,12)=0,IF(INDEX(#REF!,C586+8,12)=0,IF(INDEX(#REF!,C586+9,12)=0,IF(INDEX(#REF!,C586+10,12)=0,IF(INDEX(#REF!,C586+11,12)=0,INDEX(#REF!,C586+12,12),INDEX(#REF!,C586+11,12)),INDEX(#REF!,C586+10,12)),INDEX(#REF!,C586+9,12)),INDEX(#REF!,C586+8,12)),INDEX(#REF!,C586+7,12)),INDEX(#REF!,C586+6,12)),INDEX(#REF!,C586+5,12)),INDEX(#REF!,C586+4,12)),INDEX(#REF!,C586+3,12)),INDEX(#REF!,C586+2,12)),INDEX(#REF!,C586+1,12)))</f>
        <v>#N/A</v>
      </c>
      <c r="E586" t="e">
        <f>VLOOKUP(A586,'помощник для списков'!A$2:C$4005,3,FALSE)</f>
        <v>#N/A</v>
      </c>
      <c r="F586" t="e">
        <f>VLOOKUP(CONCATENATE("Лимит на доме",E586),#REF!,22,FALSE)</f>
        <v>#N/A</v>
      </c>
      <c r="G586" t="e">
        <f>VLOOKUP(E586,'помощник для списков'!C$2:I$4005,7,FALSE)</f>
        <v>#N/A</v>
      </c>
      <c r="H586" s="68" t="e">
        <f t="shared" si="60"/>
        <v>#N/A</v>
      </c>
      <c r="I586" t="e">
        <f t="shared" si="61"/>
        <v>#N/A</v>
      </c>
      <c r="J586">
        <f>ROW()</f>
        <v>586</v>
      </c>
      <c r="K586" t="e">
        <f>INDEX(#REF!,'помощник2(строки)'!D586,26)</f>
        <v>#REF!</v>
      </c>
      <c r="L586" t="e">
        <f>IF(K586="да",IF(A586=A585,L585,COUNTIF(M$2:M585,"&gt;0")+1),0)</f>
        <v>#REF!</v>
      </c>
      <c r="M586" t="e">
        <f>IF(VLOOKUP(E586,'помощник для списков'!C$2:I$4005,7,FALSE)=0,0,IF(L586=0,0,IF(E586=E585,0,1)))</f>
        <v>#N/A</v>
      </c>
      <c r="N586" t="e">
        <f t="shared" si="62"/>
        <v>#N/A</v>
      </c>
      <c r="O586" t="e">
        <f t="shared" si="63"/>
        <v>#N/A</v>
      </c>
      <c r="P586" t="e">
        <f>IF(INDEX(#REF!,'помощник2(строки)'!D586,27)="согласие",1,IF(INDEX(#REF!,'помощник2(строки)'!D586,27)="принято решение ОМС",1,0))</f>
        <v>#REF!</v>
      </c>
      <c r="Q586" t="e">
        <f t="shared" si="64"/>
        <v>#REF!</v>
      </c>
      <c r="R586" t="e">
        <f>IF(P586=1,IF(A586=A585,R585,COUNTIF(Q$2:Q585,"&gt;0")+1),0)</f>
        <v>#REF!</v>
      </c>
      <c r="S586" t="e">
        <f t="shared" si="65"/>
        <v>#N/A</v>
      </c>
    </row>
    <row r="587" spans="1:19">
      <c r="A587" t="e">
        <f>IF(COUNTIF(A$2:A586,A586)=B586,A586+1,A586)</f>
        <v>#N/A</v>
      </c>
      <c r="B587" t="e">
        <f>VLOOKUP(A587,'помощник для списков'!A$2:L$4005,11,FALSE)</f>
        <v>#N/A</v>
      </c>
      <c r="C587" t="e">
        <f>IF(A587=A586,D586,VLOOKUP(E587,#REF!,25,FALSE))</f>
        <v>#N/A</v>
      </c>
      <c r="D587" s="54" t="e">
        <f>IF(VLOOKUP(E587,'помощник для списков'!C$2:E$4005,3,FALSE)=0,'помощник2(строки)'!C587,IF(INDEX(#REF!,C587+1,12)=0,IF(INDEX(#REF!,C587+2,12)=0,IF(INDEX(#REF!,C587+3,12)=0,IF(INDEX(#REF!,C587+4,12)=0,IF(INDEX(#REF!,C587+5,12)=0,IF(INDEX(#REF!,C587+6,12)=0,IF(INDEX(#REF!,C587+7,12)=0,IF(INDEX(#REF!,C587+8,12)=0,IF(INDEX(#REF!,C587+9,12)=0,IF(INDEX(#REF!,C587+10,12)=0,IF(INDEX(#REF!,C587+11,12)=0,INDEX(#REF!,C587+12,12),INDEX(#REF!,C587+11,12)),INDEX(#REF!,C587+10,12)),INDEX(#REF!,C587+9,12)),INDEX(#REF!,C587+8,12)),INDEX(#REF!,C587+7,12)),INDEX(#REF!,C587+6,12)),INDEX(#REF!,C587+5,12)),INDEX(#REF!,C587+4,12)),INDEX(#REF!,C587+3,12)),INDEX(#REF!,C587+2,12)),INDEX(#REF!,C587+1,12)))</f>
        <v>#N/A</v>
      </c>
      <c r="E587" t="e">
        <f>VLOOKUP(A587,'помощник для списков'!A$2:C$4005,3,FALSE)</f>
        <v>#N/A</v>
      </c>
      <c r="F587" t="e">
        <f>VLOOKUP(CONCATENATE("Лимит на доме",E587),#REF!,22,FALSE)</f>
        <v>#N/A</v>
      </c>
      <c r="G587" t="e">
        <f>VLOOKUP(E587,'помощник для списков'!C$2:I$4005,7,FALSE)</f>
        <v>#N/A</v>
      </c>
      <c r="H587" s="68" t="e">
        <f t="shared" si="60"/>
        <v>#N/A</v>
      </c>
      <c r="I587" t="e">
        <f t="shared" si="61"/>
        <v>#N/A</v>
      </c>
      <c r="J587">
        <f>ROW()</f>
        <v>587</v>
      </c>
      <c r="K587" t="e">
        <f>INDEX(#REF!,'помощник2(строки)'!D587,26)</f>
        <v>#REF!</v>
      </c>
      <c r="L587" t="e">
        <f>IF(K587="да",IF(A587=A586,L586,COUNTIF(M$2:M586,"&gt;0")+1),0)</f>
        <v>#REF!</v>
      </c>
      <c r="M587" t="e">
        <f>IF(VLOOKUP(E587,'помощник для списков'!C$2:I$4005,7,FALSE)=0,0,IF(L587=0,0,IF(E587=E586,0,1)))</f>
        <v>#N/A</v>
      </c>
      <c r="N587" t="e">
        <f t="shared" si="62"/>
        <v>#N/A</v>
      </c>
      <c r="O587" t="e">
        <f t="shared" si="63"/>
        <v>#N/A</v>
      </c>
      <c r="P587" t="e">
        <f>IF(INDEX(#REF!,'помощник2(строки)'!D587,27)="согласие",1,IF(INDEX(#REF!,'помощник2(строки)'!D587,27)="принято решение ОМС",1,0))</f>
        <v>#REF!</v>
      </c>
      <c r="Q587" t="e">
        <f t="shared" si="64"/>
        <v>#REF!</v>
      </c>
      <c r="R587" t="e">
        <f>IF(P587=1,IF(A587=A586,R586,COUNTIF(Q$2:Q586,"&gt;0")+1),0)</f>
        <v>#REF!</v>
      </c>
      <c r="S587" t="e">
        <f t="shared" si="65"/>
        <v>#N/A</v>
      </c>
    </row>
    <row r="588" spans="1:19">
      <c r="A588" t="e">
        <f>IF(COUNTIF(A$2:A587,A587)=B587,A587+1,A587)</f>
        <v>#N/A</v>
      </c>
      <c r="B588" t="e">
        <f>VLOOKUP(A588,'помощник для списков'!A$2:L$4005,11,FALSE)</f>
        <v>#N/A</v>
      </c>
      <c r="C588" t="e">
        <f>IF(A588=A587,D587,VLOOKUP(E588,#REF!,25,FALSE))</f>
        <v>#N/A</v>
      </c>
      <c r="D588" s="54" t="e">
        <f>IF(VLOOKUP(E588,'помощник для списков'!C$2:E$4005,3,FALSE)=0,'помощник2(строки)'!C588,IF(INDEX(#REF!,C588+1,12)=0,IF(INDEX(#REF!,C588+2,12)=0,IF(INDEX(#REF!,C588+3,12)=0,IF(INDEX(#REF!,C588+4,12)=0,IF(INDEX(#REF!,C588+5,12)=0,IF(INDEX(#REF!,C588+6,12)=0,IF(INDEX(#REF!,C588+7,12)=0,IF(INDEX(#REF!,C588+8,12)=0,IF(INDEX(#REF!,C588+9,12)=0,IF(INDEX(#REF!,C588+10,12)=0,IF(INDEX(#REF!,C588+11,12)=0,INDEX(#REF!,C588+12,12),INDEX(#REF!,C588+11,12)),INDEX(#REF!,C588+10,12)),INDEX(#REF!,C588+9,12)),INDEX(#REF!,C588+8,12)),INDEX(#REF!,C588+7,12)),INDEX(#REF!,C588+6,12)),INDEX(#REF!,C588+5,12)),INDEX(#REF!,C588+4,12)),INDEX(#REF!,C588+3,12)),INDEX(#REF!,C588+2,12)),INDEX(#REF!,C588+1,12)))</f>
        <v>#N/A</v>
      </c>
      <c r="E588" t="e">
        <f>VLOOKUP(A588,'помощник для списков'!A$2:C$4005,3,FALSE)</f>
        <v>#N/A</v>
      </c>
      <c r="F588" t="e">
        <f>VLOOKUP(CONCATENATE("Лимит на доме",E588),#REF!,22,FALSE)</f>
        <v>#N/A</v>
      </c>
      <c r="G588" t="e">
        <f>VLOOKUP(E588,'помощник для списков'!C$2:I$4005,7,FALSE)</f>
        <v>#N/A</v>
      </c>
      <c r="H588" s="68" t="e">
        <f t="shared" si="60"/>
        <v>#N/A</v>
      </c>
      <c r="I588" t="e">
        <f t="shared" si="61"/>
        <v>#N/A</v>
      </c>
      <c r="J588">
        <f>ROW()</f>
        <v>588</v>
      </c>
      <c r="K588" t="e">
        <f>INDEX(#REF!,'помощник2(строки)'!D588,26)</f>
        <v>#REF!</v>
      </c>
      <c r="L588" t="e">
        <f>IF(K588="да",IF(A588=A587,L587,COUNTIF(M$2:M587,"&gt;0")+1),0)</f>
        <v>#REF!</v>
      </c>
      <c r="M588" t="e">
        <f>IF(VLOOKUP(E588,'помощник для списков'!C$2:I$4005,7,FALSE)=0,0,IF(L588=0,0,IF(E588=E587,0,1)))</f>
        <v>#N/A</v>
      </c>
      <c r="N588" t="e">
        <f t="shared" si="62"/>
        <v>#N/A</v>
      </c>
      <c r="O588" t="e">
        <f t="shared" si="63"/>
        <v>#N/A</v>
      </c>
      <c r="P588" t="e">
        <f>IF(INDEX(#REF!,'помощник2(строки)'!D588,27)="согласие",1,IF(INDEX(#REF!,'помощник2(строки)'!D588,27)="принято решение ОМС",1,0))</f>
        <v>#REF!</v>
      </c>
      <c r="Q588" t="e">
        <f t="shared" si="64"/>
        <v>#REF!</v>
      </c>
      <c r="R588" t="e">
        <f>IF(P588=1,IF(A588=A587,R587,COUNTIF(Q$2:Q587,"&gt;0")+1),0)</f>
        <v>#REF!</v>
      </c>
      <c r="S588" t="e">
        <f t="shared" si="65"/>
        <v>#N/A</v>
      </c>
    </row>
    <row r="589" spans="1:19">
      <c r="A589" t="e">
        <f>IF(COUNTIF(A$2:A588,A588)=B588,A588+1,A588)</f>
        <v>#N/A</v>
      </c>
      <c r="B589" t="e">
        <f>VLOOKUP(A589,'помощник для списков'!A$2:L$4005,11,FALSE)</f>
        <v>#N/A</v>
      </c>
      <c r="C589" t="e">
        <f>IF(A589=A588,D588,VLOOKUP(E589,#REF!,25,FALSE))</f>
        <v>#N/A</v>
      </c>
      <c r="D589" s="54" t="e">
        <f>IF(VLOOKUP(E589,'помощник для списков'!C$2:E$4005,3,FALSE)=0,'помощник2(строки)'!C589,IF(INDEX(#REF!,C589+1,12)=0,IF(INDEX(#REF!,C589+2,12)=0,IF(INDEX(#REF!,C589+3,12)=0,IF(INDEX(#REF!,C589+4,12)=0,IF(INDEX(#REF!,C589+5,12)=0,IF(INDEX(#REF!,C589+6,12)=0,IF(INDEX(#REF!,C589+7,12)=0,IF(INDEX(#REF!,C589+8,12)=0,IF(INDEX(#REF!,C589+9,12)=0,IF(INDEX(#REF!,C589+10,12)=0,IF(INDEX(#REF!,C589+11,12)=0,INDEX(#REF!,C589+12,12),INDEX(#REF!,C589+11,12)),INDEX(#REF!,C589+10,12)),INDEX(#REF!,C589+9,12)),INDEX(#REF!,C589+8,12)),INDEX(#REF!,C589+7,12)),INDEX(#REF!,C589+6,12)),INDEX(#REF!,C589+5,12)),INDEX(#REF!,C589+4,12)),INDEX(#REF!,C589+3,12)),INDEX(#REF!,C589+2,12)),INDEX(#REF!,C589+1,12)))</f>
        <v>#N/A</v>
      </c>
      <c r="E589" t="e">
        <f>VLOOKUP(A589,'помощник для списков'!A$2:C$4005,3,FALSE)</f>
        <v>#N/A</v>
      </c>
      <c r="F589" t="e">
        <f>VLOOKUP(CONCATENATE("Лимит на доме",E589),#REF!,22,FALSE)</f>
        <v>#N/A</v>
      </c>
      <c r="G589" t="e">
        <f>VLOOKUP(E589,'помощник для списков'!C$2:I$4005,7,FALSE)</f>
        <v>#N/A</v>
      </c>
      <c r="H589" s="68" t="e">
        <f t="shared" si="60"/>
        <v>#N/A</v>
      </c>
      <c r="I589" t="e">
        <f t="shared" si="61"/>
        <v>#N/A</v>
      </c>
      <c r="J589">
        <f>ROW()</f>
        <v>589</v>
      </c>
      <c r="K589" t="e">
        <f>INDEX(#REF!,'помощник2(строки)'!D589,26)</f>
        <v>#REF!</v>
      </c>
      <c r="L589" t="e">
        <f>IF(K589="да",IF(A589=A588,L588,COUNTIF(M$2:M588,"&gt;0")+1),0)</f>
        <v>#REF!</v>
      </c>
      <c r="M589" t="e">
        <f>IF(VLOOKUP(E589,'помощник для списков'!C$2:I$4005,7,FALSE)=0,0,IF(L589=0,0,IF(E589=E588,0,1)))</f>
        <v>#N/A</v>
      </c>
      <c r="N589" t="e">
        <f t="shared" si="62"/>
        <v>#N/A</v>
      </c>
      <c r="O589" t="e">
        <f t="shared" si="63"/>
        <v>#N/A</v>
      </c>
      <c r="P589" t="e">
        <f>IF(INDEX(#REF!,'помощник2(строки)'!D589,27)="согласие",1,IF(INDEX(#REF!,'помощник2(строки)'!D589,27)="принято решение ОМС",1,0))</f>
        <v>#REF!</v>
      </c>
      <c r="Q589" t="e">
        <f t="shared" si="64"/>
        <v>#REF!</v>
      </c>
      <c r="R589" t="e">
        <f>IF(P589=1,IF(A589=A588,R588,COUNTIF(Q$2:Q588,"&gt;0")+1),0)</f>
        <v>#REF!</v>
      </c>
      <c r="S589" t="e">
        <f t="shared" si="65"/>
        <v>#N/A</v>
      </c>
    </row>
    <row r="590" spans="1:19">
      <c r="A590" t="e">
        <f>IF(COUNTIF(A$2:A589,A589)=B589,A589+1,A589)</f>
        <v>#N/A</v>
      </c>
      <c r="B590" t="e">
        <f>VLOOKUP(A590,'помощник для списков'!A$2:L$4005,11,FALSE)</f>
        <v>#N/A</v>
      </c>
      <c r="C590" t="e">
        <f>IF(A590=A589,D589,VLOOKUP(E590,#REF!,25,FALSE))</f>
        <v>#N/A</v>
      </c>
      <c r="D590" s="54" t="e">
        <f>IF(VLOOKUP(E590,'помощник для списков'!C$2:E$4005,3,FALSE)=0,'помощник2(строки)'!C590,IF(INDEX(#REF!,C590+1,12)=0,IF(INDEX(#REF!,C590+2,12)=0,IF(INDEX(#REF!,C590+3,12)=0,IF(INDEX(#REF!,C590+4,12)=0,IF(INDEX(#REF!,C590+5,12)=0,IF(INDEX(#REF!,C590+6,12)=0,IF(INDEX(#REF!,C590+7,12)=0,IF(INDEX(#REF!,C590+8,12)=0,IF(INDEX(#REF!,C590+9,12)=0,IF(INDEX(#REF!,C590+10,12)=0,IF(INDEX(#REF!,C590+11,12)=0,INDEX(#REF!,C590+12,12),INDEX(#REF!,C590+11,12)),INDEX(#REF!,C590+10,12)),INDEX(#REF!,C590+9,12)),INDEX(#REF!,C590+8,12)),INDEX(#REF!,C590+7,12)),INDEX(#REF!,C590+6,12)),INDEX(#REF!,C590+5,12)),INDEX(#REF!,C590+4,12)),INDEX(#REF!,C590+3,12)),INDEX(#REF!,C590+2,12)),INDEX(#REF!,C590+1,12)))</f>
        <v>#N/A</v>
      </c>
      <c r="E590" t="e">
        <f>VLOOKUP(A590,'помощник для списков'!A$2:C$4005,3,FALSE)</f>
        <v>#N/A</v>
      </c>
      <c r="F590" t="e">
        <f>VLOOKUP(CONCATENATE("Лимит на доме",E590),#REF!,22,FALSE)</f>
        <v>#N/A</v>
      </c>
      <c r="G590" t="e">
        <f>VLOOKUP(E590,'помощник для списков'!C$2:I$4005,7,FALSE)</f>
        <v>#N/A</v>
      </c>
      <c r="H590" s="68" t="e">
        <f t="shared" si="60"/>
        <v>#N/A</v>
      </c>
      <c r="I590" t="e">
        <f t="shared" si="61"/>
        <v>#N/A</v>
      </c>
      <c r="J590">
        <f>ROW()</f>
        <v>590</v>
      </c>
      <c r="K590" t="e">
        <f>INDEX(#REF!,'помощник2(строки)'!D590,26)</f>
        <v>#REF!</v>
      </c>
      <c r="L590" t="e">
        <f>IF(K590="да",IF(A590=A589,L589,COUNTIF(M$2:M589,"&gt;0")+1),0)</f>
        <v>#REF!</v>
      </c>
      <c r="M590" t="e">
        <f>IF(VLOOKUP(E590,'помощник для списков'!C$2:I$4005,7,FALSE)=0,0,IF(L590=0,0,IF(E590=E589,0,1)))</f>
        <v>#N/A</v>
      </c>
      <c r="N590" t="e">
        <f t="shared" si="62"/>
        <v>#N/A</v>
      </c>
      <c r="O590" t="e">
        <f t="shared" si="63"/>
        <v>#N/A</v>
      </c>
      <c r="P590" t="e">
        <f>IF(INDEX(#REF!,'помощник2(строки)'!D590,27)="согласие",1,IF(INDEX(#REF!,'помощник2(строки)'!D590,27)="принято решение ОМС",1,0))</f>
        <v>#REF!</v>
      </c>
      <c r="Q590" t="e">
        <f t="shared" si="64"/>
        <v>#REF!</v>
      </c>
      <c r="R590" t="e">
        <f>IF(P590=1,IF(A590=A589,R589,COUNTIF(Q$2:Q589,"&gt;0")+1),0)</f>
        <v>#REF!</v>
      </c>
      <c r="S590" t="e">
        <f t="shared" si="65"/>
        <v>#N/A</v>
      </c>
    </row>
    <row r="591" spans="1:19">
      <c r="A591" t="e">
        <f>IF(COUNTIF(A$2:A590,A590)=B590,A590+1,A590)</f>
        <v>#N/A</v>
      </c>
      <c r="B591" t="e">
        <f>VLOOKUP(A591,'помощник для списков'!A$2:L$4005,11,FALSE)</f>
        <v>#N/A</v>
      </c>
      <c r="C591" t="e">
        <f>IF(A591=A590,D590,VLOOKUP(E591,#REF!,25,FALSE))</f>
        <v>#N/A</v>
      </c>
      <c r="D591" s="54" t="e">
        <f>IF(VLOOKUP(E591,'помощник для списков'!C$2:E$4005,3,FALSE)=0,'помощник2(строки)'!C591,IF(INDEX(#REF!,C591+1,12)=0,IF(INDEX(#REF!,C591+2,12)=0,IF(INDEX(#REF!,C591+3,12)=0,IF(INDEX(#REF!,C591+4,12)=0,IF(INDEX(#REF!,C591+5,12)=0,IF(INDEX(#REF!,C591+6,12)=0,IF(INDEX(#REF!,C591+7,12)=0,IF(INDEX(#REF!,C591+8,12)=0,IF(INDEX(#REF!,C591+9,12)=0,IF(INDEX(#REF!,C591+10,12)=0,IF(INDEX(#REF!,C591+11,12)=0,INDEX(#REF!,C591+12,12),INDEX(#REF!,C591+11,12)),INDEX(#REF!,C591+10,12)),INDEX(#REF!,C591+9,12)),INDEX(#REF!,C591+8,12)),INDEX(#REF!,C591+7,12)),INDEX(#REF!,C591+6,12)),INDEX(#REF!,C591+5,12)),INDEX(#REF!,C591+4,12)),INDEX(#REF!,C591+3,12)),INDEX(#REF!,C591+2,12)),INDEX(#REF!,C591+1,12)))</f>
        <v>#N/A</v>
      </c>
      <c r="E591" t="e">
        <f>VLOOKUP(A591,'помощник для списков'!A$2:C$4005,3,FALSE)</f>
        <v>#N/A</v>
      </c>
      <c r="F591" t="e">
        <f>VLOOKUP(CONCATENATE("Лимит на доме",E591),#REF!,22,FALSE)</f>
        <v>#N/A</v>
      </c>
      <c r="G591" t="e">
        <f>VLOOKUP(E591,'помощник для списков'!C$2:I$4005,7,FALSE)</f>
        <v>#N/A</v>
      </c>
      <c r="H591" s="68" t="e">
        <f t="shared" si="60"/>
        <v>#N/A</v>
      </c>
      <c r="I591" t="e">
        <f t="shared" si="61"/>
        <v>#N/A</v>
      </c>
      <c r="J591">
        <f>ROW()</f>
        <v>591</v>
      </c>
      <c r="K591" t="e">
        <f>INDEX(#REF!,'помощник2(строки)'!D591,26)</f>
        <v>#REF!</v>
      </c>
      <c r="L591" t="e">
        <f>IF(K591="да",IF(A591=A590,L590,COUNTIF(M$2:M590,"&gt;0")+1),0)</f>
        <v>#REF!</v>
      </c>
      <c r="M591" t="e">
        <f>IF(VLOOKUP(E591,'помощник для списков'!C$2:I$4005,7,FALSE)=0,0,IF(L591=0,0,IF(E591=E590,0,1)))</f>
        <v>#N/A</v>
      </c>
      <c r="N591" t="e">
        <f t="shared" si="62"/>
        <v>#N/A</v>
      </c>
      <c r="O591" t="e">
        <f t="shared" si="63"/>
        <v>#N/A</v>
      </c>
      <c r="P591" t="e">
        <f>IF(INDEX(#REF!,'помощник2(строки)'!D591,27)="согласие",1,IF(INDEX(#REF!,'помощник2(строки)'!D591,27)="принято решение ОМС",1,0))</f>
        <v>#REF!</v>
      </c>
      <c r="Q591" t="e">
        <f t="shared" si="64"/>
        <v>#REF!</v>
      </c>
      <c r="R591" t="e">
        <f>IF(P591=1,IF(A591=A590,R590,COUNTIF(Q$2:Q590,"&gt;0")+1),0)</f>
        <v>#REF!</v>
      </c>
      <c r="S591" t="e">
        <f t="shared" si="65"/>
        <v>#N/A</v>
      </c>
    </row>
    <row r="592" spans="1:19">
      <c r="A592" t="e">
        <f>IF(COUNTIF(A$2:A591,A591)=B591,A591+1,A591)</f>
        <v>#N/A</v>
      </c>
      <c r="B592" t="e">
        <f>VLOOKUP(A592,'помощник для списков'!A$2:L$4005,11,FALSE)</f>
        <v>#N/A</v>
      </c>
      <c r="C592" t="e">
        <f>IF(A592=A591,D591,VLOOKUP(E592,#REF!,25,FALSE))</f>
        <v>#N/A</v>
      </c>
      <c r="D592" s="54" t="e">
        <f>IF(VLOOKUP(E592,'помощник для списков'!C$2:E$4005,3,FALSE)=0,'помощник2(строки)'!C592,IF(INDEX(#REF!,C592+1,12)=0,IF(INDEX(#REF!,C592+2,12)=0,IF(INDEX(#REF!,C592+3,12)=0,IF(INDEX(#REF!,C592+4,12)=0,IF(INDEX(#REF!,C592+5,12)=0,IF(INDEX(#REF!,C592+6,12)=0,IF(INDEX(#REF!,C592+7,12)=0,IF(INDEX(#REF!,C592+8,12)=0,IF(INDEX(#REF!,C592+9,12)=0,IF(INDEX(#REF!,C592+10,12)=0,IF(INDEX(#REF!,C592+11,12)=0,INDEX(#REF!,C592+12,12),INDEX(#REF!,C592+11,12)),INDEX(#REF!,C592+10,12)),INDEX(#REF!,C592+9,12)),INDEX(#REF!,C592+8,12)),INDEX(#REF!,C592+7,12)),INDEX(#REF!,C592+6,12)),INDEX(#REF!,C592+5,12)),INDEX(#REF!,C592+4,12)),INDEX(#REF!,C592+3,12)),INDEX(#REF!,C592+2,12)),INDEX(#REF!,C592+1,12)))</f>
        <v>#N/A</v>
      </c>
      <c r="E592" t="e">
        <f>VLOOKUP(A592,'помощник для списков'!A$2:C$4005,3,FALSE)</f>
        <v>#N/A</v>
      </c>
      <c r="F592" t="e">
        <f>VLOOKUP(CONCATENATE("Лимит на доме",E592),#REF!,22,FALSE)</f>
        <v>#N/A</v>
      </c>
      <c r="G592" t="e">
        <f>VLOOKUP(E592,'помощник для списков'!C$2:I$4005,7,FALSE)</f>
        <v>#N/A</v>
      </c>
      <c r="H592" s="68" t="e">
        <f t="shared" si="60"/>
        <v>#N/A</v>
      </c>
      <c r="I592" t="e">
        <f t="shared" si="61"/>
        <v>#N/A</v>
      </c>
      <c r="J592">
        <f>ROW()</f>
        <v>592</v>
      </c>
      <c r="K592" t="e">
        <f>INDEX(#REF!,'помощник2(строки)'!D592,26)</f>
        <v>#REF!</v>
      </c>
      <c r="L592" t="e">
        <f>IF(K592="да",IF(A592=A591,L591,COUNTIF(M$2:M591,"&gt;0")+1),0)</f>
        <v>#REF!</v>
      </c>
      <c r="M592" t="e">
        <f>IF(VLOOKUP(E592,'помощник для списков'!C$2:I$4005,7,FALSE)=0,0,IF(L592=0,0,IF(E592=E591,0,1)))</f>
        <v>#N/A</v>
      </c>
      <c r="N592" t="e">
        <f t="shared" si="62"/>
        <v>#N/A</v>
      </c>
      <c r="O592" t="e">
        <f t="shared" si="63"/>
        <v>#N/A</v>
      </c>
      <c r="P592" t="e">
        <f>IF(INDEX(#REF!,'помощник2(строки)'!D592,27)="согласие",1,IF(INDEX(#REF!,'помощник2(строки)'!D592,27)="принято решение ОМС",1,0))</f>
        <v>#REF!</v>
      </c>
      <c r="Q592" t="e">
        <f t="shared" si="64"/>
        <v>#REF!</v>
      </c>
      <c r="R592" t="e">
        <f>IF(P592=1,IF(A592=A591,R591,COUNTIF(Q$2:Q591,"&gt;0")+1),0)</f>
        <v>#REF!</v>
      </c>
      <c r="S592" t="e">
        <f t="shared" si="65"/>
        <v>#N/A</v>
      </c>
    </row>
    <row r="593" spans="1:19">
      <c r="A593" t="e">
        <f>IF(COUNTIF(A$2:A592,A592)=B592,A592+1,A592)</f>
        <v>#N/A</v>
      </c>
      <c r="B593" t="e">
        <f>VLOOKUP(A593,'помощник для списков'!A$2:L$4005,11,FALSE)</f>
        <v>#N/A</v>
      </c>
      <c r="C593" t="e">
        <f>IF(A593=A592,D592,VLOOKUP(E593,#REF!,25,FALSE))</f>
        <v>#N/A</v>
      </c>
      <c r="D593" s="54" t="e">
        <f>IF(VLOOKUP(E593,'помощник для списков'!C$2:E$4005,3,FALSE)=0,'помощник2(строки)'!C593,IF(INDEX(#REF!,C593+1,12)=0,IF(INDEX(#REF!,C593+2,12)=0,IF(INDEX(#REF!,C593+3,12)=0,IF(INDEX(#REF!,C593+4,12)=0,IF(INDEX(#REF!,C593+5,12)=0,IF(INDEX(#REF!,C593+6,12)=0,IF(INDEX(#REF!,C593+7,12)=0,IF(INDEX(#REF!,C593+8,12)=0,IF(INDEX(#REF!,C593+9,12)=0,IF(INDEX(#REF!,C593+10,12)=0,IF(INDEX(#REF!,C593+11,12)=0,INDEX(#REF!,C593+12,12),INDEX(#REF!,C593+11,12)),INDEX(#REF!,C593+10,12)),INDEX(#REF!,C593+9,12)),INDEX(#REF!,C593+8,12)),INDEX(#REF!,C593+7,12)),INDEX(#REF!,C593+6,12)),INDEX(#REF!,C593+5,12)),INDEX(#REF!,C593+4,12)),INDEX(#REF!,C593+3,12)),INDEX(#REF!,C593+2,12)),INDEX(#REF!,C593+1,12)))</f>
        <v>#N/A</v>
      </c>
      <c r="E593" t="e">
        <f>VLOOKUP(A593,'помощник для списков'!A$2:C$4005,3,FALSE)</f>
        <v>#N/A</v>
      </c>
      <c r="F593" t="e">
        <f>VLOOKUP(CONCATENATE("Лимит на доме",E593),#REF!,22,FALSE)</f>
        <v>#N/A</v>
      </c>
      <c r="G593" t="e">
        <f>VLOOKUP(E593,'помощник для списков'!C$2:I$4005,7,FALSE)</f>
        <v>#N/A</v>
      </c>
      <c r="H593" s="68" t="e">
        <f t="shared" si="60"/>
        <v>#N/A</v>
      </c>
      <c r="I593" t="e">
        <f t="shared" si="61"/>
        <v>#N/A</v>
      </c>
      <c r="J593">
        <f>ROW()</f>
        <v>593</v>
      </c>
      <c r="K593" t="e">
        <f>INDEX(#REF!,'помощник2(строки)'!D593,26)</f>
        <v>#REF!</v>
      </c>
      <c r="L593" t="e">
        <f>IF(K593="да",IF(A593=A592,L592,COUNTIF(M$2:M592,"&gt;0")+1),0)</f>
        <v>#REF!</v>
      </c>
      <c r="M593" t="e">
        <f>IF(VLOOKUP(E593,'помощник для списков'!C$2:I$4005,7,FALSE)=0,0,IF(L593=0,0,IF(E593=E592,0,1)))</f>
        <v>#N/A</v>
      </c>
      <c r="N593" t="e">
        <f t="shared" si="62"/>
        <v>#N/A</v>
      </c>
      <c r="O593" t="e">
        <f t="shared" si="63"/>
        <v>#N/A</v>
      </c>
      <c r="P593" t="e">
        <f>IF(INDEX(#REF!,'помощник2(строки)'!D593,27)="согласие",1,IF(INDEX(#REF!,'помощник2(строки)'!D593,27)="принято решение ОМС",1,0))</f>
        <v>#REF!</v>
      </c>
      <c r="Q593" t="e">
        <f t="shared" si="64"/>
        <v>#REF!</v>
      </c>
      <c r="R593" t="e">
        <f>IF(P593=1,IF(A593=A592,R592,COUNTIF(Q$2:Q592,"&gt;0")+1),0)</f>
        <v>#REF!</v>
      </c>
      <c r="S593" t="e">
        <f t="shared" si="65"/>
        <v>#N/A</v>
      </c>
    </row>
    <row r="594" spans="1:19">
      <c r="A594" t="e">
        <f>IF(COUNTIF(A$2:A593,A593)=B593,A593+1,A593)</f>
        <v>#N/A</v>
      </c>
      <c r="B594" t="e">
        <f>VLOOKUP(A594,'помощник для списков'!A$2:L$4005,11,FALSE)</f>
        <v>#N/A</v>
      </c>
      <c r="C594" t="e">
        <f>IF(A594=A593,D593,VLOOKUP(E594,#REF!,25,FALSE))</f>
        <v>#N/A</v>
      </c>
      <c r="D594" s="54" t="e">
        <f>IF(VLOOKUP(E594,'помощник для списков'!C$2:E$4005,3,FALSE)=0,'помощник2(строки)'!C594,IF(INDEX(#REF!,C594+1,12)=0,IF(INDEX(#REF!,C594+2,12)=0,IF(INDEX(#REF!,C594+3,12)=0,IF(INDEX(#REF!,C594+4,12)=0,IF(INDEX(#REF!,C594+5,12)=0,IF(INDEX(#REF!,C594+6,12)=0,IF(INDEX(#REF!,C594+7,12)=0,IF(INDEX(#REF!,C594+8,12)=0,IF(INDEX(#REF!,C594+9,12)=0,IF(INDEX(#REF!,C594+10,12)=0,IF(INDEX(#REF!,C594+11,12)=0,INDEX(#REF!,C594+12,12),INDEX(#REF!,C594+11,12)),INDEX(#REF!,C594+10,12)),INDEX(#REF!,C594+9,12)),INDEX(#REF!,C594+8,12)),INDEX(#REF!,C594+7,12)),INDEX(#REF!,C594+6,12)),INDEX(#REF!,C594+5,12)),INDEX(#REF!,C594+4,12)),INDEX(#REF!,C594+3,12)),INDEX(#REF!,C594+2,12)),INDEX(#REF!,C594+1,12)))</f>
        <v>#N/A</v>
      </c>
      <c r="E594" t="e">
        <f>VLOOKUP(A594,'помощник для списков'!A$2:C$4005,3,FALSE)</f>
        <v>#N/A</v>
      </c>
      <c r="F594" t="e">
        <f>VLOOKUP(CONCATENATE("Лимит на доме",E594),#REF!,22,FALSE)</f>
        <v>#N/A</v>
      </c>
      <c r="G594" t="e">
        <f>VLOOKUP(E594,'помощник для списков'!C$2:I$4005,7,FALSE)</f>
        <v>#N/A</v>
      </c>
      <c r="H594" s="68" t="e">
        <f t="shared" si="60"/>
        <v>#N/A</v>
      </c>
      <c r="I594" t="e">
        <f t="shared" si="61"/>
        <v>#N/A</v>
      </c>
      <c r="J594">
        <f>ROW()</f>
        <v>594</v>
      </c>
      <c r="K594" t="e">
        <f>INDEX(#REF!,'помощник2(строки)'!D594,26)</f>
        <v>#REF!</v>
      </c>
      <c r="L594" t="e">
        <f>IF(K594="да",IF(A594=A593,L593,COUNTIF(M$2:M593,"&gt;0")+1),0)</f>
        <v>#REF!</v>
      </c>
      <c r="M594" t="e">
        <f>IF(VLOOKUP(E594,'помощник для списков'!C$2:I$4005,7,FALSE)=0,0,IF(L594=0,0,IF(E594=E593,0,1)))</f>
        <v>#N/A</v>
      </c>
      <c r="N594" t="e">
        <f t="shared" si="62"/>
        <v>#N/A</v>
      </c>
      <c r="O594" t="e">
        <f t="shared" si="63"/>
        <v>#N/A</v>
      </c>
      <c r="P594" t="e">
        <f>IF(INDEX(#REF!,'помощник2(строки)'!D594,27)="согласие",1,IF(INDEX(#REF!,'помощник2(строки)'!D594,27)="принято решение ОМС",1,0))</f>
        <v>#REF!</v>
      </c>
      <c r="Q594" t="e">
        <f t="shared" si="64"/>
        <v>#REF!</v>
      </c>
      <c r="R594" t="e">
        <f>IF(P594=1,IF(A594=A593,R593,COUNTIF(Q$2:Q593,"&gt;0")+1),0)</f>
        <v>#REF!</v>
      </c>
      <c r="S594" t="e">
        <f t="shared" si="65"/>
        <v>#N/A</v>
      </c>
    </row>
    <row r="595" spans="1:19">
      <c r="A595" t="e">
        <f>IF(COUNTIF(A$2:A594,A594)=B594,A594+1,A594)</f>
        <v>#N/A</v>
      </c>
      <c r="B595" t="e">
        <f>VLOOKUP(A595,'помощник для списков'!A$2:L$4005,11,FALSE)</f>
        <v>#N/A</v>
      </c>
      <c r="C595" t="e">
        <f>IF(A595=A594,D594,VLOOKUP(E595,#REF!,25,FALSE))</f>
        <v>#N/A</v>
      </c>
      <c r="D595" s="54" t="e">
        <f>IF(VLOOKUP(E595,'помощник для списков'!C$2:E$4005,3,FALSE)=0,'помощник2(строки)'!C595,IF(INDEX(#REF!,C595+1,12)=0,IF(INDEX(#REF!,C595+2,12)=0,IF(INDEX(#REF!,C595+3,12)=0,IF(INDEX(#REF!,C595+4,12)=0,IF(INDEX(#REF!,C595+5,12)=0,IF(INDEX(#REF!,C595+6,12)=0,IF(INDEX(#REF!,C595+7,12)=0,IF(INDEX(#REF!,C595+8,12)=0,IF(INDEX(#REF!,C595+9,12)=0,IF(INDEX(#REF!,C595+10,12)=0,IF(INDEX(#REF!,C595+11,12)=0,INDEX(#REF!,C595+12,12),INDEX(#REF!,C595+11,12)),INDEX(#REF!,C595+10,12)),INDEX(#REF!,C595+9,12)),INDEX(#REF!,C595+8,12)),INDEX(#REF!,C595+7,12)),INDEX(#REF!,C595+6,12)),INDEX(#REF!,C595+5,12)),INDEX(#REF!,C595+4,12)),INDEX(#REF!,C595+3,12)),INDEX(#REF!,C595+2,12)),INDEX(#REF!,C595+1,12)))</f>
        <v>#N/A</v>
      </c>
      <c r="E595" t="e">
        <f>VLOOKUP(A595,'помощник для списков'!A$2:C$4005,3,FALSE)</f>
        <v>#N/A</v>
      </c>
      <c r="F595" t="e">
        <f>VLOOKUP(CONCATENATE("Лимит на доме",E595),#REF!,22,FALSE)</f>
        <v>#N/A</v>
      </c>
      <c r="G595" t="e">
        <f>VLOOKUP(E595,'помощник для списков'!C$2:I$4005,7,FALSE)</f>
        <v>#N/A</v>
      </c>
      <c r="H595" s="68" t="e">
        <f t="shared" si="60"/>
        <v>#N/A</v>
      </c>
      <c r="I595" t="e">
        <f t="shared" si="61"/>
        <v>#N/A</v>
      </c>
      <c r="J595">
        <f>ROW()</f>
        <v>595</v>
      </c>
      <c r="K595" t="e">
        <f>INDEX(#REF!,'помощник2(строки)'!D595,26)</f>
        <v>#REF!</v>
      </c>
      <c r="L595" t="e">
        <f>IF(K595="да",IF(A595=A594,L594,COUNTIF(M$2:M594,"&gt;0")+1),0)</f>
        <v>#REF!</v>
      </c>
      <c r="M595" t="e">
        <f>IF(VLOOKUP(E595,'помощник для списков'!C$2:I$4005,7,FALSE)=0,0,IF(L595=0,0,IF(E595=E594,0,1)))</f>
        <v>#N/A</v>
      </c>
      <c r="N595" t="e">
        <f t="shared" si="62"/>
        <v>#N/A</v>
      </c>
      <c r="O595" t="e">
        <f t="shared" si="63"/>
        <v>#N/A</v>
      </c>
      <c r="P595" t="e">
        <f>IF(INDEX(#REF!,'помощник2(строки)'!D595,27)="согласие",1,IF(INDEX(#REF!,'помощник2(строки)'!D595,27)="принято решение ОМС",1,0))</f>
        <v>#REF!</v>
      </c>
      <c r="Q595" t="e">
        <f t="shared" si="64"/>
        <v>#REF!</v>
      </c>
      <c r="R595" t="e">
        <f>IF(P595=1,IF(A595=A594,R594,COUNTIF(Q$2:Q594,"&gt;0")+1),0)</f>
        <v>#REF!</v>
      </c>
      <c r="S595" t="e">
        <f t="shared" si="65"/>
        <v>#N/A</v>
      </c>
    </row>
    <row r="596" spans="1:19">
      <c r="A596" t="e">
        <f>IF(COUNTIF(A$2:A595,A595)=B595,A595+1,A595)</f>
        <v>#N/A</v>
      </c>
      <c r="B596" t="e">
        <f>VLOOKUP(A596,'помощник для списков'!A$2:L$4005,11,FALSE)</f>
        <v>#N/A</v>
      </c>
      <c r="C596" t="e">
        <f>IF(A596=A595,D595,VLOOKUP(E596,#REF!,25,FALSE))</f>
        <v>#N/A</v>
      </c>
      <c r="D596" s="54" t="e">
        <f>IF(VLOOKUP(E596,'помощник для списков'!C$2:E$4005,3,FALSE)=0,'помощник2(строки)'!C596,IF(INDEX(#REF!,C596+1,12)=0,IF(INDEX(#REF!,C596+2,12)=0,IF(INDEX(#REF!,C596+3,12)=0,IF(INDEX(#REF!,C596+4,12)=0,IF(INDEX(#REF!,C596+5,12)=0,IF(INDEX(#REF!,C596+6,12)=0,IF(INDEX(#REF!,C596+7,12)=0,IF(INDEX(#REF!,C596+8,12)=0,IF(INDEX(#REF!,C596+9,12)=0,IF(INDEX(#REF!,C596+10,12)=0,IF(INDEX(#REF!,C596+11,12)=0,INDEX(#REF!,C596+12,12),INDEX(#REF!,C596+11,12)),INDEX(#REF!,C596+10,12)),INDEX(#REF!,C596+9,12)),INDEX(#REF!,C596+8,12)),INDEX(#REF!,C596+7,12)),INDEX(#REF!,C596+6,12)),INDEX(#REF!,C596+5,12)),INDEX(#REF!,C596+4,12)),INDEX(#REF!,C596+3,12)),INDEX(#REF!,C596+2,12)),INDEX(#REF!,C596+1,12)))</f>
        <v>#N/A</v>
      </c>
      <c r="E596" t="e">
        <f>VLOOKUP(A596,'помощник для списков'!A$2:C$4005,3,FALSE)</f>
        <v>#N/A</v>
      </c>
      <c r="F596" t="e">
        <f>VLOOKUP(CONCATENATE("Лимит на доме",E596),#REF!,22,FALSE)</f>
        <v>#N/A</v>
      </c>
      <c r="G596" t="e">
        <f>VLOOKUP(E596,'помощник для списков'!C$2:I$4005,7,FALSE)</f>
        <v>#N/A</v>
      </c>
      <c r="H596" s="68" t="e">
        <f t="shared" si="60"/>
        <v>#N/A</v>
      </c>
      <c r="I596" t="e">
        <f t="shared" si="61"/>
        <v>#N/A</v>
      </c>
      <c r="J596">
        <f>ROW()</f>
        <v>596</v>
      </c>
      <c r="K596" t="e">
        <f>INDEX(#REF!,'помощник2(строки)'!D596,26)</f>
        <v>#REF!</v>
      </c>
      <c r="L596" t="e">
        <f>IF(K596="да",IF(A596=A595,L595,COUNTIF(M$2:M595,"&gt;0")+1),0)</f>
        <v>#REF!</v>
      </c>
      <c r="M596" t="e">
        <f>IF(VLOOKUP(E596,'помощник для списков'!C$2:I$4005,7,FALSE)=0,0,IF(L596=0,0,IF(E596=E595,0,1)))</f>
        <v>#N/A</v>
      </c>
      <c r="N596" t="e">
        <f t="shared" si="62"/>
        <v>#N/A</v>
      </c>
      <c r="O596" t="e">
        <f t="shared" si="63"/>
        <v>#N/A</v>
      </c>
      <c r="P596" t="e">
        <f>IF(INDEX(#REF!,'помощник2(строки)'!D596,27)="согласие",1,IF(INDEX(#REF!,'помощник2(строки)'!D596,27)="принято решение ОМС",1,0))</f>
        <v>#REF!</v>
      </c>
      <c r="Q596" t="e">
        <f t="shared" si="64"/>
        <v>#REF!</v>
      </c>
      <c r="R596" t="e">
        <f>IF(P596=1,IF(A596=A595,R595,COUNTIF(Q$2:Q595,"&gt;0")+1),0)</f>
        <v>#REF!</v>
      </c>
      <c r="S596" t="e">
        <f t="shared" si="65"/>
        <v>#N/A</v>
      </c>
    </row>
    <row r="597" spans="1:19">
      <c r="A597" t="e">
        <f>IF(COUNTIF(A$2:A596,A596)=B596,A596+1,A596)</f>
        <v>#N/A</v>
      </c>
      <c r="B597" t="e">
        <f>VLOOKUP(A597,'помощник для списков'!A$2:L$4005,11,FALSE)</f>
        <v>#N/A</v>
      </c>
      <c r="C597" t="e">
        <f>IF(A597=A596,D596,VLOOKUP(E597,#REF!,25,FALSE))</f>
        <v>#N/A</v>
      </c>
      <c r="D597" s="54" t="e">
        <f>IF(VLOOKUP(E597,'помощник для списков'!C$2:E$4005,3,FALSE)=0,'помощник2(строки)'!C597,IF(INDEX(#REF!,C597+1,12)=0,IF(INDEX(#REF!,C597+2,12)=0,IF(INDEX(#REF!,C597+3,12)=0,IF(INDEX(#REF!,C597+4,12)=0,IF(INDEX(#REF!,C597+5,12)=0,IF(INDEX(#REF!,C597+6,12)=0,IF(INDEX(#REF!,C597+7,12)=0,IF(INDEX(#REF!,C597+8,12)=0,IF(INDEX(#REF!,C597+9,12)=0,IF(INDEX(#REF!,C597+10,12)=0,IF(INDEX(#REF!,C597+11,12)=0,INDEX(#REF!,C597+12,12),INDEX(#REF!,C597+11,12)),INDEX(#REF!,C597+10,12)),INDEX(#REF!,C597+9,12)),INDEX(#REF!,C597+8,12)),INDEX(#REF!,C597+7,12)),INDEX(#REF!,C597+6,12)),INDEX(#REF!,C597+5,12)),INDEX(#REF!,C597+4,12)),INDEX(#REF!,C597+3,12)),INDEX(#REF!,C597+2,12)),INDEX(#REF!,C597+1,12)))</f>
        <v>#N/A</v>
      </c>
      <c r="E597" t="e">
        <f>VLOOKUP(A597,'помощник для списков'!A$2:C$4005,3,FALSE)</f>
        <v>#N/A</v>
      </c>
      <c r="F597" t="e">
        <f>VLOOKUP(CONCATENATE("Лимит на доме",E597),#REF!,22,FALSE)</f>
        <v>#N/A</v>
      </c>
      <c r="G597" t="e">
        <f>VLOOKUP(E597,'помощник для списков'!C$2:I$4005,7,FALSE)</f>
        <v>#N/A</v>
      </c>
      <c r="H597" s="68" t="e">
        <f t="shared" si="60"/>
        <v>#N/A</v>
      </c>
      <c r="I597" t="e">
        <f t="shared" si="61"/>
        <v>#N/A</v>
      </c>
      <c r="J597">
        <f>ROW()</f>
        <v>597</v>
      </c>
      <c r="K597" t="e">
        <f>INDEX(#REF!,'помощник2(строки)'!D597,26)</f>
        <v>#REF!</v>
      </c>
      <c r="L597" t="e">
        <f>IF(K597="да",IF(A597=A596,L596,COUNTIF(M$2:M596,"&gt;0")+1),0)</f>
        <v>#REF!</v>
      </c>
      <c r="M597" t="e">
        <f>IF(VLOOKUP(E597,'помощник для списков'!C$2:I$4005,7,FALSE)=0,0,IF(L597=0,0,IF(E597=E596,0,1)))</f>
        <v>#N/A</v>
      </c>
      <c r="N597" t="e">
        <f t="shared" si="62"/>
        <v>#N/A</v>
      </c>
      <c r="O597" t="e">
        <f t="shared" si="63"/>
        <v>#N/A</v>
      </c>
      <c r="P597" t="e">
        <f>IF(INDEX(#REF!,'помощник2(строки)'!D597,27)="согласие",1,IF(INDEX(#REF!,'помощник2(строки)'!D597,27)="принято решение ОМС",1,0))</f>
        <v>#REF!</v>
      </c>
      <c r="Q597" t="e">
        <f t="shared" si="64"/>
        <v>#REF!</v>
      </c>
      <c r="R597" t="e">
        <f>IF(P597=1,IF(A597=A596,R596,COUNTIF(Q$2:Q596,"&gt;0")+1),0)</f>
        <v>#REF!</v>
      </c>
      <c r="S597" t="e">
        <f t="shared" si="65"/>
        <v>#N/A</v>
      </c>
    </row>
    <row r="598" spans="1:19">
      <c r="A598" t="e">
        <f>IF(COUNTIF(A$2:A597,A597)=B597,A597+1,A597)</f>
        <v>#N/A</v>
      </c>
      <c r="B598" t="e">
        <f>VLOOKUP(A598,'помощник для списков'!A$2:L$4005,11,FALSE)</f>
        <v>#N/A</v>
      </c>
      <c r="C598" t="e">
        <f>IF(A598=A597,D597,VLOOKUP(E598,#REF!,25,FALSE))</f>
        <v>#N/A</v>
      </c>
      <c r="D598" s="54" t="e">
        <f>IF(VLOOKUP(E598,'помощник для списков'!C$2:E$4005,3,FALSE)=0,'помощник2(строки)'!C598,IF(INDEX(#REF!,C598+1,12)=0,IF(INDEX(#REF!,C598+2,12)=0,IF(INDEX(#REF!,C598+3,12)=0,IF(INDEX(#REF!,C598+4,12)=0,IF(INDEX(#REF!,C598+5,12)=0,IF(INDEX(#REF!,C598+6,12)=0,IF(INDEX(#REF!,C598+7,12)=0,IF(INDEX(#REF!,C598+8,12)=0,IF(INDEX(#REF!,C598+9,12)=0,IF(INDEX(#REF!,C598+10,12)=0,IF(INDEX(#REF!,C598+11,12)=0,INDEX(#REF!,C598+12,12),INDEX(#REF!,C598+11,12)),INDEX(#REF!,C598+10,12)),INDEX(#REF!,C598+9,12)),INDEX(#REF!,C598+8,12)),INDEX(#REF!,C598+7,12)),INDEX(#REF!,C598+6,12)),INDEX(#REF!,C598+5,12)),INDEX(#REF!,C598+4,12)),INDEX(#REF!,C598+3,12)),INDEX(#REF!,C598+2,12)),INDEX(#REF!,C598+1,12)))</f>
        <v>#N/A</v>
      </c>
      <c r="E598" t="e">
        <f>VLOOKUP(A598,'помощник для списков'!A$2:C$4005,3,FALSE)</f>
        <v>#N/A</v>
      </c>
      <c r="F598" t="e">
        <f>VLOOKUP(CONCATENATE("Лимит на доме",E598),#REF!,22,FALSE)</f>
        <v>#N/A</v>
      </c>
      <c r="G598" t="e">
        <f>VLOOKUP(E598,'помощник для списков'!C$2:I$4005,7,FALSE)</f>
        <v>#N/A</v>
      </c>
      <c r="H598" s="68" t="e">
        <f t="shared" si="60"/>
        <v>#N/A</v>
      </c>
      <c r="I598" t="e">
        <f t="shared" si="61"/>
        <v>#N/A</v>
      </c>
      <c r="J598">
        <f>ROW()</f>
        <v>598</v>
      </c>
      <c r="K598" t="e">
        <f>INDEX(#REF!,'помощник2(строки)'!D598,26)</f>
        <v>#REF!</v>
      </c>
      <c r="L598" t="e">
        <f>IF(K598="да",IF(A598=A597,L597,COUNTIF(M$2:M597,"&gt;0")+1),0)</f>
        <v>#REF!</v>
      </c>
      <c r="M598" t="e">
        <f>IF(VLOOKUP(E598,'помощник для списков'!C$2:I$4005,7,FALSE)=0,0,IF(L598=0,0,IF(E598=E597,0,1)))</f>
        <v>#N/A</v>
      </c>
      <c r="N598" t="e">
        <f t="shared" si="62"/>
        <v>#N/A</v>
      </c>
      <c r="O598" t="e">
        <f t="shared" si="63"/>
        <v>#N/A</v>
      </c>
      <c r="P598" t="e">
        <f>IF(INDEX(#REF!,'помощник2(строки)'!D598,27)="согласие",1,IF(INDEX(#REF!,'помощник2(строки)'!D598,27)="принято решение ОМС",1,0))</f>
        <v>#REF!</v>
      </c>
      <c r="Q598" t="e">
        <f t="shared" si="64"/>
        <v>#REF!</v>
      </c>
      <c r="R598" t="e">
        <f>IF(P598=1,IF(A598=A597,R597,COUNTIF(Q$2:Q597,"&gt;0")+1),0)</f>
        <v>#REF!</v>
      </c>
      <c r="S598" t="e">
        <f t="shared" si="65"/>
        <v>#N/A</v>
      </c>
    </row>
    <row r="599" spans="1:19">
      <c r="A599" t="e">
        <f>IF(COUNTIF(A$2:A598,A598)=B598,A598+1,A598)</f>
        <v>#N/A</v>
      </c>
      <c r="B599" t="e">
        <f>VLOOKUP(A599,'помощник для списков'!A$2:L$4005,11,FALSE)</f>
        <v>#N/A</v>
      </c>
      <c r="C599" t="e">
        <f>IF(A599=A598,D598,VLOOKUP(E599,#REF!,25,FALSE))</f>
        <v>#N/A</v>
      </c>
      <c r="D599" s="54" t="e">
        <f>IF(VLOOKUP(E599,'помощник для списков'!C$2:E$4005,3,FALSE)=0,'помощник2(строки)'!C599,IF(INDEX(#REF!,C599+1,12)=0,IF(INDEX(#REF!,C599+2,12)=0,IF(INDEX(#REF!,C599+3,12)=0,IF(INDEX(#REF!,C599+4,12)=0,IF(INDEX(#REF!,C599+5,12)=0,IF(INDEX(#REF!,C599+6,12)=0,IF(INDEX(#REF!,C599+7,12)=0,IF(INDEX(#REF!,C599+8,12)=0,IF(INDEX(#REF!,C599+9,12)=0,IF(INDEX(#REF!,C599+10,12)=0,IF(INDEX(#REF!,C599+11,12)=0,INDEX(#REF!,C599+12,12),INDEX(#REF!,C599+11,12)),INDEX(#REF!,C599+10,12)),INDEX(#REF!,C599+9,12)),INDEX(#REF!,C599+8,12)),INDEX(#REF!,C599+7,12)),INDEX(#REF!,C599+6,12)),INDEX(#REF!,C599+5,12)),INDEX(#REF!,C599+4,12)),INDEX(#REF!,C599+3,12)),INDEX(#REF!,C599+2,12)),INDEX(#REF!,C599+1,12)))</f>
        <v>#N/A</v>
      </c>
      <c r="E599" t="e">
        <f>VLOOKUP(A599,'помощник для списков'!A$2:C$4005,3,FALSE)</f>
        <v>#N/A</v>
      </c>
      <c r="F599" t="e">
        <f>VLOOKUP(CONCATENATE("Лимит на доме",E599),#REF!,22,FALSE)</f>
        <v>#N/A</v>
      </c>
      <c r="G599" t="e">
        <f>VLOOKUP(E599,'помощник для списков'!C$2:I$4005,7,FALSE)</f>
        <v>#N/A</v>
      </c>
      <c r="H599" s="68" t="e">
        <f t="shared" si="60"/>
        <v>#N/A</v>
      </c>
      <c r="I599" t="e">
        <f t="shared" si="61"/>
        <v>#N/A</v>
      </c>
      <c r="J599">
        <f>ROW()</f>
        <v>599</v>
      </c>
      <c r="K599" t="e">
        <f>INDEX(#REF!,'помощник2(строки)'!D599,26)</f>
        <v>#REF!</v>
      </c>
      <c r="L599" t="e">
        <f>IF(K599="да",IF(A599=A598,L598,COUNTIF(M$2:M598,"&gt;0")+1),0)</f>
        <v>#REF!</v>
      </c>
      <c r="M599" t="e">
        <f>IF(VLOOKUP(E599,'помощник для списков'!C$2:I$4005,7,FALSE)=0,0,IF(L599=0,0,IF(E599=E598,0,1)))</f>
        <v>#N/A</v>
      </c>
      <c r="N599" t="e">
        <f t="shared" si="62"/>
        <v>#N/A</v>
      </c>
      <c r="O599" t="e">
        <f t="shared" si="63"/>
        <v>#N/A</v>
      </c>
      <c r="P599" t="e">
        <f>IF(INDEX(#REF!,'помощник2(строки)'!D599,27)="согласие",1,IF(INDEX(#REF!,'помощник2(строки)'!D599,27)="принято решение ОМС",1,0))</f>
        <v>#REF!</v>
      </c>
      <c r="Q599" t="e">
        <f t="shared" si="64"/>
        <v>#REF!</v>
      </c>
      <c r="R599" t="e">
        <f>IF(P599=1,IF(A599=A598,R598,COUNTIF(Q$2:Q598,"&gt;0")+1),0)</f>
        <v>#REF!</v>
      </c>
      <c r="S599" t="e">
        <f t="shared" si="65"/>
        <v>#N/A</v>
      </c>
    </row>
    <row r="600" spans="1:19">
      <c r="A600" t="e">
        <f>IF(COUNTIF(A$2:A599,A599)=B599,A599+1,A599)</f>
        <v>#N/A</v>
      </c>
      <c r="B600" t="e">
        <f>VLOOKUP(A600,'помощник для списков'!A$2:L$4005,11,FALSE)</f>
        <v>#N/A</v>
      </c>
      <c r="C600" t="e">
        <f>IF(A600=A599,D599,VLOOKUP(E600,#REF!,25,FALSE))</f>
        <v>#N/A</v>
      </c>
      <c r="D600" s="54" t="e">
        <f>IF(VLOOKUP(E600,'помощник для списков'!C$2:E$4005,3,FALSE)=0,'помощник2(строки)'!C600,IF(INDEX(#REF!,C600+1,12)=0,IF(INDEX(#REF!,C600+2,12)=0,IF(INDEX(#REF!,C600+3,12)=0,IF(INDEX(#REF!,C600+4,12)=0,IF(INDEX(#REF!,C600+5,12)=0,IF(INDEX(#REF!,C600+6,12)=0,IF(INDEX(#REF!,C600+7,12)=0,IF(INDEX(#REF!,C600+8,12)=0,IF(INDEX(#REF!,C600+9,12)=0,IF(INDEX(#REF!,C600+10,12)=0,IF(INDEX(#REF!,C600+11,12)=0,INDEX(#REF!,C600+12,12),INDEX(#REF!,C600+11,12)),INDEX(#REF!,C600+10,12)),INDEX(#REF!,C600+9,12)),INDEX(#REF!,C600+8,12)),INDEX(#REF!,C600+7,12)),INDEX(#REF!,C600+6,12)),INDEX(#REF!,C600+5,12)),INDEX(#REF!,C600+4,12)),INDEX(#REF!,C600+3,12)),INDEX(#REF!,C600+2,12)),INDEX(#REF!,C600+1,12)))</f>
        <v>#N/A</v>
      </c>
      <c r="E600" t="e">
        <f>VLOOKUP(A600,'помощник для списков'!A$2:C$4005,3,FALSE)</f>
        <v>#N/A</v>
      </c>
      <c r="F600" t="e">
        <f>VLOOKUP(CONCATENATE("Лимит на доме",E600),#REF!,22,FALSE)</f>
        <v>#N/A</v>
      </c>
      <c r="G600" t="e">
        <f>VLOOKUP(E600,'помощник для списков'!C$2:I$4005,7,FALSE)</f>
        <v>#N/A</v>
      </c>
      <c r="H600" s="68" t="e">
        <f t="shared" si="60"/>
        <v>#N/A</v>
      </c>
      <c r="I600" t="e">
        <f t="shared" si="61"/>
        <v>#N/A</v>
      </c>
      <c r="J600">
        <f>ROW()</f>
        <v>600</v>
      </c>
      <c r="K600" t="e">
        <f>INDEX(#REF!,'помощник2(строки)'!D600,26)</f>
        <v>#REF!</v>
      </c>
      <c r="L600" t="e">
        <f>IF(K600="да",IF(A600=A599,L599,COUNTIF(M$2:M599,"&gt;0")+1),0)</f>
        <v>#REF!</v>
      </c>
      <c r="M600" t="e">
        <f>IF(VLOOKUP(E600,'помощник для списков'!C$2:I$4005,7,FALSE)=0,0,IF(L600=0,0,IF(E600=E599,0,1)))</f>
        <v>#N/A</v>
      </c>
      <c r="N600" t="e">
        <f t="shared" si="62"/>
        <v>#N/A</v>
      </c>
      <c r="O600" t="e">
        <f t="shared" si="63"/>
        <v>#N/A</v>
      </c>
      <c r="P600" t="e">
        <f>IF(INDEX(#REF!,'помощник2(строки)'!D600,27)="согласие",1,IF(INDEX(#REF!,'помощник2(строки)'!D600,27)="принято решение ОМС",1,0))</f>
        <v>#REF!</v>
      </c>
      <c r="Q600" t="e">
        <f t="shared" si="64"/>
        <v>#REF!</v>
      </c>
      <c r="R600" t="e">
        <f>IF(P600=1,IF(A600=A599,R599,COUNTIF(Q$2:Q599,"&gt;0")+1),0)</f>
        <v>#REF!</v>
      </c>
      <c r="S600" t="e">
        <f t="shared" si="65"/>
        <v>#N/A</v>
      </c>
    </row>
    <row r="601" spans="1:19">
      <c r="A601" t="e">
        <f>IF(COUNTIF(A$2:A600,A600)=B600,A600+1,A600)</f>
        <v>#N/A</v>
      </c>
      <c r="B601" t="e">
        <f>VLOOKUP(A601,'помощник для списков'!A$2:L$4005,11,FALSE)</f>
        <v>#N/A</v>
      </c>
      <c r="C601" t="e">
        <f>IF(A601=A600,D600,VLOOKUP(E601,#REF!,25,FALSE))</f>
        <v>#N/A</v>
      </c>
      <c r="D601" s="54" t="e">
        <f>IF(VLOOKUP(E601,'помощник для списков'!C$2:E$4005,3,FALSE)=0,'помощник2(строки)'!C601,IF(INDEX(#REF!,C601+1,12)=0,IF(INDEX(#REF!,C601+2,12)=0,IF(INDEX(#REF!,C601+3,12)=0,IF(INDEX(#REF!,C601+4,12)=0,IF(INDEX(#REF!,C601+5,12)=0,IF(INDEX(#REF!,C601+6,12)=0,IF(INDEX(#REF!,C601+7,12)=0,IF(INDEX(#REF!,C601+8,12)=0,IF(INDEX(#REF!,C601+9,12)=0,IF(INDEX(#REF!,C601+10,12)=0,IF(INDEX(#REF!,C601+11,12)=0,INDEX(#REF!,C601+12,12),INDEX(#REF!,C601+11,12)),INDEX(#REF!,C601+10,12)),INDEX(#REF!,C601+9,12)),INDEX(#REF!,C601+8,12)),INDEX(#REF!,C601+7,12)),INDEX(#REF!,C601+6,12)),INDEX(#REF!,C601+5,12)),INDEX(#REF!,C601+4,12)),INDEX(#REF!,C601+3,12)),INDEX(#REF!,C601+2,12)),INDEX(#REF!,C601+1,12)))</f>
        <v>#N/A</v>
      </c>
      <c r="E601" t="e">
        <f>VLOOKUP(A601,'помощник для списков'!A$2:C$4005,3,FALSE)</f>
        <v>#N/A</v>
      </c>
      <c r="F601" t="e">
        <f>VLOOKUP(CONCATENATE("Лимит на доме",E601),#REF!,22,FALSE)</f>
        <v>#N/A</v>
      </c>
      <c r="G601" t="e">
        <f>VLOOKUP(E601,'помощник для списков'!C$2:I$4005,7,FALSE)</f>
        <v>#N/A</v>
      </c>
      <c r="H601" s="68" t="e">
        <f t="shared" si="60"/>
        <v>#N/A</v>
      </c>
      <c r="I601" t="e">
        <f t="shared" si="61"/>
        <v>#N/A</v>
      </c>
      <c r="J601">
        <f>ROW()</f>
        <v>601</v>
      </c>
      <c r="K601" t="e">
        <f>INDEX(#REF!,'помощник2(строки)'!D601,26)</f>
        <v>#REF!</v>
      </c>
      <c r="L601" t="e">
        <f>IF(K601="да",IF(A601=A600,L600,COUNTIF(M$2:M600,"&gt;0")+1),0)</f>
        <v>#REF!</v>
      </c>
      <c r="M601" t="e">
        <f>IF(VLOOKUP(E601,'помощник для списков'!C$2:I$4005,7,FALSE)=0,0,IF(L601=0,0,IF(E601=E600,0,1)))</f>
        <v>#N/A</v>
      </c>
      <c r="N601" t="e">
        <f t="shared" si="62"/>
        <v>#N/A</v>
      </c>
      <c r="O601" t="e">
        <f t="shared" si="63"/>
        <v>#N/A</v>
      </c>
      <c r="P601" t="e">
        <f>IF(INDEX(#REF!,'помощник2(строки)'!D601,27)="согласие",1,IF(INDEX(#REF!,'помощник2(строки)'!D601,27)="принято решение ОМС",1,0))</f>
        <v>#REF!</v>
      </c>
      <c r="Q601" t="e">
        <f t="shared" si="64"/>
        <v>#REF!</v>
      </c>
      <c r="R601" t="e">
        <f>IF(P601=1,IF(A601=A600,R600,COUNTIF(Q$2:Q600,"&gt;0")+1),0)</f>
        <v>#REF!</v>
      </c>
      <c r="S601" t="e">
        <f t="shared" si="65"/>
        <v>#N/A</v>
      </c>
    </row>
    <row r="602" spans="1:19">
      <c r="A602" t="e">
        <f>IF(COUNTIF(A$2:A601,A601)=B601,A601+1,A601)</f>
        <v>#N/A</v>
      </c>
      <c r="B602" t="e">
        <f>VLOOKUP(A602,'помощник для списков'!A$2:L$4005,11,FALSE)</f>
        <v>#N/A</v>
      </c>
      <c r="C602" t="e">
        <f>IF(A602=A601,D601,VLOOKUP(E602,#REF!,25,FALSE))</f>
        <v>#N/A</v>
      </c>
      <c r="D602" s="54" t="e">
        <f>IF(VLOOKUP(E602,'помощник для списков'!C$2:E$4005,3,FALSE)=0,'помощник2(строки)'!C602,IF(INDEX(#REF!,C602+1,12)=0,IF(INDEX(#REF!,C602+2,12)=0,IF(INDEX(#REF!,C602+3,12)=0,IF(INDEX(#REF!,C602+4,12)=0,IF(INDEX(#REF!,C602+5,12)=0,IF(INDEX(#REF!,C602+6,12)=0,IF(INDEX(#REF!,C602+7,12)=0,IF(INDEX(#REF!,C602+8,12)=0,IF(INDEX(#REF!,C602+9,12)=0,IF(INDEX(#REF!,C602+10,12)=0,IF(INDEX(#REF!,C602+11,12)=0,INDEX(#REF!,C602+12,12),INDEX(#REF!,C602+11,12)),INDEX(#REF!,C602+10,12)),INDEX(#REF!,C602+9,12)),INDEX(#REF!,C602+8,12)),INDEX(#REF!,C602+7,12)),INDEX(#REF!,C602+6,12)),INDEX(#REF!,C602+5,12)),INDEX(#REF!,C602+4,12)),INDEX(#REF!,C602+3,12)),INDEX(#REF!,C602+2,12)),INDEX(#REF!,C602+1,12)))</f>
        <v>#N/A</v>
      </c>
      <c r="E602" t="e">
        <f>VLOOKUP(A602,'помощник для списков'!A$2:C$4005,3,FALSE)</f>
        <v>#N/A</v>
      </c>
      <c r="F602" t="e">
        <f>VLOOKUP(CONCATENATE("Лимит на доме",E602),#REF!,22,FALSE)</f>
        <v>#N/A</v>
      </c>
      <c r="G602" t="e">
        <f>VLOOKUP(E602,'помощник для списков'!C$2:I$4005,7,FALSE)</f>
        <v>#N/A</v>
      </c>
      <c r="H602" s="68" t="e">
        <f t="shared" si="60"/>
        <v>#N/A</v>
      </c>
      <c r="I602" t="e">
        <f t="shared" si="61"/>
        <v>#N/A</v>
      </c>
      <c r="J602">
        <f>ROW()</f>
        <v>602</v>
      </c>
      <c r="K602" t="e">
        <f>INDEX(#REF!,'помощник2(строки)'!D602,26)</f>
        <v>#REF!</v>
      </c>
      <c r="L602" t="e">
        <f>IF(K602="да",IF(A602=A601,L601,COUNTIF(M$2:M601,"&gt;0")+1),0)</f>
        <v>#REF!</v>
      </c>
      <c r="M602" t="e">
        <f>IF(VLOOKUP(E602,'помощник для списков'!C$2:I$4005,7,FALSE)=0,0,IF(L602=0,0,IF(E602=E601,0,1)))</f>
        <v>#N/A</v>
      </c>
      <c r="N602" t="e">
        <f t="shared" si="62"/>
        <v>#N/A</v>
      </c>
      <c r="O602" t="e">
        <f t="shared" si="63"/>
        <v>#N/A</v>
      </c>
      <c r="P602" t="e">
        <f>IF(INDEX(#REF!,'помощник2(строки)'!D602,27)="согласие",1,IF(INDEX(#REF!,'помощник2(строки)'!D602,27)="принято решение ОМС",1,0))</f>
        <v>#REF!</v>
      </c>
      <c r="Q602" t="e">
        <f t="shared" si="64"/>
        <v>#REF!</v>
      </c>
      <c r="R602" t="e">
        <f>IF(P602=1,IF(A602=A601,R601,COUNTIF(Q$2:Q601,"&gt;0")+1),0)</f>
        <v>#REF!</v>
      </c>
      <c r="S602" t="e">
        <f t="shared" si="65"/>
        <v>#N/A</v>
      </c>
    </row>
    <row r="603" spans="1:19">
      <c r="A603" t="e">
        <f>IF(COUNTIF(A$2:A602,A602)=B602,A602+1,A602)</f>
        <v>#N/A</v>
      </c>
      <c r="B603" t="e">
        <f>VLOOKUP(A603,'помощник для списков'!A$2:L$4005,11,FALSE)</f>
        <v>#N/A</v>
      </c>
      <c r="C603" t="e">
        <f>IF(A603=A602,D602,VLOOKUP(E603,#REF!,25,FALSE))</f>
        <v>#N/A</v>
      </c>
      <c r="D603" s="54" t="e">
        <f>IF(VLOOKUP(E603,'помощник для списков'!C$2:E$4005,3,FALSE)=0,'помощник2(строки)'!C603,IF(INDEX(#REF!,C603+1,12)=0,IF(INDEX(#REF!,C603+2,12)=0,IF(INDEX(#REF!,C603+3,12)=0,IF(INDEX(#REF!,C603+4,12)=0,IF(INDEX(#REF!,C603+5,12)=0,IF(INDEX(#REF!,C603+6,12)=0,IF(INDEX(#REF!,C603+7,12)=0,IF(INDEX(#REF!,C603+8,12)=0,IF(INDEX(#REF!,C603+9,12)=0,IF(INDEX(#REF!,C603+10,12)=0,IF(INDEX(#REF!,C603+11,12)=0,INDEX(#REF!,C603+12,12),INDEX(#REF!,C603+11,12)),INDEX(#REF!,C603+10,12)),INDEX(#REF!,C603+9,12)),INDEX(#REF!,C603+8,12)),INDEX(#REF!,C603+7,12)),INDEX(#REF!,C603+6,12)),INDEX(#REF!,C603+5,12)),INDEX(#REF!,C603+4,12)),INDEX(#REF!,C603+3,12)),INDEX(#REF!,C603+2,12)),INDEX(#REF!,C603+1,12)))</f>
        <v>#N/A</v>
      </c>
      <c r="E603" t="e">
        <f>VLOOKUP(A603,'помощник для списков'!A$2:C$4005,3,FALSE)</f>
        <v>#N/A</v>
      </c>
      <c r="F603" t="e">
        <f>VLOOKUP(CONCATENATE("Лимит на доме",E603),#REF!,22,FALSE)</f>
        <v>#N/A</v>
      </c>
      <c r="G603" t="e">
        <f>VLOOKUP(E603,'помощник для списков'!C$2:I$4005,7,FALSE)</f>
        <v>#N/A</v>
      </c>
      <c r="H603" s="68" t="e">
        <f t="shared" si="60"/>
        <v>#N/A</v>
      </c>
      <c r="I603" t="e">
        <f t="shared" si="61"/>
        <v>#N/A</v>
      </c>
      <c r="J603">
        <f>ROW()</f>
        <v>603</v>
      </c>
      <c r="K603" t="e">
        <f>INDEX(#REF!,'помощник2(строки)'!D603,26)</f>
        <v>#REF!</v>
      </c>
      <c r="L603" t="e">
        <f>IF(K603="да",IF(A603=A602,L602,COUNTIF(M$2:M602,"&gt;0")+1),0)</f>
        <v>#REF!</v>
      </c>
      <c r="M603" t="e">
        <f>IF(VLOOKUP(E603,'помощник для списков'!C$2:I$4005,7,FALSE)=0,0,IF(L603=0,0,IF(E603=E602,0,1)))</f>
        <v>#N/A</v>
      </c>
      <c r="N603" t="e">
        <f t="shared" si="62"/>
        <v>#N/A</v>
      </c>
      <c r="O603" t="e">
        <f t="shared" si="63"/>
        <v>#N/A</v>
      </c>
      <c r="P603" t="e">
        <f>IF(INDEX(#REF!,'помощник2(строки)'!D603,27)="согласие",1,IF(INDEX(#REF!,'помощник2(строки)'!D603,27)="принято решение ОМС",1,0))</f>
        <v>#REF!</v>
      </c>
      <c r="Q603" t="e">
        <f t="shared" si="64"/>
        <v>#REF!</v>
      </c>
      <c r="R603" t="e">
        <f>IF(P603=1,IF(A603=A602,R602,COUNTIF(Q$2:Q602,"&gt;0")+1),0)</f>
        <v>#REF!</v>
      </c>
      <c r="S603" t="e">
        <f t="shared" si="65"/>
        <v>#N/A</v>
      </c>
    </row>
    <row r="604" spans="1:19">
      <c r="A604" t="e">
        <f>IF(COUNTIF(A$2:A603,A603)=B603,A603+1,A603)</f>
        <v>#N/A</v>
      </c>
      <c r="B604" t="e">
        <f>VLOOKUP(A604,'помощник для списков'!A$2:L$4005,11,FALSE)</f>
        <v>#N/A</v>
      </c>
      <c r="C604" t="e">
        <f>IF(A604=A603,D603,VLOOKUP(E604,#REF!,25,FALSE))</f>
        <v>#N/A</v>
      </c>
      <c r="D604" s="54" t="e">
        <f>IF(VLOOKUP(E604,'помощник для списков'!C$2:E$4005,3,FALSE)=0,'помощник2(строки)'!C604,IF(INDEX(#REF!,C604+1,12)=0,IF(INDEX(#REF!,C604+2,12)=0,IF(INDEX(#REF!,C604+3,12)=0,IF(INDEX(#REF!,C604+4,12)=0,IF(INDEX(#REF!,C604+5,12)=0,IF(INDEX(#REF!,C604+6,12)=0,IF(INDEX(#REF!,C604+7,12)=0,IF(INDEX(#REF!,C604+8,12)=0,IF(INDEX(#REF!,C604+9,12)=0,IF(INDEX(#REF!,C604+10,12)=0,IF(INDEX(#REF!,C604+11,12)=0,INDEX(#REF!,C604+12,12),INDEX(#REF!,C604+11,12)),INDEX(#REF!,C604+10,12)),INDEX(#REF!,C604+9,12)),INDEX(#REF!,C604+8,12)),INDEX(#REF!,C604+7,12)),INDEX(#REF!,C604+6,12)),INDEX(#REF!,C604+5,12)),INDEX(#REF!,C604+4,12)),INDEX(#REF!,C604+3,12)),INDEX(#REF!,C604+2,12)),INDEX(#REF!,C604+1,12)))</f>
        <v>#N/A</v>
      </c>
      <c r="E604" t="e">
        <f>VLOOKUP(A604,'помощник для списков'!A$2:C$4005,3,FALSE)</f>
        <v>#N/A</v>
      </c>
      <c r="F604" t="e">
        <f>VLOOKUP(CONCATENATE("Лимит на доме",E604),#REF!,22,FALSE)</f>
        <v>#N/A</v>
      </c>
      <c r="G604" t="e">
        <f>VLOOKUP(E604,'помощник для списков'!C$2:I$4005,7,FALSE)</f>
        <v>#N/A</v>
      </c>
      <c r="H604" s="68" t="e">
        <f t="shared" si="60"/>
        <v>#N/A</v>
      </c>
      <c r="I604" t="e">
        <f t="shared" si="61"/>
        <v>#N/A</v>
      </c>
      <c r="J604">
        <f>ROW()</f>
        <v>604</v>
      </c>
      <c r="K604" t="e">
        <f>INDEX(#REF!,'помощник2(строки)'!D604,26)</f>
        <v>#REF!</v>
      </c>
      <c r="L604" t="e">
        <f>IF(K604="да",IF(A604=A603,L603,COUNTIF(M$2:M603,"&gt;0")+1),0)</f>
        <v>#REF!</v>
      </c>
      <c r="M604" t="e">
        <f>IF(VLOOKUP(E604,'помощник для списков'!C$2:I$4005,7,FALSE)=0,0,IF(L604=0,0,IF(E604=E603,0,1)))</f>
        <v>#N/A</v>
      </c>
      <c r="N604" t="e">
        <f t="shared" si="62"/>
        <v>#N/A</v>
      </c>
      <c r="O604" t="e">
        <f t="shared" si="63"/>
        <v>#N/A</v>
      </c>
      <c r="P604" t="e">
        <f>IF(INDEX(#REF!,'помощник2(строки)'!D604,27)="согласие",1,IF(INDEX(#REF!,'помощник2(строки)'!D604,27)="принято решение ОМС",1,0))</f>
        <v>#REF!</v>
      </c>
      <c r="Q604" t="e">
        <f t="shared" si="64"/>
        <v>#REF!</v>
      </c>
      <c r="R604" t="e">
        <f>IF(P604=1,IF(A604=A603,R603,COUNTIF(Q$2:Q603,"&gt;0")+1),0)</f>
        <v>#REF!</v>
      </c>
      <c r="S604" t="e">
        <f t="shared" si="65"/>
        <v>#N/A</v>
      </c>
    </row>
    <row r="605" spans="1:19">
      <c r="A605" t="e">
        <f>IF(COUNTIF(A$2:A604,A604)=B604,A604+1,A604)</f>
        <v>#N/A</v>
      </c>
      <c r="B605" t="e">
        <f>VLOOKUP(A605,'помощник для списков'!A$2:L$4005,11,FALSE)</f>
        <v>#N/A</v>
      </c>
      <c r="C605" t="e">
        <f>IF(A605=A604,D604,VLOOKUP(E605,#REF!,25,FALSE))</f>
        <v>#N/A</v>
      </c>
      <c r="D605" s="54" t="e">
        <f>IF(VLOOKUP(E605,'помощник для списков'!C$2:E$4005,3,FALSE)=0,'помощник2(строки)'!C605,IF(INDEX(#REF!,C605+1,12)=0,IF(INDEX(#REF!,C605+2,12)=0,IF(INDEX(#REF!,C605+3,12)=0,IF(INDEX(#REF!,C605+4,12)=0,IF(INDEX(#REF!,C605+5,12)=0,IF(INDEX(#REF!,C605+6,12)=0,IF(INDEX(#REF!,C605+7,12)=0,IF(INDEX(#REF!,C605+8,12)=0,IF(INDEX(#REF!,C605+9,12)=0,IF(INDEX(#REF!,C605+10,12)=0,IF(INDEX(#REF!,C605+11,12)=0,INDEX(#REF!,C605+12,12),INDEX(#REF!,C605+11,12)),INDEX(#REF!,C605+10,12)),INDEX(#REF!,C605+9,12)),INDEX(#REF!,C605+8,12)),INDEX(#REF!,C605+7,12)),INDEX(#REF!,C605+6,12)),INDEX(#REF!,C605+5,12)),INDEX(#REF!,C605+4,12)),INDEX(#REF!,C605+3,12)),INDEX(#REF!,C605+2,12)),INDEX(#REF!,C605+1,12)))</f>
        <v>#N/A</v>
      </c>
      <c r="E605" t="e">
        <f>VLOOKUP(A605,'помощник для списков'!A$2:C$4005,3,FALSE)</f>
        <v>#N/A</v>
      </c>
      <c r="F605" t="e">
        <f>VLOOKUP(CONCATENATE("Лимит на доме",E605),#REF!,22,FALSE)</f>
        <v>#N/A</v>
      </c>
      <c r="G605" t="e">
        <f>VLOOKUP(E605,'помощник для списков'!C$2:I$4005,7,FALSE)</f>
        <v>#N/A</v>
      </c>
      <c r="H605" s="68" t="e">
        <f t="shared" si="60"/>
        <v>#N/A</v>
      </c>
      <c r="I605" t="e">
        <f t="shared" si="61"/>
        <v>#N/A</v>
      </c>
      <c r="J605">
        <f>ROW()</f>
        <v>605</v>
      </c>
      <c r="K605" t="e">
        <f>INDEX(#REF!,'помощник2(строки)'!D605,26)</f>
        <v>#REF!</v>
      </c>
      <c r="L605" t="e">
        <f>IF(K605="да",IF(A605=A604,L604,COUNTIF(M$2:M604,"&gt;0")+1),0)</f>
        <v>#REF!</v>
      </c>
      <c r="M605" t="e">
        <f>IF(VLOOKUP(E605,'помощник для списков'!C$2:I$4005,7,FALSE)=0,0,IF(L605=0,0,IF(E605=E604,0,1)))</f>
        <v>#N/A</v>
      </c>
      <c r="N605" t="e">
        <f t="shared" si="62"/>
        <v>#N/A</v>
      </c>
      <c r="O605" t="e">
        <f t="shared" si="63"/>
        <v>#N/A</v>
      </c>
      <c r="P605" t="e">
        <f>IF(INDEX(#REF!,'помощник2(строки)'!D605,27)="согласие",1,IF(INDEX(#REF!,'помощник2(строки)'!D605,27)="принято решение ОМС",1,0))</f>
        <v>#REF!</v>
      </c>
      <c r="Q605" t="e">
        <f t="shared" si="64"/>
        <v>#REF!</v>
      </c>
      <c r="R605" t="e">
        <f>IF(P605=1,IF(A605=A604,R604,COUNTIF(Q$2:Q604,"&gt;0")+1),0)</f>
        <v>#REF!</v>
      </c>
      <c r="S605" t="e">
        <f t="shared" si="65"/>
        <v>#N/A</v>
      </c>
    </row>
    <row r="606" spans="1:19">
      <c r="A606" t="e">
        <f>IF(COUNTIF(A$2:A605,A605)=B605,A605+1,A605)</f>
        <v>#N/A</v>
      </c>
      <c r="B606" t="e">
        <f>VLOOKUP(A606,'помощник для списков'!A$2:L$4005,11,FALSE)</f>
        <v>#N/A</v>
      </c>
      <c r="C606" t="e">
        <f>IF(A606=A605,D605,VLOOKUP(E606,#REF!,25,FALSE))</f>
        <v>#N/A</v>
      </c>
      <c r="D606" s="54" t="e">
        <f>IF(VLOOKUP(E606,'помощник для списков'!C$2:E$4005,3,FALSE)=0,'помощник2(строки)'!C606,IF(INDEX(#REF!,C606+1,12)=0,IF(INDEX(#REF!,C606+2,12)=0,IF(INDEX(#REF!,C606+3,12)=0,IF(INDEX(#REF!,C606+4,12)=0,IF(INDEX(#REF!,C606+5,12)=0,IF(INDEX(#REF!,C606+6,12)=0,IF(INDEX(#REF!,C606+7,12)=0,IF(INDEX(#REF!,C606+8,12)=0,IF(INDEX(#REF!,C606+9,12)=0,IF(INDEX(#REF!,C606+10,12)=0,IF(INDEX(#REF!,C606+11,12)=0,INDEX(#REF!,C606+12,12),INDEX(#REF!,C606+11,12)),INDEX(#REF!,C606+10,12)),INDEX(#REF!,C606+9,12)),INDEX(#REF!,C606+8,12)),INDEX(#REF!,C606+7,12)),INDEX(#REF!,C606+6,12)),INDEX(#REF!,C606+5,12)),INDEX(#REF!,C606+4,12)),INDEX(#REF!,C606+3,12)),INDEX(#REF!,C606+2,12)),INDEX(#REF!,C606+1,12)))</f>
        <v>#N/A</v>
      </c>
      <c r="E606" t="e">
        <f>VLOOKUP(A606,'помощник для списков'!A$2:C$4005,3,FALSE)</f>
        <v>#N/A</v>
      </c>
      <c r="F606" t="e">
        <f>VLOOKUP(CONCATENATE("Лимит на доме",E606),#REF!,22,FALSE)</f>
        <v>#N/A</v>
      </c>
      <c r="G606" t="e">
        <f>VLOOKUP(E606,'помощник для списков'!C$2:I$4005,7,FALSE)</f>
        <v>#N/A</v>
      </c>
      <c r="H606" s="68" t="e">
        <f t="shared" si="60"/>
        <v>#N/A</v>
      </c>
      <c r="I606" t="e">
        <f t="shared" si="61"/>
        <v>#N/A</v>
      </c>
      <c r="J606">
        <f>ROW()</f>
        <v>606</v>
      </c>
      <c r="K606" t="e">
        <f>INDEX(#REF!,'помощник2(строки)'!D606,26)</f>
        <v>#REF!</v>
      </c>
      <c r="L606" t="e">
        <f>IF(K606="да",IF(A606=A605,L605,COUNTIF(M$2:M605,"&gt;0")+1),0)</f>
        <v>#REF!</v>
      </c>
      <c r="M606" t="e">
        <f>IF(VLOOKUP(E606,'помощник для списков'!C$2:I$4005,7,FALSE)=0,0,IF(L606=0,0,IF(E606=E605,0,1)))</f>
        <v>#N/A</v>
      </c>
      <c r="N606" t="e">
        <f t="shared" si="62"/>
        <v>#N/A</v>
      </c>
      <c r="O606" t="e">
        <f t="shared" si="63"/>
        <v>#N/A</v>
      </c>
      <c r="P606" t="e">
        <f>IF(INDEX(#REF!,'помощник2(строки)'!D606,27)="согласие",1,IF(INDEX(#REF!,'помощник2(строки)'!D606,27)="принято решение ОМС",1,0))</f>
        <v>#REF!</v>
      </c>
      <c r="Q606" t="e">
        <f t="shared" si="64"/>
        <v>#REF!</v>
      </c>
      <c r="R606" t="e">
        <f>IF(P606=1,IF(A606=A605,R605,COUNTIF(Q$2:Q605,"&gt;0")+1),0)</f>
        <v>#REF!</v>
      </c>
      <c r="S606" t="e">
        <f t="shared" si="65"/>
        <v>#N/A</v>
      </c>
    </row>
    <row r="607" spans="1:19">
      <c r="A607" t="e">
        <f>IF(COUNTIF(A$2:A606,A606)=B606,A606+1,A606)</f>
        <v>#N/A</v>
      </c>
      <c r="B607" t="e">
        <f>VLOOKUP(A607,'помощник для списков'!A$2:L$4005,11,FALSE)</f>
        <v>#N/A</v>
      </c>
      <c r="C607" t="e">
        <f>IF(A607=A606,D606,VLOOKUP(E607,#REF!,25,FALSE))</f>
        <v>#N/A</v>
      </c>
      <c r="D607" s="54" t="e">
        <f>IF(VLOOKUP(E607,'помощник для списков'!C$2:E$4005,3,FALSE)=0,'помощник2(строки)'!C607,IF(INDEX(#REF!,C607+1,12)=0,IF(INDEX(#REF!,C607+2,12)=0,IF(INDEX(#REF!,C607+3,12)=0,IF(INDEX(#REF!,C607+4,12)=0,IF(INDEX(#REF!,C607+5,12)=0,IF(INDEX(#REF!,C607+6,12)=0,IF(INDEX(#REF!,C607+7,12)=0,IF(INDEX(#REF!,C607+8,12)=0,IF(INDEX(#REF!,C607+9,12)=0,IF(INDEX(#REF!,C607+10,12)=0,IF(INDEX(#REF!,C607+11,12)=0,INDEX(#REF!,C607+12,12),INDEX(#REF!,C607+11,12)),INDEX(#REF!,C607+10,12)),INDEX(#REF!,C607+9,12)),INDEX(#REF!,C607+8,12)),INDEX(#REF!,C607+7,12)),INDEX(#REF!,C607+6,12)),INDEX(#REF!,C607+5,12)),INDEX(#REF!,C607+4,12)),INDEX(#REF!,C607+3,12)),INDEX(#REF!,C607+2,12)),INDEX(#REF!,C607+1,12)))</f>
        <v>#N/A</v>
      </c>
      <c r="E607" t="e">
        <f>VLOOKUP(A607,'помощник для списков'!A$2:C$4005,3,FALSE)</f>
        <v>#N/A</v>
      </c>
      <c r="F607" t="e">
        <f>VLOOKUP(CONCATENATE("Лимит на доме",E607),#REF!,22,FALSE)</f>
        <v>#N/A</v>
      </c>
      <c r="G607" t="e">
        <f>VLOOKUP(E607,'помощник для списков'!C$2:I$4005,7,FALSE)</f>
        <v>#N/A</v>
      </c>
      <c r="H607" s="68" t="e">
        <f t="shared" si="60"/>
        <v>#N/A</v>
      </c>
      <c r="I607" t="e">
        <f t="shared" si="61"/>
        <v>#N/A</v>
      </c>
      <c r="J607">
        <f>ROW()</f>
        <v>607</v>
      </c>
      <c r="K607" t="e">
        <f>INDEX(#REF!,'помощник2(строки)'!D607,26)</f>
        <v>#REF!</v>
      </c>
      <c r="L607" t="e">
        <f>IF(K607="да",IF(A607=A606,L606,COUNTIF(M$2:M606,"&gt;0")+1),0)</f>
        <v>#REF!</v>
      </c>
      <c r="M607" t="e">
        <f>IF(VLOOKUP(E607,'помощник для списков'!C$2:I$4005,7,FALSE)=0,0,IF(L607=0,0,IF(E607=E606,0,1)))</f>
        <v>#N/A</v>
      </c>
      <c r="N607" t="e">
        <f t="shared" si="62"/>
        <v>#N/A</v>
      </c>
      <c r="O607" t="e">
        <f t="shared" si="63"/>
        <v>#N/A</v>
      </c>
      <c r="P607" t="e">
        <f>IF(INDEX(#REF!,'помощник2(строки)'!D607,27)="согласие",1,IF(INDEX(#REF!,'помощник2(строки)'!D607,27)="принято решение ОМС",1,0))</f>
        <v>#REF!</v>
      </c>
      <c r="Q607" t="e">
        <f t="shared" si="64"/>
        <v>#REF!</v>
      </c>
      <c r="R607" t="e">
        <f>IF(P607=1,IF(A607=A606,R606,COUNTIF(Q$2:Q606,"&gt;0")+1),0)</f>
        <v>#REF!</v>
      </c>
      <c r="S607" t="e">
        <f t="shared" si="65"/>
        <v>#N/A</v>
      </c>
    </row>
    <row r="608" spans="1:19">
      <c r="A608" t="e">
        <f>IF(COUNTIF(A$2:A607,A607)=B607,A607+1,A607)</f>
        <v>#N/A</v>
      </c>
      <c r="B608" t="e">
        <f>VLOOKUP(A608,'помощник для списков'!A$2:L$4005,11,FALSE)</f>
        <v>#N/A</v>
      </c>
      <c r="C608" t="e">
        <f>IF(A608=A607,D607,VLOOKUP(E608,#REF!,25,FALSE))</f>
        <v>#N/A</v>
      </c>
      <c r="D608" s="54" t="e">
        <f>IF(VLOOKUP(E608,'помощник для списков'!C$2:E$4005,3,FALSE)=0,'помощник2(строки)'!C608,IF(INDEX(#REF!,C608+1,12)=0,IF(INDEX(#REF!,C608+2,12)=0,IF(INDEX(#REF!,C608+3,12)=0,IF(INDEX(#REF!,C608+4,12)=0,IF(INDEX(#REF!,C608+5,12)=0,IF(INDEX(#REF!,C608+6,12)=0,IF(INDEX(#REF!,C608+7,12)=0,IF(INDEX(#REF!,C608+8,12)=0,IF(INDEX(#REF!,C608+9,12)=0,IF(INDEX(#REF!,C608+10,12)=0,IF(INDEX(#REF!,C608+11,12)=0,INDEX(#REF!,C608+12,12),INDEX(#REF!,C608+11,12)),INDEX(#REF!,C608+10,12)),INDEX(#REF!,C608+9,12)),INDEX(#REF!,C608+8,12)),INDEX(#REF!,C608+7,12)),INDEX(#REF!,C608+6,12)),INDEX(#REF!,C608+5,12)),INDEX(#REF!,C608+4,12)),INDEX(#REF!,C608+3,12)),INDEX(#REF!,C608+2,12)),INDEX(#REF!,C608+1,12)))</f>
        <v>#N/A</v>
      </c>
      <c r="E608" t="e">
        <f>VLOOKUP(A608,'помощник для списков'!A$2:C$4005,3,FALSE)</f>
        <v>#N/A</v>
      </c>
      <c r="F608" t="e">
        <f>VLOOKUP(CONCATENATE("Лимит на доме",E608),#REF!,22,FALSE)</f>
        <v>#N/A</v>
      </c>
      <c r="G608" t="e">
        <f>VLOOKUP(E608,'помощник для списков'!C$2:I$4005,7,FALSE)</f>
        <v>#N/A</v>
      </c>
      <c r="H608" s="68" t="e">
        <f t="shared" si="60"/>
        <v>#N/A</v>
      </c>
      <c r="I608" t="e">
        <f t="shared" si="61"/>
        <v>#N/A</v>
      </c>
      <c r="J608">
        <f>ROW()</f>
        <v>608</v>
      </c>
      <c r="K608" t="e">
        <f>INDEX(#REF!,'помощник2(строки)'!D608,26)</f>
        <v>#REF!</v>
      </c>
      <c r="L608" t="e">
        <f>IF(K608="да",IF(A608=A607,L607,COUNTIF(M$2:M607,"&gt;0")+1),0)</f>
        <v>#REF!</v>
      </c>
      <c r="M608" t="e">
        <f>IF(VLOOKUP(E608,'помощник для списков'!C$2:I$4005,7,FALSE)=0,0,IF(L608=0,0,IF(E608=E607,0,1)))</f>
        <v>#N/A</v>
      </c>
      <c r="N608" t="e">
        <f t="shared" si="62"/>
        <v>#N/A</v>
      </c>
      <c r="O608" t="e">
        <f t="shared" si="63"/>
        <v>#N/A</v>
      </c>
      <c r="P608" t="e">
        <f>IF(INDEX(#REF!,'помощник2(строки)'!D608,27)="согласие",1,IF(INDEX(#REF!,'помощник2(строки)'!D608,27)="принято решение ОМС",1,0))</f>
        <v>#REF!</v>
      </c>
      <c r="Q608" t="e">
        <f t="shared" si="64"/>
        <v>#REF!</v>
      </c>
      <c r="R608" t="e">
        <f>IF(P608=1,IF(A608=A607,R607,COUNTIF(Q$2:Q607,"&gt;0")+1),0)</f>
        <v>#REF!</v>
      </c>
      <c r="S608" t="e">
        <f t="shared" si="65"/>
        <v>#N/A</v>
      </c>
    </row>
    <row r="609" spans="1:19">
      <c r="A609" t="e">
        <f>IF(COUNTIF(A$2:A608,A608)=B608,A608+1,A608)</f>
        <v>#N/A</v>
      </c>
      <c r="B609" t="e">
        <f>VLOOKUP(A609,'помощник для списков'!A$2:L$4005,11,FALSE)</f>
        <v>#N/A</v>
      </c>
      <c r="C609" t="e">
        <f>IF(A609=A608,D608,VLOOKUP(E609,#REF!,25,FALSE))</f>
        <v>#N/A</v>
      </c>
      <c r="D609" s="54" t="e">
        <f>IF(VLOOKUP(E609,'помощник для списков'!C$2:E$4005,3,FALSE)=0,'помощник2(строки)'!C609,IF(INDEX(#REF!,C609+1,12)=0,IF(INDEX(#REF!,C609+2,12)=0,IF(INDEX(#REF!,C609+3,12)=0,IF(INDEX(#REF!,C609+4,12)=0,IF(INDEX(#REF!,C609+5,12)=0,IF(INDEX(#REF!,C609+6,12)=0,IF(INDEX(#REF!,C609+7,12)=0,IF(INDEX(#REF!,C609+8,12)=0,IF(INDEX(#REF!,C609+9,12)=0,IF(INDEX(#REF!,C609+10,12)=0,IF(INDEX(#REF!,C609+11,12)=0,INDEX(#REF!,C609+12,12),INDEX(#REF!,C609+11,12)),INDEX(#REF!,C609+10,12)),INDEX(#REF!,C609+9,12)),INDEX(#REF!,C609+8,12)),INDEX(#REF!,C609+7,12)),INDEX(#REF!,C609+6,12)),INDEX(#REF!,C609+5,12)),INDEX(#REF!,C609+4,12)),INDEX(#REF!,C609+3,12)),INDEX(#REF!,C609+2,12)),INDEX(#REF!,C609+1,12)))</f>
        <v>#N/A</v>
      </c>
      <c r="E609" t="e">
        <f>VLOOKUP(A609,'помощник для списков'!A$2:C$4005,3,FALSE)</f>
        <v>#N/A</v>
      </c>
      <c r="F609" t="e">
        <f>VLOOKUP(CONCATENATE("Лимит на доме",E609),#REF!,22,FALSE)</f>
        <v>#N/A</v>
      </c>
      <c r="G609" t="e">
        <f>VLOOKUP(E609,'помощник для списков'!C$2:I$4005,7,FALSE)</f>
        <v>#N/A</v>
      </c>
      <c r="H609" s="68" t="e">
        <f t="shared" si="60"/>
        <v>#N/A</v>
      </c>
      <c r="I609" t="e">
        <f t="shared" si="61"/>
        <v>#N/A</v>
      </c>
      <c r="J609">
        <f>ROW()</f>
        <v>609</v>
      </c>
      <c r="K609" t="e">
        <f>INDEX(#REF!,'помощник2(строки)'!D609,26)</f>
        <v>#REF!</v>
      </c>
      <c r="L609" t="e">
        <f>IF(K609="да",IF(A609=A608,L608,COUNTIF(M$2:M608,"&gt;0")+1),0)</f>
        <v>#REF!</v>
      </c>
      <c r="M609" t="e">
        <f>IF(VLOOKUP(E609,'помощник для списков'!C$2:I$4005,7,FALSE)=0,0,IF(L609=0,0,IF(E609=E608,0,1)))</f>
        <v>#N/A</v>
      </c>
      <c r="N609" t="e">
        <f t="shared" si="62"/>
        <v>#N/A</v>
      </c>
      <c r="O609" t="e">
        <f t="shared" si="63"/>
        <v>#N/A</v>
      </c>
      <c r="P609" t="e">
        <f>IF(INDEX(#REF!,'помощник2(строки)'!D609,27)="согласие",1,IF(INDEX(#REF!,'помощник2(строки)'!D609,27)="принято решение ОМС",1,0))</f>
        <v>#REF!</v>
      </c>
      <c r="Q609" t="e">
        <f t="shared" si="64"/>
        <v>#REF!</v>
      </c>
      <c r="R609" t="e">
        <f>IF(P609=1,IF(A609=A608,R608,COUNTIF(Q$2:Q608,"&gt;0")+1),0)</f>
        <v>#REF!</v>
      </c>
      <c r="S609" t="e">
        <f t="shared" si="65"/>
        <v>#N/A</v>
      </c>
    </row>
    <row r="610" spans="1:19">
      <c r="A610" t="e">
        <f>IF(COUNTIF(A$2:A609,A609)=B609,A609+1,A609)</f>
        <v>#N/A</v>
      </c>
      <c r="B610" t="e">
        <f>VLOOKUP(A610,'помощник для списков'!A$2:L$4005,11,FALSE)</f>
        <v>#N/A</v>
      </c>
      <c r="C610" t="e">
        <f>IF(A610=A609,D609,VLOOKUP(E610,#REF!,25,FALSE))</f>
        <v>#N/A</v>
      </c>
      <c r="D610" s="54" t="e">
        <f>IF(VLOOKUP(E610,'помощник для списков'!C$2:E$4005,3,FALSE)=0,'помощник2(строки)'!C610,IF(INDEX(#REF!,C610+1,12)=0,IF(INDEX(#REF!,C610+2,12)=0,IF(INDEX(#REF!,C610+3,12)=0,IF(INDEX(#REF!,C610+4,12)=0,IF(INDEX(#REF!,C610+5,12)=0,IF(INDEX(#REF!,C610+6,12)=0,IF(INDEX(#REF!,C610+7,12)=0,IF(INDEX(#REF!,C610+8,12)=0,IF(INDEX(#REF!,C610+9,12)=0,IF(INDEX(#REF!,C610+10,12)=0,IF(INDEX(#REF!,C610+11,12)=0,INDEX(#REF!,C610+12,12),INDEX(#REF!,C610+11,12)),INDEX(#REF!,C610+10,12)),INDEX(#REF!,C610+9,12)),INDEX(#REF!,C610+8,12)),INDEX(#REF!,C610+7,12)),INDEX(#REF!,C610+6,12)),INDEX(#REF!,C610+5,12)),INDEX(#REF!,C610+4,12)),INDEX(#REF!,C610+3,12)),INDEX(#REF!,C610+2,12)),INDEX(#REF!,C610+1,12)))</f>
        <v>#N/A</v>
      </c>
      <c r="E610" t="e">
        <f>VLOOKUP(A610,'помощник для списков'!A$2:C$4005,3,FALSE)</f>
        <v>#N/A</v>
      </c>
      <c r="F610" t="e">
        <f>VLOOKUP(CONCATENATE("Лимит на доме",E610),#REF!,22,FALSE)</f>
        <v>#N/A</v>
      </c>
      <c r="G610" t="e">
        <f>VLOOKUP(E610,'помощник для списков'!C$2:I$4005,7,FALSE)</f>
        <v>#N/A</v>
      </c>
      <c r="H610" s="68" t="e">
        <f t="shared" si="60"/>
        <v>#N/A</v>
      </c>
      <c r="I610" t="e">
        <f t="shared" si="61"/>
        <v>#N/A</v>
      </c>
      <c r="J610">
        <f>ROW()</f>
        <v>610</v>
      </c>
      <c r="K610" t="e">
        <f>INDEX(#REF!,'помощник2(строки)'!D610,26)</f>
        <v>#REF!</v>
      </c>
      <c r="L610" t="e">
        <f>IF(K610="да",IF(A610=A609,L609,COUNTIF(M$2:M609,"&gt;0")+1),0)</f>
        <v>#REF!</v>
      </c>
      <c r="M610" t="e">
        <f>IF(VLOOKUP(E610,'помощник для списков'!C$2:I$4005,7,FALSE)=0,0,IF(L610=0,0,IF(E610=E609,0,1)))</f>
        <v>#N/A</v>
      </c>
      <c r="N610" t="e">
        <f t="shared" si="62"/>
        <v>#N/A</v>
      </c>
      <c r="O610" t="e">
        <f t="shared" si="63"/>
        <v>#N/A</v>
      </c>
      <c r="P610" t="e">
        <f>IF(INDEX(#REF!,'помощник2(строки)'!D610,27)="согласие",1,IF(INDEX(#REF!,'помощник2(строки)'!D610,27)="принято решение ОМС",1,0))</f>
        <v>#REF!</v>
      </c>
      <c r="Q610" t="e">
        <f t="shared" si="64"/>
        <v>#REF!</v>
      </c>
      <c r="R610" t="e">
        <f>IF(P610=1,IF(A610=A609,R609,COUNTIF(Q$2:Q609,"&gt;0")+1),0)</f>
        <v>#REF!</v>
      </c>
      <c r="S610" t="e">
        <f t="shared" si="65"/>
        <v>#N/A</v>
      </c>
    </row>
    <row r="611" spans="1:19">
      <c r="A611" t="e">
        <f>IF(COUNTIF(A$2:A610,A610)=B610,A610+1,A610)</f>
        <v>#N/A</v>
      </c>
      <c r="B611" t="e">
        <f>VLOOKUP(A611,'помощник для списков'!A$2:L$4005,11,FALSE)</f>
        <v>#N/A</v>
      </c>
      <c r="C611" t="e">
        <f>IF(A611=A610,D610,VLOOKUP(E611,#REF!,25,FALSE))</f>
        <v>#N/A</v>
      </c>
      <c r="D611" s="54" t="e">
        <f>IF(VLOOKUP(E611,'помощник для списков'!C$2:E$4005,3,FALSE)=0,'помощник2(строки)'!C611,IF(INDEX(#REF!,C611+1,12)=0,IF(INDEX(#REF!,C611+2,12)=0,IF(INDEX(#REF!,C611+3,12)=0,IF(INDEX(#REF!,C611+4,12)=0,IF(INDEX(#REF!,C611+5,12)=0,IF(INDEX(#REF!,C611+6,12)=0,IF(INDEX(#REF!,C611+7,12)=0,IF(INDEX(#REF!,C611+8,12)=0,IF(INDEX(#REF!,C611+9,12)=0,IF(INDEX(#REF!,C611+10,12)=0,IF(INDEX(#REF!,C611+11,12)=0,INDEX(#REF!,C611+12,12),INDEX(#REF!,C611+11,12)),INDEX(#REF!,C611+10,12)),INDEX(#REF!,C611+9,12)),INDEX(#REF!,C611+8,12)),INDEX(#REF!,C611+7,12)),INDEX(#REF!,C611+6,12)),INDEX(#REF!,C611+5,12)),INDEX(#REF!,C611+4,12)),INDEX(#REF!,C611+3,12)),INDEX(#REF!,C611+2,12)),INDEX(#REF!,C611+1,12)))</f>
        <v>#N/A</v>
      </c>
      <c r="E611" t="e">
        <f>VLOOKUP(A611,'помощник для списков'!A$2:C$4005,3,FALSE)</f>
        <v>#N/A</v>
      </c>
      <c r="F611" t="e">
        <f>VLOOKUP(CONCATENATE("Лимит на доме",E611),#REF!,22,FALSE)</f>
        <v>#N/A</v>
      </c>
      <c r="G611" t="e">
        <f>VLOOKUP(E611,'помощник для списков'!C$2:I$4005,7,FALSE)</f>
        <v>#N/A</v>
      </c>
      <c r="H611" s="68" t="e">
        <f t="shared" si="60"/>
        <v>#N/A</v>
      </c>
      <c r="I611" t="e">
        <f t="shared" si="61"/>
        <v>#N/A</v>
      </c>
      <c r="J611">
        <f>ROW()</f>
        <v>611</v>
      </c>
      <c r="K611" t="e">
        <f>INDEX(#REF!,'помощник2(строки)'!D611,26)</f>
        <v>#REF!</v>
      </c>
      <c r="L611" t="e">
        <f>IF(K611="да",IF(A611=A610,L610,COUNTIF(M$2:M610,"&gt;0")+1),0)</f>
        <v>#REF!</v>
      </c>
      <c r="M611" t="e">
        <f>IF(VLOOKUP(E611,'помощник для списков'!C$2:I$4005,7,FALSE)=0,0,IF(L611=0,0,IF(E611=E610,0,1)))</f>
        <v>#N/A</v>
      </c>
      <c r="N611" t="e">
        <f t="shared" si="62"/>
        <v>#N/A</v>
      </c>
      <c r="O611" t="e">
        <f t="shared" si="63"/>
        <v>#N/A</v>
      </c>
      <c r="P611" t="e">
        <f>IF(INDEX(#REF!,'помощник2(строки)'!D611,27)="согласие",1,IF(INDEX(#REF!,'помощник2(строки)'!D611,27)="принято решение ОМС",1,0))</f>
        <v>#REF!</v>
      </c>
      <c r="Q611" t="e">
        <f t="shared" si="64"/>
        <v>#REF!</v>
      </c>
      <c r="R611" t="e">
        <f>IF(P611=1,IF(A611=A610,R610,COUNTIF(Q$2:Q610,"&gt;0")+1),0)</f>
        <v>#REF!</v>
      </c>
      <c r="S611" t="e">
        <f t="shared" si="65"/>
        <v>#N/A</v>
      </c>
    </row>
    <row r="612" spans="1:19">
      <c r="A612" t="e">
        <f>IF(COUNTIF(A$2:A611,A611)=B611,A611+1,A611)</f>
        <v>#N/A</v>
      </c>
      <c r="B612" t="e">
        <f>VLOOKUP(A612,'помощник для списков'!A$2:L$4005,11,FALSE)</f>
        <v>#N/A</v>
      </c>
      <c r="C612" t="e">
        <f>IF(A612=A611,D611,VLOOKUP(E612,#REF!,25,FALSE))</f>
        <v>#N/A</v>
      </c>
      <c r="D612" s="54" t="e">
        <f>IF(VLOOKUP(E612,'помощник для списков'!C$2:E$4005,3,FALSE)=0,'помощник2(строки)'!C612,IF(INDEX(#REF!,C612+1,12)=0,IF(INDEX(#REF!,C612+2,12)=0,IF(INDEX(#REF!,C612+3,12)=0,IF(INDEX(#REF!,C612+4,12)=0,IF(INDEX(#REF!,C612+5,12)=0,IF(INDEX(#REF!,C612+6,12)=0,IF(INDEX(#REF!,C612+7,12)=0,IF(INDEX(#REF!,C612+8,12)=0,IF(INDEX(#REF!,C612+9,12)=0,IF(INDEX(#REF!,C612+10,12)=0,IF(INDEX(#REF!,C612+11,12)=0,INDEX(#REF!,C612+12,12),INDEX(#REF!,C612+11,12)),INDEX(#REF!,C612+10,12)),INDEX(#REF!,C612+9,12)),INDEX(#REF!,C612+8,12)),INDEX(#REF!,C612+7,12)),INDEX(#REF!,C612+6,12)),INDEX(#REF!,C612+5,12)),INDEX(#REF!,C612+4,12)),INDEX(#REF!,C612+3,12)),INDEX(#REF!,C612+2,12)),INDEX(#REF!,C612+1,12)))</f>
        <v>#N/A</v>
      </c>
      <c r="E612" t="e">
        <f>VLOOKUP(A612,'помощник для списков'!A$2:C$4005,3,FALSE)</f>
        <v>#N/A</v>
      </c>
      <c r="F612" t="e">
        <f>VLOOKUP(CONCATENATE("Лимит на доме",E612),#REF!,22,FALSE)</f>
        <v>#N/A</v>
      </c>
      <c r="G612" t="e">
        <f>VLOOKUP(E612,'помощник для списков'!C$2:I$4005,7,FALSE)</f>
        <v>#N/A</v>
      </c>
      <c r="H612" s="68" t="e">
        <f t="shared" si="60"/>
        <v>#N/A</v>
      </c>
      <c r="I612" t="e">
        <f t="shared" si="61"/>
        <v>#N/A</v>
      </c>
      <c r="J612">
        <f>ROW()</f>
        <v>612</v>
      </c>
      <c r="K612" t="e">
        <f>INDEX(#REF!,'помощник2(строки)'!D612,26)</f>
        <v>#REF!</v>
      </c>
      <c r="L612" t="e">
        <f>IF(K612="да",IF(A612=A611,L611,COUNTIF(M$2:M611,"&gt;0")+1),0)</f>
        <v>#REF!</v>
      </c>
      <c r="M612" t="e">
        <f>IF(VLOOKUP(E612,'помощник для списков'!C$2:I$4005,7,FALSE)=0,0,IF(L612=0,0,IF(E612=E611,0,1)))</f>
        <v>#N/A</v>
      </c>
      <c r="N612" t="e">
        <f t="shared" si="62"/>
        <v>#N/A</v>
      </c>
      <c r="O612" t="e">
        <f t="shared" si="63"/>
        <v>#N/A</v>
      </c>
      <c r="P612" t="e">
        <f>IF(INDEX(#REF!,'помощник2(строки)'!D612,27)="согласие",1,IF(INDEX(#REF!,'помощник2(строки)'!D612,27)="принято решение ОМС",1,0))</f>
        <v>#REF!</v>
      </c>
      <c r="Q612" t="e">
        <f t="shared" si="64"/>
        <v>#REF!</v>
      </c>
      <c r="R612" t="e">
        <f>IF(P612=1,IF(A612=A611,R611,COUNTIF(Q$2:Q611,"&gt;0")+1),0)</f>
        <v>#REF!</v>
      </c>
      <c r="S612" t="e">
        <f t="shared" si="65"/>
        <v>#N/A</v>
      </c>
    </row>
    <row r="613" spans="1:19">
      <c r="A613" t="e">
        <f>IF(COUNTIF(A$2:A612,A612)=B612,A612+1,A612)</f>
        <v>#N/A</v>
      </c>
      <c r="B613" t="e">
        <f>VLOOKUP(A613,'помощник для списков'!A$2:L$4005,11,FALSE)</f>
        <v>#N/A</v>
      </c>
      <c r="C613" t="e">
        <f>IF(A613=A612,D612,VLOOKUP(E613,#REF!,25,FALSE))</f>
        <v>#N/A</v>
      </c>
      <c r="D613" s="54" t="e">
        <f>IF(VLOOKUP(E613,'помощник для списков'!C$2:E$4005,3,FALSE)=0,'помощник2(строки)'!C613,IF(INDEX(#REF!,C613+1,12)=0,IF(INDEX(#REF!,C613+2,12)=0,IF(INDEX(#REF!,C613+3,12)=0,IF(INDEX(#REF!,C613+4,12)=0,IF(INDEX(#REF!,C613+5,12)=0,IF(INDEX(#REF!,C613+6,12)=0,IF(INDEX(#REF!,C613+7,12)=0,IF(INDEX(#REF!,C613+8,12)=0,IF(INDEX(#REF!,C613+9,12)=0,IF(INDEX(#REF!,C613+10,12)=0,IF(INDEX(#REF!,C613+11,12)=0,INDEX(#REF!,C613+12,12),INDEX(#REF!,C613+11,12)),INDEX(#REF!,C613+10,12)),INDEX(#REF!,C613+9,12)),INDEX(#REF!,C613+8,12)),INDEX(#REF!,C613+7,12)),INDEX(#REF!,C613+6,12)),INDEX(#REF!,C613+5,12)),INDEX(#REF!,C613+4,12)),INDEX(#REF!,C613+3,12)),INDEX(#REF!,C613+2,12)),INDEX(#REF!,C613+1,12)))</f>
        <v>#N/A</v>
      </c>
      <c r="E613" t="e">
        <f>VLOOKUP(A613,'помощник для списков'!A$2:C$4005,3,FALSE)</f>
        <v>#N/A</v>
      </c>
      <c r="F613" t="e">
        <f>VLOOKUP(CONCATENATE("Лимит на доме",E613),#REF!,22,FALSE)</f>
        <v>#N/A</v>
      </c>
      <c r="G613" t="e">
        <f>VLOOKUP(E613,'помощник для списков'!C$2:I$4005,7,FALSE)</f>
        <v>#N/A</v>
      </c>
      <c r="H613" s="68" t="e">
        <f t="shared" si="60"/>
        <v>#N/A</v>
      </c>
      <c r="I613" t="e">
        <f t="shared" si="61"/>
        <v>#N/A</v>
      </c>
      <c r="J613">
        <f>ROW()</f>
        <v>613</v>
      </c>
      <c r="K613" t="e">
        <f>INDEX(#REF!,'помощник2(строки)'!D613,26)</f>
        <v>#REF!</v>
      </c>
      <c r="L613" t="e">
        <f>IF(K613="да",IF(A613=A612,L612,COUNTIF(M$2:M612,"&gt;0")+1),0)</f>
        <v>#REF!</v>
      </c>
      <c r="M613" t="e">
        <f>IF(VLOOKUP(E613,'помощник для списков'!C$2:I$4005,7,FALSE)=0,0,IF(L613=0,0,IF(E613=E612,0,1)))</f>
        <v>#N/A</v>
      </c>
      <c r="N613" t="e">
        <f t="shared" si="62"/>
        <v>#N/A</v>
      </c>
      <c r="O613" t="e">
        <f t="shared" si="63"/>
        <v>#N/A</v>
      </c>
      <c r="P613" t="e">
        <f>IF(INDEX(#REF!,'помощник2(строки)'!D613,27)="согласие",1,IF(INDEX(#REF!,'помощник2(строки)'!D613,27)="принято решение ОМС",1,0))</f>
        <v>#REF!</v>
      </c>
      <c r="Q613" t="e">
        <f t="shared" si="64"/>
        <v>#REF!</v>
      </c>
      <c r="R613" t="e">
        <f>IF(P613=1,IF(A613=A612,R612,COUNTIF(Q$2:Q612,"&gt;0")+1),0)</f>
        <v>#REF!</v>
      </c>
      <c r="S613" t="e">
        <f t="shared" si="65"/>
        <v>#N/A</v>
      </c>
    </row>
    <row r="614" spans="1:19">
      <c r="A614" t="e">
        <f>IF(COUNTIF(A$2:A613,A613)=B613,A613+1,A613)</f>
        <v>#N/A</v>
      </c>
      <c r="B614" t="e">
        <f>VLOOKUP(A614,'помощник для списков'!A$2:L$4005,11,FALSE)</f>
        <v>#N/A</v>
      </c>
      <c r="C614" t="e">
        <f>IF(A614=A613,D613,VLOOKUP(E614,#REF!,25,FALSE))</f>
        <v>#N/A</v>
      </c>
      <c r="D614" s="54" t="e">
        <f>IF(VLOOKUP(E614,'помощник для списков'!C$2:E$4005,3,FALSE)=0,'помощник2(строки)'!C614,IF(INDEX(#REF!,C614+1,12)=0,IF(INDEX(#REF!,C614+2,12)=0,IF(INDEX(#REF!,C614+3,12)=0,IF(INDEX(#REF!,C614+4,12)=0,IF(INDEX(#REF!,C614+5,12)=0,IF(INDEX(#REF!,C614+6,12)=0,IF(INDEX(#REF!,C614+7,12)=0,IF(INDEX(#REF!,C614+8,12)=0,IF(INDEX(#REF!,C614+9,12)=0,IF(INDEX(#REF!,C614+10,12)=0,IF(INDEX(#REF!,C614+11,12)=0,INDEX(#REF!,C614+12,12),INDEX(#REF!,C614+11,12)),INDEX(#REF!,C614+10,12)),INDEX(#REF!,C614+9,12)),INDEX(#REF!,C614+8,12)),INDEX(#REF!,C614+7,12)),INDEX(#REF!,C614+6,12)),INDEX(#REF!,C614+5,12)),INDEX(#REF!,C614+4,12)),INDEX(#REF!,C614+3,12)),INDEX(#REF!,C614+2,12)),INDEX(#REF!,C614+1,12)))</f>
        <v>#N/A</v>
      </c>
      <c r="E614" t="e">
        <f>VLOOKUP(A614,'помощник для списков'!A$2:C$4005,3,FALSE)</f>
        <v>#N/A</v>
      </c>
      <c r="F614" t="e">
        <f>VLOOKUP(CONCATENATE("Лимит на доме",E614),#REF!,22,FALSE)</f>
        <v>#N/A</v>
      </c>
      <c r="G614" t="e">
        <f>VLOOKUP(E614,'помощник для списков'!C$2:I$4005,7,FALSE)</f>
        <v>#N/A</v>
      </c>
      <c r="H614" s="68" t="e">
        <f t="shared" si="60"/>
        <v>#N/A</v>
      </c>
      <c r="I614" t="e">
        <f t="shared" si="61"/>
        <v>#N/A</v>
      </c>
      <c r="J614">
        <f>ROW()</f>
        <v>614</v>
      </c>
      <c r="K614" t="e">
        <f>INDEX(#REF!,'помощник2(строки)'!D614,26)</f>
        <v>#REF!</v>
      </c>
      <c r="L614" t="e">
        <f>IF(K614="да",IF(A614=A613,L613,COUNTIF(M$2:M613,"&gt;0")+1),0)</f>
        <v>#REF!</v>
      </c>
      <c r="M614" t="e">
        <f>IF(VLOOKUP(E614,'помощник для списков'!C$2:I$4005,7,FALSE)=0,0,IF(L614=0,0,IF(E614=E613,0,1)))</f>
        <v>#N/A</v>
      </c>
      <c r="N614" t="e">
        <f t="shared" si="62"/>
        <v>#N/A</v>
      </c>
      <c r="O614" t="e">
        <f t="shared" si="63"/>
        <v>#N/A</v>
      </c>
      <c r="P614" t="e">
        <f>IF(INDEX(#REF!,'помощник2(строки)'!D614,27)="согласие",1,IF(INDEX(#REF!,'помощник2(строки)'!D614,27)="принято решение ОМС",1,0))</f>
        <v>#REF!</v>
      </c>
      <c r="Q614" t="e">
        <f t="shared" si="64"/>
        <v>#REF!</v>
      </c>
      <c r="R614" t="e">
        <f>IF(P614=1,IF(A614=A613,R613,COUNTIF(Q$2:Q613,"&gt;0")+1),0)</f>
        <v>#REF!</v>
      </c>
      <c r="S614" t="e">
        <f t="shared" si="65"/>
        <v>#N/A</v>
      </c>
    </row>
    <row r="615" spans="1:19">
      <c r="A615" t="e">
        <f>IF(COUNTIF(A$2:A614,A614)=B614,A614+1,A614)</f>
        <v>#N/A</v>
      </c>
      <c r="B615" t="e">
        <f>VLOOKUP(A615,'помощник для списков'!A$2:L$4005,11,FALSE)</f>
        <v>#N/A</v>
      </c>
      <c r="C615" t="e">
        <f>IF(A615=A614,D614,VLOOKUP(E615,#REF!,25,FALSE))</f>
        <v>#N/A</v>
      </c>
      <c r="D615" s="54" t="e">
        <f>IF(VLOOKUP(E615,'помощник для списков'!C$2:E$4005,3,FALSE)=0,'помощник2(строки)'!C615,IF(INDEX(#REF!,C615+1,12)=0,IF(INDEX(#REF!,C615+2,12)=0,IF(INDEX(#REF!,C615+3,12)=0,IF(INDEX(#REF!,C615+4,12)=0,IF(INDEX(#REF!,C615+5,12)=0,IF(INDEX(#REF!,C615+6,12)=0,IF(INDEX(#REF!,C615+7,12)=0,IF(INDEX(#REF!,C615+8,12)=0,IF(INDEX(#REF!,C615+9,12)=0,IF(INDEX(#REF!,C615+10,12)=0,IF(INDEX(#REF!,C615+11,12)=0,INDEX(#REF!,C615+12,12),INDEX(#REF!,C615+11,12)),INDEX(#REF!,C615+10,12)),INDEX(#REF!,C615+9,12)),INDEX(#REF!,C615+8,12)),INDEX(#REF!,C615+7,12)),INDEX(#REF!,C615+6,12)),INDEX(#REF!,C615+5,12)),INDEX(#REF!,C615+4,12)),INDEX(#REF!,C615+3,12)),INDEX(#REF!,C615+2,12)),INDEX(#REF!,C615+1,12)))</f>
        <v>#N/A</v>
      </c>
      <c r="E615" t="e">
        <f>VLOOKUP(A615,'помощник для списков'!A$2:C$4005,3,FALSE)</f>
        <v>#N/A</v>
      </c>
      <c r="F615" t="e">
        <f>VLOOKUP(CONCATENATE("Лимит на доме",E615),#REF!,22,FALSE)</f>
        <v>#N/A</v>
      </c>
      <c r="G615" t="e">
        <f>VLOOKUP(E615,'помощник для списков'!C$2:I$4005,7,FALSE)</f>
        <v>#N/A</v>
      </c>
      <c r="H615" s="68" t="e">
        <f t="shared" ref="H615:H678" si="66">D615</f>
        <v>#N/A</v>
      </c>
      <c r="I615" t="e">
        <f t="shared" ref="I615:I678" si="67">D615</f>
        <v>#N/A</v>
      </c>
      <c r="J615">
        <f>ROW()</f>
        <v>615</v>
      </c>
      <c r="K615" t="e">
        <f>INDEX(#REF!,'помощник2(строки)'!D615,26)</f>
        <v>#REF!</v>
      </c>
      <c r="L615" t="e">
        <f>IF(K615="да",IF(A615=A614,L614,COUNTIF(M$2:M614,"&gt;0")+1),0)</f>
        <v>#REF!</v>
      </c>
      <c r="M615" t="e">
        <f>IF(VLOOKUP(E615,'помощник для списков'!C$2:I$4005,7,FALSE)=0,0,IF(L615=0,0,IF(E615=E614,0,1)))</f>
        <v>#N/A</v>
      </c>
      <c r="N615" t="e">
        <f t="shared" ref="N615:N678" si="68">E615</f>
        <v>#N/A</v>
      </c>
      <c r="O615" t="e">
        <f t="shared" ref="O615:O678" si="69">B615</f>
        <v>#N/A</v>
      </c>
      <c r="P615" t="e">
        <f>IF(INDEX(#REF!,'помощник2(строки)'!D615,27)="согласие",1,IF(INDEX(#REF!,'помощник2(строки)'!D615,27)="принято решение ОМС",1,0))</f>
        <v>#REF!</v>
      </c>
      <c r="Q615" t="e">
        <f t="shared" ref="Q615:Q678" si="70">IF(P615=1,IF(A615=A614,0,1),0)</f>
        <v>#REF!</v>
      </c>
      <c r="R615" t="e">
        <f>IF(P615=1,IF(A615=A614,R614,COUNTIF(Q$2:Q614,"&gt;0")+1),0)</f>
        <v>#REF!</v>
      </c>
      <c r="S615" t="e">
        <f t="shared" ref="S615:S678" si="71">H615</f>
        <v>#N/A</v>
      </c>
    </row>
    <row r="616" spans="1:19">
      <c r="A616" t="e">
        <f>IF(COUNTIF(A$2:A615,A615)=B615,A615+1,A615)</f>
        <v>#N/A</v>
      </c>
      <c r="B616" t="e">
        <f>VLOOKUP(A616,'помощник для списков'!A$2:L$4005,11,FALSE)</f>
        <v>#N/A</v>
      </c>
      <c r="C616" t="e">
        <f>IF(A616=A615,D615,VLOOKUP(E616,#REF!,25,FALSE))</f>
        <v>#N/A</v>
      </c>
      <c r="D616" s="54" t="e">
        <f>IF(VLOOKUP(E616,'помощник для списков'!C$2:E$4005,3,FALSE)=0,'помощник2(строки)'!C616,IF(INDEX(#REF!,C616+1,12)=0,IF(INDEX(#REF!,C616+2,12)=0,IF(INDEX(#REF!,C616+3,12)=0,IF(INDEX(#REF!,C616+4,12)=0,IF(INDEX(#REF!,C616+5,12)=0,IF(INDEX(#REF!,C616+6,12)=0,IF(INDEX(#REF!,C616+7,12)=0,IF(INDEX(#REF!,C616+8,12)=0,IF(INDEX(#REF!,C616+9,12)=0,IF(INDEX(#REF!,C616+10,12)=0,IF(INDEX(#REF!,C616+11,12)=0,INDEX(#REF!,C616+12,12),INDEX(#REF!,C616+11,12)),INDEX(#REF!,C616+10,12)),INDEX(#REF!,C616+9,12)),INDEX(#REF!,C616+8,12)),INDEX(#REF!,C616+7,12)),INDEX(#REF!,C616+6,12)),INDEX(#REF!,C616+5,12)),INDEX(#REF!,C616+4,12)),INDEX(#REF!,C616+3,12)),INDEX(#REF!,C616+2,12)),INDEX(#REF!,C616+1,12)))</f>
        <v>#N/A</v>
      </c>
      <c r="E616" t="e">
        <f>VLOOKUP(A616,'помощник для списков'!A$2:C$4005,3,FALSE)</f>
        <v>#N/A</v>
      </c>
      <c r="F616" t="e">
        <f>VLOOKUP(CONCATENATE("Лимит на доме",E616),#REF!,22,FALSE)</f>
        <v>#N/A</v>
      </c>
      <c r="G616" t="e">
        <f>VLOOKUP(E616,'помощник для списков'!C$2:I$4005,7,FALSE)</f>
        <v>#N/A</v>
      </c>
      <c r="H616" s="68" t="e">
        <f t="shared" si="66"/>
        <v>#N/A</v>
      </c>
      <c r="I616" t="e">
        <f t="shared" si="67"/>
        <v>#N/A</v>
      </c>
      <c r="J616">
        <f>ROW()</f>
        <v>616</v>
      </c>
      <c r="K616" t="e">
        <f>INDEX(#REF!,'помощник2(строки)'!D616,26)</f>
        <v>#REF!</v>
      </c>
      <c r="L616" t="e">
        <f>IF(K616="да",IF(A616=A615,L615,COUNTIF(M$2:M615,"&gt;0")+1),0)</f>
        <v>#REF!</v>
      </c>
      <c r="M616" t="e">
        <f>IF(VLOOKUP(E616,'помощник для списков'!C$2:I$4005,7,FALSE)=0,0,IF(L616=0,0,IF(E616=E615,0,1)))</f>
        <v>#N/A</v>
      </c>
      <c r="N616" t="e">
        <f t="shared" si="68"/>
        <v>#N/A</v>
      </c>
      <c r="O616" t="e">
        <f t="shared" si="69"/>
        <v>#N/A</v>
      </c>
      <c r="P616" t="e">
        <f>IF(INDEX(#REF!,'помощник2(строки)'!D616,27)="согласие",1,IF(INDEX(#REF!,'помощник2(строки)'!D616,27)="принято решение ОМС",1,0))</f>
        <v>#REF!</v>
      </c>
      <c r="Q616" t="e">
        <f t="shared" si="70"/>
        <v>#REF!</v>
      </c>
      <c r="R616" t="e">
        <f>IF(P616=1,IF(A616=A615,R615,COUNTIF(Q$2:Q615,"&gt;0")+1),0)</f>
        <v>#REF!</v>
      </c>
      <c r="S616" t="e">
        <f t="shared" si="71"/>
        <v>#N/A</v>
      </c>
    </row>
    <row r="617" spans="1:19">
      <c r="A617" t="e">
        <f>IF(COUNTIF(A$2:A616,A616)=B616,A616+1,A616)</f>
        <v>#N/A</v>
      </c>
      <c r="B617" t="e">
        <f>VLOOKUP(A617,'помощник для списков'!A$2:L$4005,11,FALSE)</f>
        <v>#N/A</v>
      </c>
      <c r="C617" t="e">
        <f>IF(A617=A616,D616,VLOOKUP(E617,#REF!,25,FALSE))</f>
        <v>#N/A</v>
      </c>
      <c r="D617" s="54" t="e">
        <f>IF(VLOOKUP(E617,'помощник для списков'!C$2:E$4005,3,FALSE)=0,'помощник2(строки)'!C617,IF(INDEX(#REF!,C617+1,12)=0,IF(INDEX(#REF!,C617+2,12)=0,IF(INDEX(#REF!,C617+3,12)=0,IF(INDEX(#REF!,C617+4,12)=0,IF(INDEX(#REF!,C617+5,12)=0,IF(INDEX(#REF!,C617+6,12)=0,IF(INDEX(#REF!,C617+7,12)=0,IF(INDEX(#REF!,C617+8,12)=0,IF(INDEX(#REF!,C617+9,12)=0,IF(INDEX(#REF!,C617+10,12)=0,IF(INDEX(#REF!,C617+11,12)=0,INDEX(#REF!,C617+12,12),INDEX(#REF!,C617+11,12)),INDEX(#REF!,C617+10,12)),INDEX(#REF!,C617+9,12)),INDEX(#REF!,C617+8,12)),INDEX(#REF!,C617+7,12)),INDEX(#REF!,C617+6,12)),INDEX(#REF!,C617+5,12)),INDEX(#REF!,C617+4,12)),INDEX(#REF!,C617+3,12)),INDEX(#REF!,C617+2,12)),INDEX(#REF!,C617+1,12)))</f>
        <v>#N/A</v>
      </c>
      <c r="E617" t="e">
        <f>VLOOKUP(A617,'помощник для списков'!A$2:C$4005,3,FALSE)</f>
        <v>#N/A</v>
      </c>
      <c r="F617" t="e">
        <f>VLOOKUP(CONCATENATE("Лимит на доме",E617),#REF!,22,FALSE)</f>
        <v>#N/A</v>
      </c>
      <c r="G617" t="e">
        <f>VLOOKUP(E617,'помощник для списков'!C$2:I$4005,7,FALSE)</f>
        <v>#N/A</v>
      </c>
      <c r="H617" s="68" t="e">
        <f t="shared" si="66"/>
        <v>#N/A</v>
      </c>
      <c r="I617" t="e">
        <f t="shared" si="67"/>
        <v>#N/A</v>
      </c>
      <c r="J617">
        <f>ROW()</f>
        <v>617</v>
      </c>
      <c r="K617" t="e">
        <f>INDEX(#REF!,'помощник2(строки)'!D617,26)</f>
        <v>#REF!</v>
      </c>
      <c r="L617" t="e">
        <f>IF(K617="да",IF(A617=A616,L616,COUNTIF(M$2:M616,"&gt;0")+1),0)</f>
        <v>#REF!</v>
      </c>
      <c r="M617" t="e">
        <f>IF(VLOOKUP(E617,'помощник для списков'!C$2:I$4005,7,FALSE)=0,0,IF(L617=0,0,IF(E617=E616,0,1)))</f>
        <v>#N/A</v>
      </c>
      <c r="N617" t="e">
        <f t="shared" si="68"/>
        <v>#N/A</v>
      </c>
      <c r="O617" t="e">
        <f t="shared" si="69"/>
        <v>#N/A</v>
      </c>
      <c r="P617" t="e">
        <f>IF(INDEX(#REF!,'помощник2(строки)'!D617,27)="согласие",1,IF(INDEX(#REF!,'помощник2(строки)'!D617,27)="принято решение ОМС",1,0))</f>
        <v>#REF!</v>
      </c>
      <c r="Q617" t="e">
        <f t="shared" si="70"/>
        <v>#REF!</v>
      </c>
      <c r="R617" t="e">
        <f>IF(P617=1,IF(A617=A616,R616,COUNTIF(Q$2:Q616,"&gt;0")+1),0)</f>
        <v>#REF!</v>
      </c>
      <c r="S617" t="e">
        <f t="shared" si="71"/>
        <v>#N/A</v>
      </c>
    </row>
    <row r="618" spans="1:19">
      <c r="A618" t="e">
        <f>IF(COUNTIF(A$2:A617,A617)=B617,A617+1,A617)</f>
        <v>#N/A</v>
      </c>
      <c r="B618" t="e">
        <f>VLOOKUP(A618,'помощник для списков'!A$2:L$4005,11,FALSE)</f>
        <v>#N/A</v>
      </c>
      <c r="C618" t="e">
        <f>IF(A618=A617,D617,VLOOKUP(E618,#REF!,25,FALSE))</f>
        <v>#N/A</v>
      </c>
      <c r="D618" s="54" t="e">
        <f>IF(VLOOKUP(E618,'помощник для списков'!C$2:E$4005,3,FALSE)=0,'помощник2(строки)'!C618,IF(INDEX(#REF!,C618+1,12)=0,IF(INDEX(#REF!,C618+2,12)=0,IF(INDEX(#REF!,C618+3,12)=0,IF(INDEX(#REF!,C618+4,12)=0,IF(INDEX(#REF!,C618+5,12)=0,IF(INDEX(#REF!,C618+6,12)=0,IF(INDEX(#REF!,C618+7,12)=0,IF(INDEX(#REF!,C618+8,12)=0,IF(INDEX(#REF!,C618+9,12)=0,IF(INDEX(#REF!,C618+10,12)=0,IF(INDEX(#REF!,C618+11,12)=0,INDEX(#REF!,C618+12,12),INDEX(#REF!,C618+11,12)),INDEX(#REF!,C618+10,12)),INDEX(#REF!,C618+9,12)),INDEX(#REF!,C618+8,12)),INDEX(#REF!,C618+7,12)),INDEX(#REF!,C618+6,12)),INDEX(#REF!,C618+5,12)),INDEX(#REF!,C618+4,12)),INDEX(#REF!,C618+3,12)),INDEX(#REF!,C618+2,12)),INDEX(#REF!,C618+1,12)))</f>
        <v>#N/A</v>
      </c>
      <c r="E618" t="e">
        <f>VLOOKUP(A618,'помощник для списков'!A$2:C$4005,3,FALSE)</f>
        <v>#N/A</v>
      </c>
      <c r="F618" t="e">
        <f>VLOOKUP(CONCATENATE("Лимит на доме",E618),#REF!,22,FALSE)</f>
        <v>#N/A</v>
      </c>
      <c r="G618" t="e">
        <f>VLOOKUP(E618,'помощник для списков'!C$2:I$4005,7,FALSE)</f>
        <v>#N/A</v>
      </c>
      <c r="H618" s="68" t="e">
        <f t="shared" si="66"/>
        <v>#N/A</v>
      </c>
      <c r="I618" t="e">
        <f t="shared" si="67"/>
        <v>#N/A</v>
      </c>
      <c r="J618">
        <f>ROW()</f>
        <v>618</v>
      </c>
      <c r="K618" t="e">
        <f>INDEX(#REF!,'помощник2(строки)'!D618,26)</f>
        <v>#REF!</v>
      </c>
      <c r="L618" t="e">
        <f>IF(K618="да",IF(A618=A617,L617,COUNTIF(M$2:M617,"&gt;0")+1),0)</f>
        <v>#REF!</v>
      </c>
      <c r="M618" t="e">
        <f>IF(VLOOKUP(E618,'помощник для списков'!C$2:I$4005,7,FALSE)=0,0,IF(L618=0,0,IF(E618=E617,0,1)))</f>
        <v>#N/A</v>
      </c>
      <c r="N618" t="e">
        <f t="shared" si="68"/>
        <v>#N/A</v>
      </c>
      <c r="O618" t="e">
        <f t="shared" si="69"/>
        <v>#N/A</v>
      </c>
      <c r="P618" t="e">
        <f>IF(INDEX(#REF!,'помощник2(строки)'!D618,27)="согласие",1,IF(INDEX(#REF!,'помощник2(строки)'!D618,27)="принято решение ОМС",1,0))</f>
        <v>#REF!</v>
      </c>
      <c r="Q618" t="e">
        <f t="shared" si="70"/>
        <v>#REF!</v>
      </c>
      <c r="R618" t="e">
        <f>IF(P618=1,IF(A618=A617,R617,COUNTIF(Q$2:Q617,"&gt;0")+1),0)</f>
        <v>#REF!</v>
      </c>
      <c r="S618" t="e">
        <f t="shared" si="71"/>
        <v>#N/A</v>
      </c>
    </row>
    <row r="619" spans="1:19">
      <c r="A619" t="e">
        <f>IF(COUNTIF(A$2:A618,A618)=B618,A618+1,A618)</f>
        <v>#N/A</v>
      </c>
      <c r="B619" t="e">
        <f>VLOOKUP(A619,'помощник для списков'!A$2:L$4005,11,FALSE)</f>
        <v>#N/A</v>
      </c>
      <c r="C619" t="e">
        <f>IF(A619=A618,D618,VLOOKUP(E619,#REF!,25,FALSE))</f>
        <v>#N/A</v>
      </c>
      <c r="D619" s="54" t="e">
        <f>IF(VLOOKUP(E619,'помощник для списков'!C$2:E$4005,3,FALSE)=0,'помощник2(строки)'!C619,IF(INDEX(#REF!,C619+1,12)=0,IF(INDEX(#REF!,C619+2,12)=0,IF(INDEX(#REF!,C619+3,12)=0,IF(INDEX(#REF!,C619+4,12)=0,IF(INDEX(#REF!,C619+5,12)=0,IF(INDEX(#REF!,C619+6,12)=0,IF(INDEX(#REF!,C619+7,12)=0,IF(INDEX(#REF!,C619+8,12)=0,IF(INDEX(#REF!,C619+9,12)=0,IF(INDEX(#REF!,C619+10,12)=0,IF(INDEX(#REF!,C619+11,12)=0,INDEX(#REF!,C619+12,12),INDEX(#REF!,C619+11,12)),INDEX(#REF!,C619+10,12)),INDEX(#REF!,C619+9,12)),INDEX(#REF!,C619+8,12)),INDEX(#REF!,C619+7,12)),INDEX(#REF!,C619+6,12)),INDEX(#REF!,C619+5,12)),INDEX(#REF!,C619+4,12)),INDEX(#REF!,C619+3,12)),INDEX(#REF!,C619+2,12)),INDEX(#REF!,C619+1,12)))</f>
        <v>#N/A</v>
      </c>
      <c r="E619" t="e">
        <f>VLOOKUP(A619,'помощник для списков'!A$2:C$4005,3,FALSE)</f>
        <v>#N/A</v>
      </c>
      <c r="F619" t="e">
        <f>VLOOKUP(CONCATENATE("Лимит на доме",E619),#REF!,22,FALSE)</f>
        <v>#N/A</v>
      </c>
      <c r="G619" t="e">
        <f>VLOOKUP(E619,'помощник для списков'!C$2:I$4005,7,FALSE)</f>
        <v>#N/A</v>
      </c>
      <c r="H619" s="68" t="e">
        <f t="shared" si="66"/>
        <v>#N/A</v>
      </c>
      <c r="I619" t="e">
        <f t="shared" si="67"/>
        <v>#N/A</v>
      </c>
      <c r="J619">
        <f>ROW()</f>
        <v>619</v>
      </c>
      <c r="K619" t="e">
        <f>INDEX(#REF!,'помощник2(строки)'!D619,26)</f>
        <v>#REF!</v>
      </c>
      <c r="L619" t="e">
        <f>IF(K619="да",IF(A619=A618,L618,COUNTIF(M$2:M618,"&gt;0")+1),0)</f>
        <v>#REF!</v>
      </c>
      <c r="M619" t="e">
        <f>IF(VLOOKUP(E619,'помощник для списков'!C$2:I$4005,7,FALSE)=0,0,IF(L619=0,0,IF(E619=E618,0,1)))</f>
        <v>#N/A</v>
      </c>
      <c r="N619" t="e">
        <f t="shared" si="68"/>
        <v>#N/A</v>
      </c>
      <c r="O619" t="e">
        <f t="shared" si="69"/>
        <v>#N/A</v>
      </c>
      <c r="P619" t="e">
        <f>IF(INDEX(#REF!,'помощник2(строки)'!D619,27)="согласие",1,IF(INDEX(#REF!,'помощник2(строки)'!D619,27)="принято решение ОМС",1,0))</f>
        <v>#REF!</v>
      </c>
      <c r="Q619" t="e">
        <f t="shared" si="70"/>
        <v>#REF!</v>
      </c>
      <c r="R619" t="e">
        <f>IF(P619=1,IF(A619=A618,R618,COUNTIF(Q$2:Q618,"&gt;0")+1),0)</f>
        <v>#REF!</v>
      </c>
      <c r="S619" t="e">
        <f t="shared" si="71"/>
        <v>#N/A</v>
      </c>
    </row>
    <row r="620" spans="1:19">
      <c r="A620" t="e">
        <f>IF(COUNTIF(A$2:A619,A619)=B619,A619+1,A619)</f>
        <v>#N/A</v>
      </c>
      <c r="B620" t="e">
        <f>VLOOKUP(A620,'помощник для списков'!A$2:L$4005,11,FALSE)</f>
        <v>#N/A</v>
      </c>
      <c r="C620" t="e">
        <f>IF(A620=A619,D619,VLOOKUP(E620,#REF!,25,FALSE))</f>
        <v>#N/A</v>
      </c>
      <c r="D620" s="54" t="e">
        <f>IF(VLOOKUP(E620,'помощник для списков'!C$2:E$4005,3,FALSE)=0,'помощник2(строки)'!C620,IF(INDEX(#REF!,C620+1,12)=0,IF(INDEX(#REF!,C620+2,12)=0,IF(INDEX(#REF!,C620+3,12)=0,IF(INDEX(#REF!,C620+4,12)=0,IF(INDEX(#REF!,C620+5,12)=0,IF(INDEX(#REF!,C620+6,12)=0,IF(INDEX(#REF!,C620+7,12)=0,IF(INDEX(#REF!,C620+8,12)=0,IF(INDEX(#REF!,C620+9,12)=0,IF(INDEX(#REF!,C620+10,12)=0,IF(INDEX(#REF!,C620+11,12)=0,INDEX(#REF!,C620+12,12),INDEX(#REF!,C620+11,12)),INDEX(#REF!,C620+10,12)),INDEX(#REF!,C620+9,12)),INDEX(#REF!,C620+8,12)),INDEX(#REF!,C620+7,12)),INDEX(#REF!,C620+6,12)),INDEX(#REF!,C620+5,12)),INDEX(#REF!,C620+4,12)),INDEX(#REF!,C620+3,12)),INDEX(#REF!,C620+2,12)),INDEX(#REF!,C620+1,12)))</f>
        <v>#N/A</v>
      </c>
      <c r="E620" t="e">
        <f>VLOOKUP(A620,'помощник для списков'!A$2:C$4005,3,FALSE)</f>
        <v>#N/A</v>
      </c>
      <c r="F620" t="e">
        <f>VLOOKUP(CONCATENATE("Лимит на доме",E620),#REF!,22,FALSE)</f>
        <v>#N/A</v>
      </c>
      <c r="G620" t="e">
        <f>VLOOKUP(E620,'помощник для списков'!C$2:I$4005,7,FALSE)</f>
        <v>#N/A</v>
      </c>
      <c r="H620" s="68" t="e">
        <f t="shared" si="66"/>
        <v>#N/A</v>
      </c>
      <c r="I620" t="e">
        <f t="shared" si="67"/>
        <v>#N/A</v>
      </c>
      <c r="J620">
        <f>ROW()</f>
        <v>620</v>
      </c>
      <c r="K620" t="e">
        <f>INDEX(#REF!,'помощник2(строки)'!D620,26)</f>
        <v>#REF!</v>
      </c>
      <c r="L620" t="e">
        <f>IF(K620="да",IF(A620=A619,L619,COUNTIF(M$2:M619,"&gt;0")+1),0)</f>
        <v>#REF!</v>
      </c>
      <c r="M620" t="e">
        <f>IF(VLOOKUP(E620,'помощник для списков'!C$2:I$4005,7,FALSE)=0,0,IF(L620=0,0,IF(E620=E619,0,1)))</f>
        <v>#N/A</v>
      </c>
      <c r="N620" t="e">
        <f t="shared" si="68"/>
        <v>#N/A</v>
      </c>
      <c r="O620" t="e">
        <f t="shared" si="69"/>
        <v>#N/A</v>
      </c>
      <c r="P620" t="e">
        <f>IF(INDEX(#REF!,'помощник2(строки)'!D620,27)="согласие",1,IF(INDEX(#REF!,'помощник2(строки)'!D620,27)="принято решение ОМС",1,0))</f>
        <v>#REF!</v>
      </c>
      <c r="Q620" t="e">
        <f t="shared" si="70"/>
        <v>#REF!</v>
      </c>
      <c r="R620" t="e">
        <f>IF(P620=1,IF(A620=A619,R619,COUNTIF(Q$2:Q619,"&gt;0")+1),0)</f>
        <v>#REF!</v>
      </c>
      <c r="S620" t="e">
        <f t="shared" si="71"/>
        <v>#N/A</v>
      </c>
    </row>
    <row r="621" spans="1:19">
      <c r="A621" t="e">
        <f>IF(COUNTIF(A$2:A620,A620)=B620,A620+1,A620)</f>
        <v>#N/A</v>
      </c>
      <c r="B621" t="e">
        <f>VLOOKUP(A621,'помощник для списков'!A$2:L$4005,11,FALSE)</f>
        <v>#N/A</v>
      </c>
      <c r="C621" t="e">
        <f>IF(A621=A620,D620,VLOOKUP(E621,#REF!,25,FALSE))</f>
        <v>#N/A</v>
      </c>
      <c r="D621" s="54" t="e">
        <f>IF(VLOOKUP(E621,'помощник для списков'!C$2:E$4005,3,FALSE)=0,'помощник2(строки)'!C621,IF(INDEX(#REF!,C621+1,12)=0,IF(INDEX(#REF!,C621+2,12)=0,IF(INDEX(#REF!,C621+3,12)=0,IF(INDEX(#REF!,C621+4,12)=0,IF(INDEX(#REF!,C621+5,12)=0,IF(INDEX(#REF!,C621+6,12)=0,IF(INDEX(#REF!,C621+7,12)=0,IF(INDEX(#REF!,C621+8,12)=0,IF(INDEX(#REF!,C621+9,12)=0,IF(INDEX(#REF!,C621+10,12)=0,IF(INDEX(#REF!,C621+11,12)=0,INDEX(#REF!,C621+12,12),INDEX(#REF!,C621+11,12)),INDEX(#REF!,C621+10,12)),INDEX(#REF!,C621+9,12)),INDEX(#REF!,C621+8,12)),INDEX(#REF!,C621+7,12)),INDEX(#REF!,C621+6,12)),INDEX(#REF!,C621+5,12)),INDEX(#REF!,C621+4,12)),INDEX(#REF!,C621+3,12)),INDEX(#REF!,C621+2,12)),INDEX(#REF!,C621+1,12)))</f>
        <v>#N/A</v>
      </c>
      <c r="E621" t="e">
        <f>VLOOKUP(A621,'помощник для списков'!A$2:C$4005,3,FALSE)</f>
        <v>#N/A</v>
      </c>
      <c r="F621" t="e">
        <f>VLOOKUP(CONCATENATE("Лимит на доме",E621),#REF!,22,FALSE)</f>
        <v>#N/A</v>
      </c>
      <c r="G621" t="e">
        <f>VLOOKUP(E621,'помощник для списков'!C$2:I$4005,7,FALSE)</f>
        <v>#N/A</v>
      </c>
      <c r="H621" s="68" t="e">
        <f t="shared" si="66"/>
        <v>#N/A</v>
      </c>
      <c r="I621" t="e">
        <f t="shared" si="67"/>
        <v>#N/A</v>
      </c>
      <c r="J621">
        <f>ROW()</f>
        <v>621</v>
      </c>
      <c r="K621" t="e">
        <f>INDEX(#REF!,'помощник2(строки)'!D621,26)</f>
        <v>#REF!</v>
      </c>
      <c r="L621" t="e">
        <f>IF(K621="да",IF(A621=A620,L620,COUNTIF(M$2:M620,"&gt;0")+1),0)</f>
        <v>#REF!</v>
      </c>
      <c r="M621" t="e">
        <f>IF(VLOOKUP(E621,'помощник для списков'!C$2:I$4005,7,FALSE)=0,0,IF(L621=0,0,IF(E621=E620,0,1)))</f>
        <v>#N/A</v>
      </c>
      <c r="N621" t="e">
        <f t="shared" si="68"/>
        <v>#N/A</v>
      </c>
      <c r="O621" t="e">
        <f t="shared" si="69"/>
        <v>#N/A</v>
      </c>
      <c r="P621" t="e">
        <f>IF(INDEX(#REF!,'помощник2(строки)'!D621,27)="согласие",1,IF(INDEX(#REF!,'помощник2(строки)'!D621,27)="принято решение ОМС",1,0))</f>
        <v>#REF!</v>
      </c>
      <c r="Q621" t="e">
        <f t="shared" si="70"/>
        <v>#REF!</v>
      </c>
      <c r="R621" t="e">
        <f>IF(P621=1,IF(A621=A620,R620,COUNTIF(Q$2:Q620,"&gt;0")+1),0)</f>
        <v>#REF!</v>
      </c>
      <c r="S621" t="e">
        <f t="shared" si="71"/>
        <v>#N/A</v>
      </c>
    </row>
    <row r="622" spans="1:19">
      <c r="A622" t="e">
        <f>IF(COUNTIF(A$2:A621,A621)=B621,A621+1,A621)</f>
        <v>#N/A</v>
      </c>
      <c r="B622" t="e">
        <f>VLOOKUP(A622,'помощник для списков'!A$2:L$4005,11,FALSE)</f>
        <v>#N/A</v>
      </c>
      <c r="C622" t="e">
        <f>IF(A622=A621,D621,VLOOKUP(E622,#REF!,25,FALSE))</f>
        <v>#N/A</v>
      </c>
      <c r="D622" s="54" t="e">
        <f>IF(VLOOKUP(E622,'помощник для списков'!C$2:E$4005,3,FALSE)=0,'помощник2(строки)'!C622,IF(INDEX(#REF!,C622+1,12)=0,IF(INDEX(#REF!,C622+2,12)=0,IF(INDEX(#REF!,C622+3,12)=0,IF(INDEX(#REF!,C622+4,12)=0,IF(INDEX(#REF!,C622+5,12)=0,IF(INDEX(#REF!,C622+6,12)=0,IF(INDEX(#REF!,C622+7,12)=0,IF(INDEX(#REF!,C622+8,12)=0,IF(INDEX(#REF!,C622+9,12)=0,IF(INDEX(#REF!,C622+10,12)=0,IF(INDEX(#REF!,C622+11,12)=0,INDEX(#REF!,C622+12,12),INDEX(#REF!,C622+11,12)),INDEX(#REF!,C622+10,12)),INDEX(#REF!,C622+9,12)),INDEX(#REF!,C622+8,12)),INDEX(#REF!,C622+7,12)),INDEX(#REF!,C622+6,12)),INDEX(#REF!,C622+5,12)),INDEX(#REF!,C622+4,12)),INDEX(#REF!,C622+3,12)),INDEX(#REF!,C622+2,12)),INDEX(#REF!,C622+1,12)))</f>
        <v>#N/A</v>
      </c>
      <c r="E622" t="e">
        <f>VLOOKUP(A622,'помощник для списков'!A$2:C$4005,3,FALSE)</f>
        <v>#N/A</v>
      </c>
      <c r="F622" t="e">
        <f>VLOOKUP(CONCATENATE("Лимит на доме",E622),#REF!,22,FALSE)</f>
        <v>#N/A</v>
      </c>
      <c r="G622" t="e">
        <f>VLOOKUP(E622,'помощник для списков'!C$2:I$4005,7,FALSE)</f>
        <v>#N/A</v>
      </c>
      <c r="H622" s="68" t="e">
        <f t="shared" si="66"/>
        <v>#N/A</v>
      </c>
      <c r="I622" t="e">
        <f t="shared" si="67"/>
        <v>#N/A</v>
      </c>
      <c r="J622">
        <f>ROW()</f>
        <v>622</v>
      </c>
      <c r="K622" t="e">
        <f>INDEX(#REF!,'помощник2(строки)'!D622,26)</f>
        <v>#REF!</v>
      </c>
      <c r="L622" t="e">
        <f>IF(K622="да",IF(A622=A621,L621,COUNTIF(M$2:M621,"&gt;0")+1),0)</f>
        <v>#REF!</v>
      </c>
      <c r="M622" t="e">
        <f>IF(VLOOKUP(E622,'помощник для списков'!C$2:I$4005,7,FALSE)=0,0,IF(L622=0,0,IF(E622=E621,0,1)))</f>
        <v>#N/A</v>
      </c>
      <c r="N622" t="e">
        <f t="shared" si="68"/>
        <v>#N/A</v>
      </c>
      <c r="O622" t="e">
        <f t="shared" si="69"/>
        <v>#N/A</v>
      </c>
      <c r="P622" t="e">
        <f>IF(INDEX(#REF!,'помощник2(строки)'!D622,27)="согласие",1,IF(INDEX(#REF!,'помощник2(строки)'!D622,27)="принято решение ОМС",1,0))</f>
        <v>#REF!</v>
      </c>
      <c r="Q622" t="e">
        <f t="shared" si="70"/>
        <v>#REF!</v>
      </c>
      <c r="R622" t="e">
        <f>IF(P622=1,IF(A622=A621,R621,COUNTIF(Q$2:Q621,"&gt;0")+1),0)</f>
        <v>#REF!</v>
      </c>
      <c r="S622" t="e">
        <f t="shared" si="71"/>
        <v>#N/A</v>
      </c>
    </row>
    <row r="623" spans="1:19">
      <c r="A623" t="e">
        <f>IF(COUNTIF(A$2:A622,A622)=B622,A622+1,A622)</f>
        <v>#N/A</v>
      </c>
      <c r="B623" t="e">
        <f>VLOOKUP(A623,'помощник для списков'!A$2:L$4005,11,FALSE)</f>
        <v>#N/A</v>
      </c>
      <c r="C623" t="e">
        <f>IF(A623=A622,D622,VLOOKUP(E623,#REF!,25,FALSE))</f>
        <v>#N/A</v>
      </c>
      <c r="D623" s="54" t="e">
        <f>IF(VLOOKUP(E623,'помощник для списков'!C$2:E$4005,3,FALSE)=0,'помощник2(строки)'!C623,IF(INDEX(#REF!,C623+1,12)=0,IF(INDEX(#REF!,C623+2,12)=0,IF(INDEX(#REF!,C623+3,12)=0,IF(INDEX(#REF!,C623+4,12)=0,IF(INDEX(#REF!,C623+5,12)=0,IF(INDEX(#REF!,C623+6,12)=0,IF(INDEX(#REF!,C623+7,12)=0,IF(INDEX(#REF!,C623+8,12)=0,IF(INDEX(#REF!,C623+9,12)=0,IF(INDEX(#REF!,C623+10,12)=0,IF(INDEX(#REF!,C623+11,12)=0,INDEX(#REF!,C623+12,12),INDEX(#REF!,C623+11,12)),INDEX(#REF!,C623+10,12)),INDEX(#REF!,C623+9,12)),INDEX(#REF!,C623+8,12)),INDEX(#REF!,C623+7,12)),INDEX(#REF!,C623+6,12)),INDEX(#REF!,C623+5,12)),INDEX(#REF!,C623+4,12)),INDEX(#REF!,C623+3,12)),INDEX(#REF!,C623+2,12)),INDEX(#REF!,C623+1,12)))</f>
        <v>#N/A</v>
      </c>
      <c r="E623" t="e">
        <f>VLOOKUP(A623,'помощник для списков'!A$2:C$4005,3,FALSE)</f>
        <v>#N/A</v>
      </c>
      <c r="F623" t="e">
        <f>VLOOKUP(CONCATENATE("Лимит на доме",E623),#REF!,22,FALSE)</f>
        <v>#N/A</v>
      </c>
      <c r="G623" t="e">
        <f>VLOOKUP(E623,'помощник для списков'!C$2:I$4005,7,FALSE)</f>
        <v>#N/A</v>
      </c>
      <c r="H623" s="68" t="e">
        <f t="shared" si="66"/>
        <v>#N/A</v>
      </c>
      <c r="I623" t="e">
        <f t="shared" si="67"/>
        <v>#N/A</v>
      </c>
      <c r="J623">
        <f>ROW()</f>
        <v>623</v>
      </c>
      <c r="K623" t="e">
        <f>INDEX(#REF!,'помощник2(строки)'!D623,26)</f>
        <v>#REF!</v>
      </c>
      <c r="L623" t="e">
        <f>IF(K623="да",IF(A623=A622,L622,COUNTIF(M$2:M622,"&gt;0")+1),0)</f>
        <v>#REF!</v>
      </c>
      <c r="M623" t="e">
        <f>IF(VLOOKUP(E623,'помощник для списков'!C$2:I$4005,7,FALSE)=0,0,IF(L623=0,0,IF(E623=E622,0,1)))</f>
        <v>#N/A</v>
      </c>
      <c r="N623" t="e">
        <f t="shared" si="68"/>
        <v>#N/A</v>
      </c>
      <c r="O623" t="e">
        <f t="shared" si="69"/>
        <v>#N/A</v>
      </c>
      <c r="P623" t="e">
        <f>IF(INDEX(#REF!,'помощник2(строки)'!D623,27)="согласие",1,IF(INDEX(#REF!,'помощник2(строки)'!D623,27)="принято решение ОМС",1,0))</f>
        <v>#REF!</v>
      </c>
      <c r="Q623" t="e">
        <f t="shared" si="70"/>
        <v>#REF!</v>
      </c>
      <c r="R623" t="e">
        <f>IF(P623=1,IF(A623=A622,R622,COUNTIF(Q$2:Q622,"&gt;0")+1),0)</f>
        <v>#REF!</v>
      </c>
      <c r="S623" t="e">
        <f t="shared" si="71"/>
        <v>#N/A</v>
      </c>
    </row>
    <row r="624" spans="1:19">
      <c r="A624" t="e">
        <f>IF(COUNTIF(A$2:A623,A623)=B623,A623+1,A623)</f>
        <v>#N/A</v>
      </c>
      <c r="B624" t="e">
        <f>VLOOKUP(A624,'помощник для списков'!A$2:L$4005,11,FALSE)</f>
        <v>#N/A</v>
      </c>
      <c r="C624" t="e">
        <f>IF(A624=A623,D623,VLOOKUP(E624,#REF!,25,FALSE))</f>
        <v>#N/A</v>
      </c>
      <c r="D624" s="54" t="e">
        <f>IF(VLOOKUP(E624,'помощник для списков'!C$2:E$4005,3,FALSE)=0,'помощник2(строки)'!C624,IF(INDEX(#REF!,C624+1,12)=0,IF(INDEX(#REF!,C624+2,12)=0,IF(INDEX(#REF!,C624+3,12)=0,IF(INDEX(#REF!,C624+4,12)=0,IF(INDEX(#REF!,C624+5,12)=0,IF(INDEX(#REF!,C624+6,12)=0,IF(INDEX(#REF!,C624+7,12)=0,IF(INDEX(#REF!,C624+8,12)=0,IF(INDEX(#REF!,C624+9,12)=0,IF(INDEX(#REF!,C624+10,12)=0,IF(INDEX(#REF!,C624+11,12)=0,INDEX(#REF!,C624+12,12),INDEX(#REF!,C624+11,12)),INDEX(#REF!,C624+10,12)),INDEX(#REF!,C624+9,12)),INDEX(#REF!,C624+8,12)),INDEX(#REF!,C624+7,12)),INDEX(#REF!,C624+6,12)),INDEX(#REF!,C624+5,12)),INDEX(#REF!,C624+4,12)),INDEX(#REF!,C624+3,12)),INDEX(#REF!,C624+2,12)),INDEX(#REF!,C624+1,12)))</f>
        <v>#N/A</v>
      </c>
      <c r="E624" t="e">
        <f>VLOOKUP(A624,'помощник для списков'!A$2:C$4005,3,FALSE)</f>
        <v>#N/A</v>
      </c>
      <c r="F624" t="e">
        <f>VLOOKUP(CONCATENATE("Лимит на доме",E624),#REF!,22,FALSE)</f>
        <v>#N/A</v>
      </c>
      <c r="G624" t="e">
        <f>VLOOKUP(E624,'помощник для списков'!C$2:I$4005,7,FALSE)</f>
        <v>#N/A</v>
      </c>
      <c r="H624" s="68" t="e">
        <f t="shared" si="66"/>
        <v>#N/A</v>
      </c>
      <c r="I624" t="e">
        <f t="shared" si="67"/>
        <v>#N/A</v>
      </c>
      <c r="J624">
        <f>ROW()</f>
        <v>624</v>
      </c>
      <c r="K624" t="e">
        <f>INDEX(#REF!,'помощник2(строки)'!D624,26)</f>
        <v>#REF!</v>
      </c>
      <c r="L624" t="e">
        <f>IF(K624="да",IF(A624=A623,L623,COUNTIF(M$2:M623,"&gt;0")+1),0)</f>
        <v>#REF!</v>
      </c>
      <c r="M624" t="e">
        <f>IF(VLOOKUP(E624,'помощник для списков'!C$2:I$4005,7,FALSE)=0,0,IF(L624=0,0,IF(E624=E623,0,1)))</f>
        <v>#N/A</v>
      </c>
      <c r="N624" t="e">
        <f t="shared" si="68"/>
        <v>#N/A</v>
      </c>
      <c r="O624" t="e">
        <f t="shared" si="69"/>
        <v>#N/A</v>
      </c>
      <c r="P624" t="e">
        <f>IF(INDEX(#REF!,'помощник2(строки)'!D624,27)="согласие",1,IF(INDEX(#REF!,'помощник2(строки)'!D624,27)="принято решение ОМС",1,0))</f>
        <v>#REF!</v>
      </c>
      <c r="Q624" t="e">
        <f t="shared" si="70"/>
        <v>#REF!</v>
      </c>
      <c r="R624" t="e">
        <f>IF(P624=1,IF(A624=A623,R623,COUNTIF(Q$2:Q623,"&gt;0")+1),0)</f>
        <v>#REF!</v>
      </c>
      <c r="S624" t="e">
        <f t="shared" si="71"/>
        <v>#N/A</v>
      </c>
    </row>
    <row r="625" spans="1:19">
      <c r="A625" t="e">
        <f>IF(COUNTIF(A$2:A624,A624)=B624,A624+1,A624)</f>
        <v>#N/A</v>
      </c>
      <c r="B625" t="e">
        <f>VLOOKUP(A625,'помощник для списков'!A$2:L$4005,11,FALSE)</f>
        <v>#N/A</v>
      </c>
      <c r="C625" t="e">
        <f>IF(A625=A624,D624,VLOOKUP(E625,#REF!,25,FALSE))</f>
        <v>#N/A</v>
      </c>
      <c r="D625" s="54" t="e">
        <f>IF(VLOOKUP(E625,'помощник для списков'!C$2:E$4005,3,FALSE)=0,'помощник2(строки)'!C625,IF(INDEX(#REF!,C625+1,12)=0,IF(INDEX(#REF!,C625+2,12)=0,IF(INDEX(#REF!,C625+3,12)=0,IF(INDEX(#REF!,C625+4,12)=0,IF(INDEX(#REF!,C625+5,12)=0,IF(INDEX(#REF!,C625+6,12)=0,IF(INDEX(#REF!,C625+7,12)=0,IF(INDEX(#REF!,C625+8,12)=0,IF(INDEX(#REF!,C625+9,12)=0,IF(INDEX(#REF!,C625+10,12)=0,IF(INDEX(#REF!,C625+11,12)=0,INDEX(#REF!,C625+12,12),INDEX(#REF!,C625+11,12)),INDEX(#REF!,C625+10,12)),INDEX(#REF!,C625+9,12)),INDEX(#REF!,C625+8,12)),INDEX(#REF!,C625+7,12)),INDEX(#REF!,C625+6,12)),INDEX(#REF!,C625+5,12)),INDEX(#REF!,C625+4,12)),INDEX(#REF!,C625+3,12)),INDEX(#REF!,C625+2,12)),INDEX(#REF!,C625+1,12)))</f>
        <v>#N/A</v>
      </c>
      <c r="E625" t="e">
        <f>VLOOKUP(A625,'помощник для списков'!A$2:C$4005,3,FALSE)</f>
        <v>#N/A</v>
      </c>
      <c r="F625" t="e">
        <f>VLOOKUP(CONCATENATE("Лимит на доме",E625),#REF!,22,FALSE)</f>
        <v>#N/A</v>
      </c>
      <c r="G625" t="e">
        <f>VLOOKUP(E625,'помощник для списков'!C$2:I$4005,7,FALSE)</f>
        <v>#N/A</v>
      </c>
      <c r="H625" s="68" t="e">
        <f t="shared" si="66"/>
        <v>#N/A</v>
      </c>
      <c r="I625" t="e">
        <f t="shared" si="67"/>
        <v>#N/A</v>
      </c>
      <c r="J625">
        <f>ROW()</f>
        <v>625</v>
      </c>
      <c r="K625" t="e">
        <f>INDEX(#REF!,'помощник2(строки)'!D625,26)</f>
        <v>#REF!</v>
      </c>
      <c r="L625" t="e">
        <f>IF(K625="да",IF(A625=A624,L624,COUNTIF(M$2:M624,"&gt;0")+1),0)</f>
        <v>#REF!</v>
      </c>
      <c r="M625" t="e">
        <f>IF(VLOOKUP(E625,'помощник для списков'!C$2:I$4005,7,FALSE)=0,0,IF(L625=0,0,IF(E625=E624,0,1)))</f>
        <v>#N/A</v>
      </c>
      <c r="N625" t="e">
        <f t="shared" si="68"/>
        <v>#N/A</v>
      </c>
      <c r="O625" t="e">
        <f t="shared" si="69"/>
        <v>#N/A</v>
      </c>
      <c r="P625" t="e">
        <f>IF(INDEX(#REF!,'помощник2(строки)'!D625,27)="согласие",1,IF(INDEX(#REF!,'помощник2(строки)'!D625,27)="принято решение ОМС",1,0))</f>
        <v>#REF!</v>
      </c>
      <c r="Q625" t="e">
        <f t="shared" si="70"/>
        <v>#REF!</v>
      </c>
      <c r="R625" t="e">
        <f>IF(P625=1,IF(A625=A624,R624,COUNTIF(Q$2:Q624,"&gt;0")+1),0)</f>
        <v>#REF!</v>
      </c>
      <c r="S625" t="e">
        <f t="shared" si="71"/>
        <v>#N/A</v>
      </c>
    </row>
    <row r="626" spans="1:19">
      <c r="A626" t="e">
        <f>IF(COUNTIF(A$2:A625,A625)=B625,A625+1,A625)</f>
        <v>#N/A</v>
      </c>
      <c r="B626" t="e">
        <f>VLOOKUP(A626,'помощник для списков'!A$2:L$4005,11,FALSE)</f>
        <v>#N/A</v>
      </c>
      <c r="C626" t="e">
        <f>IF(A626=A625,D625,VLOOKUP(E626,#REF!,25,FALSE))</f>
        <v>#N/A</v>
      </c>
      <c r="D626" s="54" t="e">
        <f>IF(VLOOKUP(E626,'помощник для списков'!C$2:E$4005,3,FALSE)=0,'помощник2(строки)'!C626,IF(INDEX(#REF!,C626+1,12)=0,IF(INDEX(#REF!,C626+2,12)=0,IF(INDEX(#REF!,C626+3,12)=0,IF(INDEX(#REF!,C626+4,12)=0,IF(INDEX(#REF!,C626+5,12)=0,IF(INDEX(#REF!,C626+6,12)=0,IF(INDEX(#REF!,C626+7,12)=0,IF(INDEX(#REF!,C626+8,12)=0,IF(INDEX(#REF!,C626+9,12)=0,IF(INDEX(#REF!,C626+10,12)=0,IF(INDEX(#REF!,C626+11,12)=0,INDEX(#REF!,C626+12,12),INDEX(#REF!,C626+11,12)),INDEX(#REF!,C626+10,12)),INDEX(#REF!,C626+9,12)),INDEX(#REF!,C626+8,12)),INDEX(#REF!,C626+7,12)),INDEX(#REF!,C626+6,12)),INDEX(#REF!,C626+5,12)),INDEX(#REF!,C626+4,12)),INDEX(#REF!,C626+3,12)),INDEX(#REF!,C626+2,12)),INDEX(#REF!,C626+1,12)))</f>
        <v>#N/A</v>
      </c>
      <c r="E626" t="e">
        <f>VLOOKUP(A626,'помощник для списков'!A$2:C$4005,3,FALSE)</f>
        <v>#N/A</v>
      </c>
      <c r="F626" t="e">
        <f>VLOOKUP(CONCATENATE("Лимит на доме",E626),#REF!,22,FALSE)</f>
        <v>#N/A</v>
      </c>
      <c r="G626" t="e">
        <f>VLOOKUP(E626,'помощник для списков'!C$2:I$4005,7,FALSE)</f>
        <v>#N/A</v>
      </c>
      <c r="H626" s="68" t="e">
        <f t="shared" si="66"/>
        <v>#N/A</v>
      </c>
      <c r="I626" t="e">
        <f t="shared" si="67"/>
        <v>#N/A</v>
      </c>
      <c r="J626">
        <f>ROW()</f>
        <v>626</v>
      </c>
      <c r="K626" t="e">
        <f>INDEX(#REF!,'помощник2(строки)'!D626,26)</f>
        <v>#REF!</v>
      </c>
      <c r="L626" t="e">
        <f>IF(K626="да",IF(A626=A625,L625,COUNTIF(M$2:M625,"&gt;0")+1),0)</f>
        <v>#REF!</v>
      </c>
      <c r="M626" t="e">
        <f>IF(VLOOKUP(E626,'помощник для списков'!C$2:I$4005,7,FALSE)=0,0,IF(L626=0,0,IF(E626=E625,0,1)))</f>
        <v>#N/A</v>
      </c>
      <c r="N626" t="e">
        <f t="shared" si="68"/>
        <v>#N/A</v>
      </c>
      <c r="O626" t="e">
        <f t="shared" si="69"/>
        <v>#N/A</v>
      </c>
      <c r="P626" t="e">
        <f>IF(INDEX(#REF!,'помощник2(строки)'!D626,27)="согласие",1,IF(INDEX(#REF!,'помощник2(строки)'!D626,27)="принято решение ОМС",1,0))</f>
        <v>#REF!</v>
      </c>
      <c r="Q626" t="e">
        <f t="shared" si="70"/>
        <v>#REF!</v>
      </c>
      <c r="R626" t="e">
        <f>IF(P626=1,IF(A626=A625,R625,COUNTIF(Q$2:Q625,"&gt;0")+1),0)</f>
        <v>#REF!</v>
      </c>
      <c r="S626" t="e">
        <f t="shared" si="71"/>
        <v>#N/A</v>
      </c>
    </row>
    <row r="627" spans="1:19">
      <c r="A627" t="e">
        <f>IF(COUNTIF(A$2:A626,A626)=B626,A626+1,A626)</f>
        <v>#N/A</v>
      </c>
      <c r="B627" t="e">
        <f>VLOOKUP(A627,'помощник для списков'!A$2:L$4005,11,FALSE)</f>
        <v>#N/A</v>
      </c>
      <c r="C627" t="e">
        <f>IF(A627=A626,D626,VLOOKUP(E627,#REF!,25,FALSE))</f>
        <v>#N/A</v>
      </c>
      <c r="D627" s="54" t="e">
        <f>IF(VLOOKUP(E627,'помощник для списков'!C$2:E$4005,3,FALSE)=0,'помощник2(строки)'!C627,IF(INDEX(#REF!,C627+1,12)=0,IF(INDEX(#REF!,C627+2,12)=0,IF(INDEX(#REF!,C627+3,12)=0,IF(INDEX(#REF!,C627+4,12)=0,IF(INDEX(#REF!,C627+5,12)=0,IF(INDEX(#REF!,C627+6,12)=0,IF(INDEX(#REF!,C627+7,12)=0,IF(INDEX(#REF!,C627+8,12)=0,IF(INDEX(#REF!,C627+9,12)=0,IF(INDEX(#REF!,C627+10,12)=0,IF(INDEX(#REF!,C627+11,12)=0,INDEX(#REF!,C627+12,12),INDEX(#REF!,C627+11,12)),INDEX(#REF!,C627+10,12)),INDEX(#REF!,C627+9,12)),INDEX(#REF!,C627+8,12)),INDEX(#REF!,C627+7,12)),INDEX(#REF!,C627+6,12)),INDEX(#REF!,C627+5,12)),INDEX(#REF!,C627+4,12)),INDEX(#REF!,C627+3,12)),INDEX(#REF!,C627+2,12)),INDEX(#REF!,C627+1,12)))</f>
        <v>#N/A</v>
      </c>
      <c r="E627" t="e">
        <f>VLOOKUP(A627,'помощник для списков'!A$2:C$4005,3,FALSE)</f>
        <v>#N/A</v>
      </c>
      <c r="F627" t="e">
        <f>VLOOKUP(CONCATENATE("Лимит на доме",E627),#REF!,22,FALSE)</f>
        <v>#N/A</v>
      </c>
      <c r="G627" t="e">
        <f>VLOOKUP(E627,'помощник для списков'!C$2:I$4005,7,FALSE)</f>
        <v>#N/A</v>
      </c>
      <c r="H627" s="68" t="e">
        <f t="shared" si="66"/>
        <v>#N/A</v>
      </c>
      <c r="I627" t="e">
        <f t="shared" si="67"/>
        <v>#N/A</v>
      </c>
      <c r="J627">
        <f>ROW()</f>
        <v>627</v>
      </c>
      <c r="K627" t="e">
        <f>INDEX(#REF!,'помощник2(строки)'!D627,26)</f>
        <v>#REF!</v>
      </c>
      <c r="L627" t="e">
        <f>IF(K627="да",IF(A627=A626,L626,COUNTIF(M$2:M626,"&gt;0")+1),0)</f>
        <v>#REF!</v>
      </c>
      <c r="M627" t="e">
        <f>IF(VLOOKUP(E627,'помощник для списков'!C$2:I$4005,7,FALSE)=0,0,IF(L627=0,0,IF(E627=E626,0,1)))</f>
        <v>#N/A</v>
      </c>
      <c r="N627" t="e">
        <f t="shared" si="68"/>
        <v>#N/A</v>
      </c>
      <c r="O627" t="e">
        <f t="shared" si="69"/>
        <v>#N/A</v>
      </c>
      <c r="P627" t="e">
        <f>IF(INDEX(#REF!,'помощник2(строки)'!D627,27)="согласие",1,IF(INDEX(#REF!,'помощник2(строки)'!D627,27)="принято решение ОМС",1,0))</f>
        <v>#REF!</v>
      </c>
      <c r="Q627" t="e">
        <f t="shared" si="70"/>
        <v>#REF!</v>
      </c>
      <c r="R627" t="e">
        <f>IF(P627=1,IF(A627=A626,R626,COUNTIF(Q$2:Q626,"&gt;0")+1),0)</f>
        <v>#REF!</v>
      </c>
      <c r="S627" t="e">
        <f t="shared" si="71"/>
        <v>#N/A</v>
      </c>
    </row>
    <row r="628" spans="1:19">
      <c r="A628" t="e">
        <f>IF(COUNTIF(A$2:A627,A627)=B627,A627+1,A627)</f>
        <v>#N/A</v>
      </c>
      <c r="B628" t="e">
        <f>VLOOKUP(A628,'помощник для списков'!A$2:L$4005,11,FALSE)</f>
        <v>#N/A</v>
      </c>
      <c r="C628" t="e">
        <f>IF(A628=A627,D627,VLOOKUP(E628,#REF!,25,FALSE))</f>
        <v>#N/A</v>
      </c>
      <c r="D628" s="54" t="e">
        <f>IF(VLOOKUP(E628,'помощник для списков'!C$2:E$4005,3,FALSE)=0,'помощник2(строки)'!C628,IF(INDEX(#REF!,C628+1,12)=0,IF(INDEX(#REF!,C628+2,12)=0,IF(INDEX(#REF!,C628+3,12)=0,IF(INDEX(#REF!,C628+4,12)=0,IF(INDEX(#REF!,C628+5,12)=0,IF(INDEX(#REF!,C628+6,12)=0,IF(INDEX(#REF!,C628+7,12)=0,IF(INDEX(#REF!,C628+8,12)=0,IF(INDEX(#REF!,C628+9,12)=0,IF(INDEX(#REF!,C628+10,12)=0,IF(INDEX(#REF!,C628+11,12)=0,INDEX(#REF!,C628+12,12),INDEX(#REF!,C628+11,12)),INDEX(#REF!,C628+10,12)),INDEX(#REF!,C628+9,12)),INDEX(#REF!,C628+8,12)),INDEX(#REF!,C628+7,12)),INDEX(#REF!,C628+6,12)),INDEX(#REF!,C628+5,12)),INDEX(#REF!,C628+4,12)),INDEX(#REF!,C628+3,12)),INDEX(#REF!,C628+2,12)),INDEX(#REF!,C628+1,12)))</f>
        <v>#N/A</v>
      </c>
      <c r="E628" t="e">
        <f>VLOOKUP(A628,'помощник для списков'!A$2:C$4005,3,FALSE)</f>
        <v>#N/A</v>
      </c>
      <c r="F628" t="e">
        <f>VLOOKUP(CONCATENATE("Лимит на доме",E628),#REF!,22,FALSE)</f>
        <v>#N/A</v>
      </c>
      <c r="G628" t="e">
        <f>VLOOKUP(E628,'помощник для списков'!C$2:I$4005,7,FALSE)</f>
        <v>#N/A</v>
      </c>
      <c r="H628" s="68" t="e">
        <f t="shared" si="66"/>
        <v>#N/A</v>
      </c>
      <c r="I628" t="e">
        <f t="shared" si="67"/>
        <v>#N/A</v>
      </c>
      <c r="J628">
        <f>ROW()</f>
        <v>628</v>
      </c>
      <c r="K628" t="e">
        <f>INDEX(#REF!,'помощник2(строки)'!D628,26)</f>
        <v>#REF!</v>
      </c>
      <c r="L628" t="e">
        <f>IF(K628="да",IF(A628=A627,L627,COUNTIF(M$2:M627,"&gt;0")+1),0)</f>
        <v>#REF!</v>
      </c>
      <c r="M628" t="e">
        <f>IF(VLOOKUP(E628,'помощник для списков'!C$2:I$4005,7,FALSE)=0,0,IF(L628=0,0,IF(E628=E627,0,1)))</f>
        <v>#N/A</v>
      </c>
      <c r="N628" t="e">
        <f t="shared" si="68"/>
        <v>#N/A</v>
      </c>
      <c r="O628" t="e">
        <f t="shared" si="69"/>
        <v>#N/A</v>
      </c>
      <c r="P628" t="e">
        <f>IF(INDEX(#REF!,'помощник2(строки)'!D628,27)="согласие",1,IF(INDEX(#REF!,'помощник2(строки)'!D628,27)="принято решение ОМС",1,0))</f>
        <v>#REF!</v>
      </c>
      <c r="Q628" t="e">
        <f t="shared" si="70"/>
        <v>#REF!</v>
      </c>
      <c r="R628" t="e">
        <f>IF(P628=1,IF(A628=A627,R627,COUNTIF(Q$2:Q627,"&gt;0")+1),0)</f>
        <v>#REF!</v>
      </c>
      <c r="S628" t="e">
        <f t="shared" si="71"/>
        <v>#N/A</v>
      </c>
    </row>
    <row r="629" spans="1:19">
      <c r="A629" t="e">
        <f>IF(COUNTIF(A$2:A628,A628)=B628,A628+1,A628)</f>
        <v>#N/A</v>
      </c>
      <c r="B629" t="e">
        <f>VLOOKUP(A629,'помощник для списков'!A$2:L$4005,11,FALSE)</f>
        <v>#N/A</v>
      </c>
      <c r="C629" t="e">
        <f>IF(A629=A628,D628,VLOOKUP(E629,#REF!,25,FALSE))</f>
        <v>#N/A</v>
      </c>
      <c r="D629" s="54" t="e">
        <f>IF(VLOOKUP(E629,'помощник для списков'!C$2:E$4005,3,FALSE)=0,'помощник2(строки)'!C629,IF(INDEX(#REF!,C629+1,12)=0,IF(INDEX(#REF!,C629+2,12)=0,IF(INDEX(#REF!,C629+3,12)=0,IF(INDEX(#REF!,C629+4,12)=0,IF(INDEX(#REF!,C629+5,12)=0,IF(INDEX(#REF!,C629+6,12)=0,IF(INDEX(#REF!,C629+7,12)=0,IF(INDEX(#REF!,C629+8,12)=0,IF(INDEX(#REF!,C629+9,12)=0,IF(INDEX(#REF!,C629+10,12)=0,IF(INDEX(#REF!,C629+11,12)=0,INDEX(#REF!,C629+12,12),INDEX(#REF!,C629+11,12)),INDEX(#REF!,C629+10,12)),INDEX(#REF!,C629+9,12)),INDEX(#REF!,C629+8,12)),INDEX(#REF!,C629+7,12)),INDEX(#REF!,C629+6,12)),INDEX(#REF!,C629+5,12)),INDEX(#REF!,C629+4,12)),INDEX(#REF!,C629+3,12)),INDEX(#REF!,C629+2,12)),INDEX(#REF!,C629+1,12)))</f>
        <v>#N/A</v>
      </c>
      <c r="E629" t="e">
        <f>VLOOKUP(A629,'помощник для списков'!A$2:C$4005,3,FALSE)</f>
        <v>#N/A</v>
      </c>
      <c r="F629" t="e">
        <f>VLOOKUP(CONCATENATE("Лимит на доме",E629),#REF!,22,FALSE)</f>
        <v>#N/A</v>
      </c>
      <c r="G629" t="e">
        <f>VLOOKUP(E629,'помощник для списков'!C$2:I$4005,7,FALSE)</f>
        <v>#N/A</v>
      </c>
      <c r="H629" s="68" t="e">
        <f t="shared" si="66"/>
        <v>#N/A</v>
      </c>
      <c r="I629" t="e">
        <f t="shared" si="67"/>
        <v>#N/A</v>
      </c>
      <c r="J629">
        <f>ROW()</f>
        <v>629</v>
      </c>
      <c r="K629" t="e">
        <f>INDEX(#REF!,'помощник2(строки)'!D629,26)</f>
        <v>#REF!</v>
      </c>
      <c r="L629" t="e">
        <f>IF(K629="да",IF(A629=A628,L628,COUNTIF(M$2:M628,"&gt;0")+1),0)</f>
        <v>#REF!</v>
      </c>
      <c r="M629" t="e">
        <f>IF(VLOOKUP(E629,'помощник для списков'!C$2:I$4005,7,FALSE)=0,0,IF(L629=0,0,IF(E629=E628,0,1)))</f>
        <v>#N/A</v>
      </c>
      <c r="N629" t="e">
        <f t="shared" si="68"/>
        <v>#N/A</v>
      </c>
      <c r="O629" t="e">
        <f t="shared" si="69"/>
        <v>#N/A</v>
      </c>
      <c r="P629" t="e">
        <f>IF(INDEX(#REF!,'помощник2(строки)'!D629,27)="согласие",1,IF(INDEX(#REF!,'помощник2(строки)'!D629,27)="принято решение ОМС",1,0))</f>
        <v>#REF!</v>
      </c>
      <c r="Q629" t="e">
        <f t="shared" si="70"/>
        <v>#REF!</v>
      </c>
      <c r="R629" t="e">
        <f>IF(P629=1,IF(A629=A628,R628,COUNTIF(Q$2:Q628,"&gt;0")+1),0)</f>
        <v>#REF!</v>
      </c>
      <c r="S629" t="e">
        <f t="shared" si="71"/>
        <v>#N/A</v>
      </c>
    </row>
    <row r="630" spans="1:19">
      <c r="A630" t="e">
        <f>IF(COUNTIF(A$2:A629,A629)=B629,A629+1,A629)</f>
        <v>#N/A</v>
      </c>
      <c r="B630" t="e">
        <f>VLOOKUP(A630,'помощник для списков'!A$2:L$4005,11,FALSE)</f>
        <v>#N/A</v>
      </c>
      <c r="C630" t="e">
        <f>IF(A630=A629,D629,VLOOKUP(E630,#REF!,25,FALSE))</f>
        <v>#N/A</v>
      </c>
      <c r="D630" s="54" t="e">
        <f>IF(VLOOKUP(E630,'помощник для списков'!C$2:E$4005,3,FALSE)=0,'помощник2(строки)'!C630,IF(INDEX(#REF!,C630+1,12)=0,IF(INDEX(#REF!,C630+2,12)=0,IF(INDEX(#REF!,C630+3,12)=0,IF(INDEX(#REF!,C630+4,12)=0,IF(INDEX(#REF!,C630+5,12)=0,IF(INDEX(#REF!,C630+6,12)=0,IF(INDEX(#REF!,C630+7,12)=0,IF(INDEX(#REF!,C630+8,12)=0,IF(INDEX(#REF!,C630+9,12)=0,IF(INDEX(#REF!,C630+10,12)=0,IF(INDEX(#REF!,C630+11,12)=0,INDEX(#REF!,C630+12,12),INDEX(#REF!,C630+11,12)),INDEX(#REF!,C630+10,12)),INDEX(#REF!,C630+9,12)),INDEX(#REF!,C630+8,12)),INDEX(#REF!,C630+7,12)),INDEX(#REF!,C630+6,12)),INDEX(#REF!,C630+5,12)),INDEX(#REF!,C630+4,12)),INDEX(#REF!,C630+3,12)),INDEX(#REF!,C630+2,12)),INDEX(#REF!,C630+1,12)))</f>
        <v>#N/A</v>
      </c>
      <c r="E630" t="e">
        <f>VLOOKUP(A630,'помощник для списков'!A$2:C$4005,3,FALSE)</f>
        <v>#N/A</v>
      </c>
      <c r="F630" t="e">
        <f>VLOOKUP(CONCATENATE("Лимит на доме",E630),#REF!,22,FALSE)</f>
        <v>#N/A</v>
      </c>
      <c r="G630" t="e">
        <f>VLOOKUP(E630,'помощник для списков'!C$2:I$4005,7,FALSE)</f>
        <v>#N/A</v>
      </c>
      <c r="H630" s="68" t="e">
        <f t="shared" si="66"/>
        <v>#N/A</v>
      </c>
      <c r="I630" t="e">
        <f t="shared" si="67"/>
        <v>#N/A</v>
      </c>
      <c r="J630">
        <f>ROW()</f>
        <v>630</v>
      </c>
      <c r="K630" t="e">
        <f>INDEX(#REF!,'помощник2(строки)'!D630,26)</f>
        <v>#REF!</v>
      </c>
      <c r="L630" t="e">
        <f>IF(K630="да",IF(A630=A629,L629,COUNTIF(M$2:M629,"&gt;0")+1),0)</f>
        <v>#REF!</v>
      </c>
      <c r="M630" t="e">
        <f>IF(VLOOKUP(E630,'помощник для списков'!C$2:I$4005,7,FALSE)=0,0,IF(L630=0,0,IF(E630=E629,0,1)))</f>
        <v>#N/A</v>
      </c>
      <c r="N630" t="e">
        <f t="shared" si="68"/>
        <v>#N/A</v>
      </c>
      <c r="O630" t="e">
        <f t="shared" si="69"/>
        <v>#N/A</v>
      </c>
      <c r="P630" t="e">
        <f>IF(INDEX(#REF!,'помощник2(строки)'!D630,27)="согласие",1,IF(INDEX(#REF!,'помощник2(строки)'!D630,27)="принято решение ОМС",1,0))</f>
        <v>#REF!</v>
      </c>
      <c r="Q630" t="e">
        <f t="shared" si="70"/>
        <v>#REF!</v>
      </c>
      <c r="R630" t="e">
        <f>IF(P630=1,IF(A630=A629,R629,COUNTIF(Q$2:Q629,"&gt;0")+1),0)</f>
        <v>#REF!</v>
      </c>
      <c r="S630" t="e">
        <f t="shared" si="71"/>
        <v>#N/A</v>
      </c>
    </row>
    <row r="631" spans="1:19">
      <c r="A631" t="e">
        <f>IF(COUNTIF(A$2:A630,A630)=B630,A630+1,A630)</f>
        <v>#N/A</v>
      </c>
      <c r="B631" t="e">
        <f>VLOOKUP(A631,'помощник для списков'!A$2:L$4005,11,FALSE)</f>
        <v>#N/A</v>
      </c>
      <c r="C631" t="e">
        <f>IF(A631=A630,D630,VLOOKUP(E631,#REF!,25,FALSE))</f>
        <v>#N/A</v>
      </c>
      <c r="D631" s="54" t="e">
        <f>IF(VLOOKUP(E631,'помощник для списков'!C$2:E$4005,3,FALSE)=0,'помощник2(строки)'!C631,IF(INDEX(#REF!,C631+1,12)=0,IF(INDEX(#REF!,C631+2,12)=0,IF(INDEX(#REF!,C631+3,12)=0,IF(INDEX(#REF!,C631+4,12)=0,IF(INDEX(#REF!,C631+5,12)=0,IF(INDEX(#REF!,C631+6,12)=0,IF(INDEX(#REF!,C631+7,12)=0,IF(INDEX(#REF!,C631+8,12)=0,IF(INDEX(#REF!,C631+9,12)=0,IF(INDEX(#REF!,C631+10,12)=0,IF(INDEX(#REF!,C631+11,12)=0,INDEX(#REF!,C631+12,12),INDEX(#REF!,C631+11,12)),INDEX(#REF!,C631+10,12)),INDEX(#REF!,C631+9,12)),INDEX(#REF!,C631+8,12)),INDEX(#REF!,C631+7,12)),INDEX(#REF!,C631+6,12)),INDEX(#REF!,C631+5,12)),INDEX(#REF!,C631+4,12)),INDEX(#REF!,C631+3,12)),INDEX(#REF!,C631+2,12)),INDEX(#REF!,C631+1,12)))</f>
        <v>#N/A</v>
      </c>
      <c r="E631" t="e">
        <f>VLOOKUP(A631,'помощник для списков'!A$2:C$4005,3,FALSE)</f>
        <v>#N/A</v>
      </c>
      <c r="F631" t="e">
        <f>VLOOKUP(CONCATENATE("Лимит на доме",E631),#REF!,22,FALSE)</f>
        <v>#N/A</v>
      </c>
      <c r="G631" t="e">
        <f>VLOOKUP(E631,'помощник для списков'!C$2:I$4005,7,FALSE)</f>
        <v>#N/A</v>
      </c>
      <c r="H631" s="68" t="e">
        <f t="shared" si="66"/>
        <v>#N/A</v>
      </c>
      <c r="I631" t="e">
        <f t="shared" si="67"/>
        <v>#N/A</v>
      </c>
      <c r="J631">
        <f>ROW()</f>
        <v>631</v>
      </c>
      <c r="K631" t="e">
        <f>INDEX(#REF!,'помощник2(строки)'!D631,26)</f>
        <v>#REF!</v>
      </c>
      <c r="L631" t="e">
        <f>IF(K631="да",IF(A631=A630,L630,COUNTIF(M$2:M630,"&gt;0")+1),0)</f>
        <v>#REF!</v>
      </c>
      <c r="M631" t="e">
        <f>IF(VLOOKUP(E631,'помощник для списков'!C$2:I$4005,7,FALSE)=0,0,IF(L631=0,0,IF(E631=E630,0,1)))</f>
        <v>#N/A</v>
      </c>
      <c r="N631" t="e">
        <f t="shared" si="68"/>
        <v>#N/A</v>
      </c>
      <c r="O631" t="e">
        <f t="shared" si="69"/>
        <v>#N/A</v>
      </c>
      <c r="P631" t="e">
        <f>IF(INDEX(#REF!,'помощник2(строки)'!D631,27)="согласие",1,IF(INDEX(#REF!,'помощник2(строки)'!D631,27)="принято решение ОМС",1,0))</f>
        <v>#REF!</v>
      </c>
      <c r="Q631" t="e">
        <f t="shared" si="70"/>
        <v>#REF!</v>
      </c>
      <c r="R631" t="e">
        <f>IF(P631=1,IF(A631=A630,R630,COUNTIF(Q$2:Q630,"&gt;0")+1),0)</f>
        <v>#REF!</v>
      </c>
      <c r="S631" t="e">
        <f t="shared" si="71"/>
        <v>#N/A</v>
      </c>
    </row>
    <row r="632" spans="1:19">
      <c r="A632" t="e">
        <f>IF(COUNTIF(A$2:A631,A631)=B631,A631+1,A631)</f>
        <v>#N/A</v>
      </c>
      <c r="B632" t="e">
        <f>VLOOKUP(A632,'помощник для списков'!A$2:L$4005,11,FALSE)</f>
        <v>#N/A</v>
      </c>
      <c r="C632" t="e">
        <f>IF(A632=A631,D631,VLOOKUP(E632,#REF!,25,FALSE))</f>
        <v>#N/A</v>
      </c>
      <c r="D632" s="54" t="e">
        <f>IF(VLOOKUP(E632,'помощник для списков'!C$2:E$4005,3,FALSE)=0,'помощник2(строки)'!C632,IF(INDEX(#REF!,C632+1,12)=0,IF(INDEX(#REF!,C632+2,12)=0,IF(INDEX(#REF!,C632+3,12)=0,IF(INDEX(#REF!,C632+4,12)=0,IF(INDEX(#REF!,C632+5,12)=0,IF(INDEX(#REF!,C632+6,12)=0,IF(INDEX(#REF!,C632+7,12)=0,IF(INDEX(#REF!,C632+8,12)=0,IF(INDEX(#REF!,C632+9,12)=0,IF(INDEX(#REF!,C632+10,12)=0,IF(INDEX(#REF!,C632+11,12)=0,INDEX(#REF!,C632+12,12),INDEX(#REF!,C632+11,12)),INDEX(#REF!,C632+10,12)),INDEX(#REF!,C632+9,12)),INDEX(#REF!,C632+8,12)),INDEX(#REF!,C632+7,12)),INDEX(#REF!,C632+6,12)),INDEX(#REF!,C632+5,12)),INDEX(#REF!,C632+4,12)),INDEX(#REF!,C632+3,12)),INDEX(#REF!,C632+2,12)),INDEX(#REF!,C632+1,12)))</f>
        <v>#N/A</v>
      </c>
      <c r="E632" t="e">
        <f>VLOOKUP(A632,'помощник для списков'!A$2:C$4005,3,FALSE)</f>
        <v>#N/A</v>
      </c>
      <c r="F632" t="e">
        <f>VLOOKUP(CONCATENATE("Лимит на доме",E632),#REF!,22,FALSE)</f>
        <v>#N/A</v>
      </c>
      <c r="G632" t="e">
        <f>VLOOKUP(E632,'помощник для списков'!C$2:I$4005,7,FALSE)</f>
        <v>#N/A</v>
      </c>
      <c r="H632" s="68" t="e">
        <f t="shared" si="66"/>
        <v>#N/A</v>
      </c>
      <c r="I632" t="e">
        <f t="shared" si="67"/>
        <v>#N/A</v>
      </c>
      <c r="J632">
        <f>ROW()</f>
        <v>632</v>
      </c>
      <c r="K632" t="e">
        <f>INDEX(#REF!,'помощник2(строки)'!D632,26)</f>
        <v>#REF!</v>
      </c>
      <c r="L632" t="e">
        <f>IF(K632="да",IF(A632=A631,L631,COUNTIF(M$2:M631,"&gt;0")+1),0)</f>
        <v>#REF!</v>
      </c>
      <c r="M632" t="e">
        <f>IF(VLOOKUP(E632,'помощник для списков'!C$2:I$4005,7,FALSE)=0,0,IF(L632=0,0,IF(E632=E631,0,1)))</f>
        <v>#N/A</v>
      </c>
      <c r="N632" t="e">
        <f t="shared" si="68"/>
        <v>#N/A</v>
      </c>
      <c r="O632" t="e">
        <f t="shared" si="69"/>
        <v>#N/A</v>
      </c>
      <c r="P632" t="e">
        <f>IF(INDEX(#REF!,'помощник2(строки)'!D632,27)="согласие",1,IF(INDEX(#REF!,'помощник2(строки)'!D632,27)="принято решение ОМС",1,0))</f>
        <v>#REF!</v>
      </c>
      <c r="Q632" t="e">
        <f t="shared" si="70"/>
        <v>#REF!</v>
      </c>
      <c r="R632" t="e">
        <f>IF(P632=1,IF(A632=A631,R631,COUNTIF(Q$2:Q631,"&gt;0")+1),0)</f>
        <v>#REF!</v>
      </c>
      <c r="S632" t="e">
        <f t="shared" si="71"/>
        <v>#N/A</v>
      </c>
    </row>
    <row r="633" spans="1:19">
      <c r="A633" t="e">
        <f>IF(COUNTIF(A$2:A632,A632)=B632,A632+1,A632)</f>
        <v>#N/A</v>
      </c>
      <c r="B633" t="e">
        <f>VLOOKUP(A633,'помощник для списков'!A$2:L$4005,11,FALSE)</f>
        <v>#N/A</v>
      </c>
      <c r="C633" t="e">
        <f>IF(A633=A632,D632,VLOOKUP(E633,#REF!,25,FALSE))</f>
        <v>#N/A</v>
      </c>
      <c r="D633" s="54" t="e">
        <f>IF(VLOOKUP(E633,'помощник для списков'!C$2:E$4005,3,FALSE)=0,'помощник2(строки)'!C633,IF(INDEX(#REF!,C633+1,12)=0,IF(INDEX(#REF!,C633+2,12)=0,IF(INDEX(#REF!,C633+3,12)=0,IF(INDEX(#REF!,C633+4,12)=0,IF(INDEX(#REF!,C633+5,12)=0,IF(INDEX(#REF!,C633+6,12)=0,IF(INDEX(#REF!,C633+7,12)=0,IF(INDEX(#REF!,C633+8,12)=0,IF(INDEX(#REF!,C633+9,12)=0,IF(INDEX(#REF!,C633+10,12)=0,IF(INDEX(#REF!,C633+11,12)=0,INDEX(#REF!,C633+12,12),INDEX(#REF!,C633+11,12)),INDEX(#REF!,C633+10,12)),INDEX(#REF!,C633+9,12)),INDEX(#REF!,C633+8,12)),INDEX(#REF!,C633+7,12)),INDEX(#REF!,C633+6,12)),INDEX(#REF!,C633+5,12)),INDEX(#REF!,C633+4,12)),INDEX(#REF!,C633+3,12)),INDEX(#REF!,C633+2,12)),INDEX(#REF!,C633+1,12)))</f>
        <v>#N/A</v>
      </c>
      <c r="E633" t="e">
        <f>VLOOKUP(A633,'помощник для списков'!A$2:C$4005,3,FALSE)</f>
        <v>#N/A</v>
      </c>
      <c r="F633" t="e">
        <f>VLOOKUP(CONCATENATE("Лимит на доме",E633),#REF!,22,FALSE)</f>
        <v>#N/A</v>
      </c>
      <c r="G633" t="e">
        <f>VLOOKUP(E633,'помощник для списков'!C$2:I$4005,7,FALSE)</f>
        <v>#N/A</v>
      </c>
      <c r="H633" s="68" t="e">
        <f t="shared" si="66"/>
        <v>#N/A</v>
      </c>
      <c r="I633" t="e">
        <f t="shared" si="67"/>
        <v>#N/A</v>
      </c>
      <c r="J633">
        <f>ROW()</f>
        <v>633</v>
      </c>
      <c r="K633" t="e">
        <f>INDEX(#REF!,'помощник2(строки)'!D633,26)</f>
        <v>#REF!</v>
      </c>
      <c r="L633" t="e">
        <f>IF(K633="да",IF(A633=A632,L632,COUNTIF(M$2:M632,"&gt;0")+1),0)</f>
        <v>#REF!</v>
      </c>
      <c r="M633" t="e">
        <f>IF(VLOOKUP(E633,'помощник для списков'!C$2:I$4005,7,FALSE)=0,0,IF(L633=0,0,IF(E633=E632,0,1)))</f>
        <v>#N/A</v>
      </c>
      <c r="N633" t="e">
        <f t="shared" si="68"/>
        <v>#N/A</v>
      </c>
      <c r="O633" t="e">
        <f t="shared" si="69"/>
        <v>#N/A</v>
      </c>
      <c r="P633" t="e">
        <f>IF(INDEX(#REF!,'помощник2(строки)'!D633,27)="согласие",1,IF(INDEX(#REF!,'помощник2(строки)'!D633,27)="принято решение ОМС",1,0))</f>
        <v>#REF!</v>
      </c>
      <c r="Q633" t="e">
        <f t="shared" si="70"/>
        <v>#REF!</v>
      </c>
      <c r="R633" t="e">
        <f>IF(P633=1,IF(A633=A632,R632,COUNTIF(Q$2:Q632,"&gt;0")+1),0)</f>
        <v>#REF!</v>
      </c>
      <c r="S633" t="e">
        <f t="shared" si="71"/>
        <v>#N/A</v>
      </c>
    </row>
    <row r="634" spans="1:19">
      <c r="A634" t="e">
        <f>IF(COUNTIF(A$2:A633,A633)=B633,A633+1,A633)</f>
        <v>#N/A</v>
      </c>
      <c r="B634" t="e">
        <f>VLOOKUP(A634,'помощник для списков'!A$2:L$4005,11,FALSE)</f>
        <v>#N/A</v>
      </c>
      <c r="C634" t="e">
        <f>IF(A634=A633,D633,VLOOKUP(E634,#REF!,25,FALSE))</f>
        <v>#N/A</v>
      </c>
      <c r="D634" s="54" t="e">
        <f>IF(VLOOKUP(E634,'помощник для списков'!C$2:E$4005,3,FALSE)=0,'помощник2(строки)'!C634,IF(INDEX(#REF!,C634+1,12)=0,IF(INDEX(#REF!,C634+2,12)=0,IF(INDEX(#REF!,C634+3,12)=0,IF(INDEX(#REF!,C634+4,12)=0,IF(INDEX(#REF!,C634+5,12)=0,IF(INDEX(#REF!,C634+6,12)=0,IF(INDEX(#REF!,C634+7,12)=0,IF(INDEX(#REF!,C634+8,12)=0,IF(INDEX(#REF!,C634+9,12)=0,IF(INDEX(#REF!,C634+10,12)=0,IF(INDEX(#REF!,C634+11,12)=0,INDEX(#REF!,C634+12,12),INDEX(#REF!,C634+11,12)),INDEX(#REF!,C634+10,12)),INDEX(#REF!,C634+9,12)),INDEX(#REF!,C634+8,12)),INDEX(#REF!,C634+7,12)),INDEX(#REF!,C634+6,12)),INDEX(#REF!,C634+5,12)),INDEX(#REF!,C634+4,12)),INDEX(#REF!,C634+3,12)),INDEX(#REF!,C634+2,12)),INDEX(#REF!,C634+1,12)))</f>
        <v>#N/A</v>
      </c>
      <c r="E634" t="e">
        <f>VLOOKUP(A634,'помощник для списков'!A$2:C$4005,3,FALSE)</f>
        <v>#N/A</v>
      </c>
      <c r="F634" t="e">
        <f>VLOOKUP(CONCATENATE("Лимит на доме",E634),#REF!,22,FALSE)</f>
        <v>#N/A</v>
      </c>
      <c r="G634" t="e">
        <f>VLOOKUP(E634,'помощник для списков'!C$2:I$4005,7,FALSE)</f>
        <v>#N/A</v>
      </c>
      <c r="H634" s="68" t="e">
        <f t="shared" si="66"/>
        <v>#N/A</v>
      </c>
      <c r="I634" t="e">
        <f t="shared" si="67"/>
        <v>#N/A</v>
      </c>
      <c r="J634">
        <f>ROW()</f>
        <v>634</v>
      </c>
      <c r="K634" t="e">
        <f>INDEX(#REF!,'помощник2(строки)'!D634,26)</f>
        <v>#REF!</v>
      </c>
      <c r="L634" t="e">
        <f>IF(K634="да",IF(A634=A633,L633,COUNTIF(M$2:M633,"&gt;0")+1),0)</f>
        <v>#REF!</v>
      </c>
      <c r="M634" t="e">
        <f>IF(VLOOKUP(E634,'помощник для списков'!C$2:I$4005,7,FALSE)=0,0,IF(L634=0,0,IF(E634=E633,0,1)))</f>
        <v>#N/A</v>
      </c>
      <c r="N634" t="e">
        <f t="shared" si="68"/>
        <v>#N/A</v>
      </c>
      <c r="O634" t="e">
        <f t="shared" si="69"/>
        <v>#N/A</v>
      </c>
      <c r="P634" t="e">
        <f>IF(INDEX(#REF!,'помощник2(строки)'!D634,27)="согласие",1,IF(INDEX(#REF!,'помощник2(строки)'!D634,27)="принято решение ОМС",1,0))</f>
        <v>#REF!</v>
      </c>
      <c r="Q634" t="e">
        <f t="shared" si="70"/>
        <v>#REF!</v>
      </c>
      <c r="R634" t="e">
        <f>IF(P634=1,IF(A634=A633,R633,COUNTIF(Q$2:Q633,"&gt;0")+1),0)</f>
        <v>#REF!</v>
      </c>
      <c r="S634" t="e">
        <f t="shared" si="71"/>
        <v>#N/A</v>
      </c>
    </row>
    <row r="635" spans="1:19">
      <c r="A635" t="e">
        <f>IF(COUNTIF(A$2:A634,A634)=B634,A634+1,A634)</f>
        <v>#N/A</v>
      </c>
      <c r="B635" t="e">
        <f>VLOOKUP(A635,'помощник для списков'!A$2:L$4005,11,FALSE)</f>
        <v>#N/A</v>
      </c>
      <c r="C635" t="e">
        <f>IF(A635=A634,D634,VLOOKUP(E635,#REF!,25,FALSE))</f>
        <v>#N/A</v>
      </c>
      <c r="D635" s="54" t="e">
        <f>IF(VLOOKUP(E635,'помощник для списков'!C$2:E$4005,3,FALSE)=0,'помощник2(строки)'!C635,IF(INDEX(#REF!,C635+1,12)=0,IF(INDEX(#REF!,C635+2,12)=0,IF(INDEX(#REF!,C635+3,12)=0,IF(INDEX(#REF!,C635+4,12)=0,IF(INDEX(#REF!,C635+5,12)=0,IF(INDEX(#REF!,C635+6,12)=0,IF(INDEX(#REF!,C635+7,12)=0,IF(INDEX(#REF!,C635+8,12)=0,IF(INDEX(#REF!,C635+9,12)=0,IF(INDEX(#REF!,C635+10,12)=0,IF(INDEX(#REF!,C635+11,12)=0,INDEX(#REF!,C635+12,12),INDEX(#REF!,C635+11,12)),INDEX(#REF!,C635+10,12)),INDEX(#REF!,C635+9,12)),INDEX(#REF!,C635+8,12)),INDEX(#REF!,C635+7,12)),INDEX(#REF!,C635+6,12)),INDEX(#REF!,C635+5,12)),INDEX(#REF!,C635+4,12)),INDEX(#REF!,C635+3,12)),INDEX(#REF!,C635+2,12)),INDEX(#REF!,C635+1,12)))</f>
        <v>#N/A</v>
      </c>
      <c r="E635" t="e">
        <f>VLOOKUP(A635,'помощник для списков'!A$2:C$4005,3,FALSE)</f>
        <v>#N/A</v>
      </c>
      <c r="F635" t="e">
        <f>VLOOKUP(CONCATENATE("Лимит на доме",E635),#REF!,22,FALSE)</f>
        <v>#N/A</v>
      </c>
      <c r="G635" t="e">
        <f>VLOOKUP(E635,'помощник для списков'!C$2:I$4005,7,FALSE)</f>
        <v>#N/A</v>
      </c>
      <c r="H635" s="68" t="e">
        <f t="shared" si="66"/>
        <v>#N/A</v>
      </c>
      <c r="I635" t="e">
        <f t="shared" si="67"/>
        <v>#N/A</v>
      </c>
      <c r="J635">
        <f>ROW()</f>
        <v>635</v>
      </c>
      <c r="K635" t="e">
        <f>INDEX(#REF!,'помощник2(строки)'!D635,26)</f>
        <v>#REF!</v>
      </c>
      <c r="L635" t="e">
        <f>IF(K635="да",IF(A635=A634,L634,COUNTIF(M$2:M634,"&gt;0")+1),0)</f>
        <v>#REF!</v>
      </c>
      <c r="M635" t="e">
        <f>IF(VLOOKUP(E635,'помощник для списков'!C$2:I$4005,7,FALSE)=0,0,IF(L635=0,0,IF(E635=E634,0,1)))</f>
        <v>#N/A</v>
      </c>
      <c r="N635" t="e">
        <f t="shared" si="68"/>
        <v>#N/A</v>
      </c>
      <c r="O635" t="e">
        <f t="shared" si="69"/>
        <v>#N/A</v>
      </c>
      <c r="P635" t="e">
        <f>IF(INDEX(#REF!,'помощник2(строки)'!D635,27)="согласие",1,IF(INDEX(#REF!,'помощник2(строки)'!D635,27)="принято решение ОМС",1,0))</f>
        <v>#REF!</v>
      </c>
      <c r="Q635" t="e">
        <f t="shared" si="70"/>
        <v>#REF!</v>
      </c>
      <c r="R635" t="e">
        <f>IF(P635=1,IF(A635=A634,R634,COUNTIF(Q$2:Q634,"&gt;0")+1),0)</f>
        <v>#REF!</v>
      </c>
      <c r="S635" t="e">
        <f t="shared" si="71"/>
        <v>#N/A</v>
      </c>
    </row>
    <row r="636" spans="1:19">
      <c r="A636" t="e">
        <f>IF(COUNTIF(A$2:A635,A635)=B635,A635+1,A635)</f>
        <v>#N/A</v>
      </c>
      <c r="B636" t="e">
        <f>VLOOKUP(A636,'помощник для списков'!A$2:L$4005,11,FALSE)</f>
        <v>#N/A</v>
      </c>
      <c r="C636" t="e">
        <f>IF(A636=A635,D635,VLOOKUP(E636,#REF!,25,FALSE))</f>
        <v>#N/A</v>
      </c>
      <c r="D636" s="54" t="e">
        <f>IF(VLOOKUP(E636,'помощник для списков'!C$2:E$4005,3,FALSE)=0,'помощник2(строки)'!C636,IF(INDEX(#REF!,C636+1,12)=0,IF(INDEX(#REF!,C636+2,12)=0,IF(INDEX(#REF!,C636+3,12)=0,IF(INDEX(#REF!,C636+4,12)=0,IF(INDEX(#REF!,C636+5,12)=0,IF(INDEX(#REF!,C636+6,12)=0,IF(INDEX(#REF!,C636+7,12)=0,IF(INDEX(#REF!,C636+8,12)=0,IF(INDEX(#REF!,C636+9,12)=0,IF(INDEX(#REF!,C636+10,12)=0,IF(INDEX(#REF!,C636+11,12)=0,INDEX(#REF!,C636+12,12),INDEX(#REF!,C636+11,12)),INDEX(#REF!,C636+10,12)),INDEX(#REF!,C636+9,12)),INDEX(#REF!,C636+8,12)),INDEX(#REF!,C636+7,12)),INDEX(#REF!,C636+6,12)),INDEX(#REF!,C636+5,12)),INDEX(#REF!,C636+4,12)),INDEX(#REF!,C636+3,12)),INDEX(#REF!,C636+2,12)),INDEX(#REF!,C636+1,12)))</f>
        <v>#N/A</v>
      </c>
      <c r="E636" t="e">
        <f>VLOOKUP(A636,'помощник для списков'!A$2:C$4005,3,FALSE)</f>
        <v>#N/A</v>
      </c>
      <c r="F636" t="e">
        <f>VLOOKUP(CONCATENATE("Лимит на доме",E636),#REF!,22,FALSE)</f>
        <v>#N/A</v>
      </c>
      <c r="G636" t="e">
        <f>VLOOKUP(E636,'помощник для списков'!C$2:I$4005,7,FALSE)</f>
        <v>#N/A</v>
      </c>
      <c r="H636" s="68" t="e">
        <f t="shared" si="66"/>
        <v>#N/A</v>
      </c>
      <c r="I636" t="e">
        <f t="shared" si="67"/>
        <v>#N/A</v>
      </c>
      <c r="J636">
        <f>ROW()</f>
        <v>636</v>
      </c>
      <c r="K636" t="e">
        <f>INDEX(#REF!,'помощник2(строки)'!D636,26)</f>
        <v>#REF!</v>
      </c>
      <c r="L636" t="e">
        <f>IF(K636="да",IF(A636=A635,L635,COUNTIF(M$2:M635,"&gt;0")+1),0)</f>
        <v>#REF!</v>
      </c>
      <c r="M636" t="e">
        <f>IF(VLOOKUP(E636,'помощник для списков'!C$2:I$4005,7,FALSE)=0,0,IF(L636=0,0,IF(E636=E635,0,1)))</f>
        <v>#N/A</v>
      </c>
      <c r="N636" t="e">
        <f t="shared" si="68"/>
        <v>#N/A</v>
      </c>
      <c r="O636" t="e">
        <f t="shared" si="69"/>
        <v>#N/A</v>
      </c>
      <c r="P636" t="e">
        <f>IF(INDEX(#REF!,'помощник2(строки)'!D636,27)="согласие",1,IF(INDEX(#REF!,'помощник2(строки)'!D636,27)="принято решение ОМС",1,0))</f>
        <v>#REF!</v>
      </c>
      <c r="Q636" t="e">
        <f t="shared" si="70"/>
        <v>#REF!</v>
      </c>
      <c r="R636" t="e">
        <f>IF(P636=1,IF(A636=A635,R635,COUNTIF(Q$2:Q635,"&gt;0")+1),0)</f>
        <v>#REF!</v>
      </c>
      <c r="S636" t="e">
        <f t="shared" si="71"/>
        <v>#N/A</v>
      </c>
    </row>
    <row r="637" spans="1:19">
      <c r="A637" t="e">
        <f>IF(COUNTIF(A$2:A636,A636)=B636,A636+1,A636)</f>
        <v>#N/A</v>
      </c>
      <c r="B637" t="e">
        <f>VLOOKUP(A637,'помощник для списков'!A$2:L$4005,11,FALSE)</f>
        <v>#N/A</v>
      </c>
      <c r="C637" t="e">
        <f>IF(A637=A636,D636,VLOOKUP(E637,#REF!,25,FALSE))</f>
        <v>#N/A</v>
      </c>
      <c r="D637" s="54" t="e">
        <f>IF(VLOOKUP(E637,'помощник для списков'!C$2:E$4005,3,FALSE)=0,'помощник2(строки)'!C637,IF(INDEX(#REF!,C637+1,12)=0,IF(INDEX(#REF!,C637+2,12)=0,IF(INDEX(#REF!,C637+3,12)=0,IF(INDEX(#REF!,C637+4,12)=0,IF(INDEX(#REF!,C637+5,12)=0,IF(INDEX(#REF!,C637+6,12)=0,IF(INDEX(#REF!,C637+7,12)=0,IF(INDEX(#REF!,C637+8,12)=0,IF(INDEX(#REF!,C637+9,12)=0,IF(INDEX(#REF!,C637+10,12)=0,IF(INDEX(#REF!,C637+11,12)=0,INDEX(#REF!,C637+12,12),INDEX(#REF!,C637+11,12)),INDEX(#REF!,C637+10,12)),INDEX(#REF!,C637+9,12)),INDEX(#REF!,C637+8,12)),INDEX(#REF!,C637+7,12)),INDEX(#REF!,C637+6,12)),INDEX(#REF!,C637+5,12)),INDEX(#REF!,C637+4,12)),INDEX(#REF!,C637+3,12)),INDEX(#REF!,C637+2,12)),INDEX(#REF!,C637+1,12)))</f>
        <v>#N/A</v>
      </c>
      <c r="E637" t="e">
        <f>VLOOKUP(A637,'помощник для списков'!A$2:C$4005,3,FALSE)</f>
        <v>#N/A</v>
      </c>
      <c r="F637" t="e">
        <f>VLOOKUP(CONCATENATE("Лимит на доме",E637),#REF!,22,FALSE)</f>
        <v>#N/A</v>
      </c>
      <c r="G637" t="e">
        <f>VLOOKUP(E637,'помощник для списков'!C$2:I$4005,7,FALSE)</f>
        <v>#N/A</v>
      </c>
      <c r="H637" s="68" t="e">
        <f t="shared" si="66"/>
        <v>#N/A</v>
      </c>
      <c r="I637" t="e">
        <f t="shared" si="67"/>
        <v>#N/A</v>
      </c>
      <c r="J637">
        <f>ROW()</f>
        <v>637</v>
      </c>
      <c r="K637" t="e">
        <f>INDEX(#REF!,'помощник2(строки)'!D637,26)</f>
        <v>#REF!</v>
      </c>
      <c r="L637" t="e">
        <f>IF(K637="да",IF(A637=A636,L636,COUNTIF(M$2:M636,"&gt;0")+1),0)</f>
        <v>#REF!</v>
      </c>
      <c r="M637" t="e">
        <f>IF(VLOOKUP(E637,'помощник для списков'!C$2:I$4005,7,FALSE)=0,0,IF(L637=0,0,IF(E637=E636,0,1)))</f>
        <v>#N/A</v>
      </c>
      <c r="N637" t="e">
        <f t="shared" si="68"/>
        <v>#N/A</v>
      </c>
      <c r="O637" t="e">
        <f t="shared" si="69"/>
        <v>#N/A</v>
      </c>
      <c r="P637" t="e">
        <f>IF(INDEX(#REF!,'помощник2(строки)'!D637,27)="согласие",1,IF(INDEX(#REF!,'помощник2(строки)'!D637,27)="принято решение ОМС",1,0))</f>
        <v>#REF!</v>
      </c>
      <c r="Q637" t="e">
        <f t="shared" si="70"/>
        <v>#REF!</v>
      </c>
      <c r="R637" t="e">
        <f>IF(P637=1,IF(A637=A636,R636,COUNTIF(Q$2:Q636,"&gt;0")+1),0)</f>
        <v>#REF!</v>
      </c>
      <c r="S637" t="e">
        <f t="shared" si="71"/>
        <v>#N/A</v>
      </c>
    </row>
    <row r="638" spans="1:19">
      <c r="A638" t="e">
        <f>IF(COUNTIF(A$2:A637,A637)=B637,A637+1,A637)</f>
        <v>#N/A</v>
      </c>
      <c r="B638" t="e">
        <f>VLOOKUP(A638,'помощник для списков'!A$2:L$4005,11,FALSE)</f>
        <v>#N/A</v>
      </c>
      <c r="C638" t="e">
        <f>IF(A638=A637,D637,VLOOKUP(E638,#REF!,25,FALSE))</f>
        <v>#N/A</v>
      </c>
      <c r="D638" s="54" t="e">
        <f>IF(VLOOKUP(E638,'помощник для списков'!C$2:E$4005,3,FALSE)=0,'помощник2(строки)'!C638,IF(INDEX(#REF!,C638+1,12)=0,IF(INDEX(#REF!,C638+2,12)=0,IF(INDEX(#REF!,C638+3,12)=0,IF(INDEX(#REF!,C638+4,12)=0,IF(INDEX(#REF!,C638+5,12)=0,IF(INDEX(#REF!,C638+6,12)=0,IF(INDEX(#REF!,C638+7,12)=0,IF(INDEX(#REF!,C638+8,12)=0,IF(INDEX(#REF!,C638+9,12)=0,IF(INDEX(#REF!,C638+10,12)=0,IF(INDEX(#REF!,C638+11,12)=0,INDEX(#REF!,C638+12,12),INDEX(#REF!,C638+11,12)),INDEX(#REF!,C638+10,12)),INDEX(#REF!,C638+9,12)),INDEX(#REF!,C638+8,12)),INDEX(#REF!,C638+7,12)),INDEX(#REF!,C638+6,12)),INDEX(#REF!,C638+5,12)),INDEX(#REF!,C638+4,12)),INDEX(#REF!,C638+3,12)),INDEX(#REF!,C638+2,12)),INDEX(#REF!,C638+1,12)))</f>
        <v>#N/A</v>
      </c>
      <c r="E638" t="e">
        <f>VLOOKUP(A638,'помощник для списков'!A$2:C$4005,3,FALSE)</f>
        <v>#N/A</v>
      </c>
      <c r="F638" t="e">
        <f>VLOOKUP(CONCATENATE("Лимит на доме",E638),#REF!,22,FALSE)</f>
        <v>#N/A</v>
      </c>
      <c r="G638" t="e">
        <f>VLOOKUP(E638,'помощник для списков'!C$2:I$4005,7,FALSE)</f>
        <v>#N/A</v>
      </c>
      <c r="H638" s="68" t="e">
        <f t="shared" si="66"/>
        <v>#N/A</v>
      </c>
      <c r="I638" t="e">
        <f t="shared" si="67"/>
        <v>#N/A</v>
      </c>
      <c r="J638">
        <f>ROW()</f>
        <v>638</v>
      </c>
      <c r="K638" t="e">
        <f>INDEX(#REF!,'помощник2(строки)'!D638,26)</f>
        <v>#REF!</v>
      </c>
      <c r="L638" t="e">
        <f>IF(K638="да",IF(A638=A637,L637,COUNTIF(M$2:M637,"&gt;0")+1),0)</f>
        <v>#REF!</v>
      </c>
      <c r="M638" t="e">
        <f>IF(VLOOKUP(E638,'помощник для списков'!C$2:I$4005,7,FALSE)=0,0,IF(L638=0,0,IF(E638=E637,0,1)))</f>
        <v>#N/A</v>
      </c>
      <c r="N638" t="e">
        <f t="shared" si="68"/>
        <v>#N/A</v>
      </c>
      <c r="O638" t="e">
        <f t="shared" si="69"/>
        <v>#N/A</v>
      </c>
      <c r="P638" t="e">
        <f>IF(INDEX(#REF!,'помощник2(строки)'!D638,27)="согласие",1,IF(INDEX(#REF!,'помощник2(строки)'!D638,27)="принято решение ОМС",1,0))</f>
        <v>#REF!</v>
      </c>
      <c r="Q638" t="e">
        <f t="shared" si="70"/>
        <v>#REF!</v>
      </c>
      <c r="R638" t="e">
        <f>IF(P638=1,IF(A638=A637,R637,COUNTIF(Q$2:Q637,"&gt;0")+1),0)</f>
        <v>#REF!</v>
      </c>
      <c r="S638" t="e">
        <f t="shared" si="71"/>
        <v>#N/A</v>
      </c>
    </row>
    <row r="639" spans="1:19">
      <c r="A639" t="e">
        <f>IF(COUNTIF(A$2:A638,A638)=B638,A638+1,A638)</f>
        <v>#N/A</v>
      </c>
      <c r="B639" t="e">
        <f>VLOOKUP(A639,'помощник для списков'!A$2:L$4005,11,FALSE)</f>
        <v>#N/A</v>
      </c>
      <c r="C639" t="e">
        <f>IF(A639=A638,D638,VLOOKUP(E639,#REF!,25,FALSE))</f>
        <v>#N/A</v>
      </c>
      <c r="D639" s="54" t="e">
        <f>IF(VLOOKUP(E639,'помощник для списков'!C$2:E$4005,3,FALSE)=0,'помощник2(строки)'!C639,IF(INDEX(#REF!,C639+1,12)=0,IF(INDEX(#REF!,C639+2,12)=0,IF(INDEX(#REF!,C639+3,12)=0,IF(INDEX(#REF!,C639+4,12)=0,IF(INDEX(#REF!,C639+5,12)=0,IF(INDEX(#REF!,C639+6,12)=0,IF(INDEX(#REF!,C639+7,12)=0,IF(INDEX(#REF!,C639+8,12)=0,IF(INDEX(#REF!,C639+9,12)=0,IF(INDEX(#REF!,C639+10,12)=0,IF(INDEX(#REF!,C639+11,12)=0,INDEX(#REF!,C639+12,12),INDEX(#REF!,C639+11,12)),INDEX(#REF!,C639+10,12)),INDEX(#REF!,C639+9,12)),INDEX(#REF!,C639+8,12)),INDEX(#REF!,C639+7,12)),INDEX(#REF!,C639+6,12)),INDEX(#REF!,C639+5,12)),INDEX(#REF!,C639+4,12)),INDEX(#REF!,C639+3,12)),INDEX(#REF!,C639+2,12)),INDEX(#REF!,C639+1,12)))</f>
        <v>#N/A</v>
      </c>
      <c r="E639" t="e">
        <f>VLOOKUP(A639,'помощник для списков'!A$2:C$4005,3,FALSE)</f>
        <v>#N/A</v>
      </c>
      <c r="F639" t="e">
        <f>VLOOKUP(CONCATENATE("Лимит на доме",E639),#REF!,22,FALSE)</f>
        <v>#N/A</v>
      </c>
      <c r="G639" t="e">
        <f>VLOOKUP(E639,'помощник для списков'!C$2:I$4005,7,FALSE)</f>
        <v>#N/A</v>
      </c>
      <c r="H639" s="68" t="e">
        <f t="shared" si="66"/>
        <v>#N/A</v>
      </c>
      <c r="I639" t="e">
        <f t="shared" si="67"/>
        <v>#N/A</v>
      </c>
      <c r="J639">
        <f>ROW()</f>
        <v>639</v>
      </c>
      <c r="K639" t="e">
        <f>INDEX(#REF!,'помощник2(строки)'!D639,26)</f>
        <v>#REF!</v>
      </c>
      <c r="L639" t="e">
        <f>IF(K639="да",IF(A639=A638,L638,COUNTIF(M$2:M638,"&gt;0")+1),0)</f>
        <v>#REF!</v>
      </c>
      <c r="M639" t="e">
        <f>IF(VLOOKUP(E639,'помощник для списков'!C$2:I$4005,7,FALSE)=0,0,IF(L639=0,0,IF(E639=E638,0,1)))</f>
        <v>#N/A</v>
      </c>
      <c r="N639" t="e">
        <f t="shared" si="68"/>
        <v>#N/A</v>
      </c>
      <c r="O639" t="e">
        <f t="shared" si="69"/>
        <v>#N/A</v>
      </c>
      <c r="P639" t="e">
        <f>IF(INDEX(#REF!,'помощник2(строки)'!D639,27)="согласие",1,IF(INDEX(#REF!,'помощник2(строки)'!D639,27)="принято решение ОМС",1,0))</f>
        <v>#REF!</v>
      </c>
      <c r="Q639" t="e">
        <f t="shared" si="70"/>
        <v>#REF!</v>
      </c>
      <c r="R639" t="e">
        <f>IF(P639=1,IF(A639=A638,R638,COUNTIF(Q$2:Q638,"&gt;0")+1),0)</f>
        <v>#REF!</v>
      </c>
      <c r="S639" t="e">
        <f t="shared" si="71"/>
        <v>#N/A</v>
      </c>
    </row>
    <row r="640" spans="1:19">
      <c r="A640" t="e">
        <f>IF(COUNTIF(A$2:A639,A639)=B639,A639+1,A639)</f>
        <v>#N/A</v>
      </c>
      <c r="B640" t="e">
        <f>VLOOKUP(A640,'помощник для списков'!A$2:L$4005,11,FALSE)</f>
        <v>#N/A</v>
      </c>
      <c r="C640" t="e">
        <f>IF(A640=A639,D639,VLOOKUP(E640,#REF!,25,FALSE))</f>
        <v>#N/A</v>
      </c>
      <c r="D640" s="54" t="e">
        <f>IF(VLOOKUP(E640,'помощник для списков'!C$2:E$4005,3,FALSE)=0,'помощник2(строки)'!C640,IF(INDEX(#REF!,C640+1,12)=0,IF(INDEX(#REF!,C640+2,12)=0,IF(INDEX(#REF!,C640+3,12)=0,IF(INDEX(#REF!,C640+4,12)=0,IF(INDEX(#REF!,C640+5,12)=0,IF(INDEX(#REF!,C640+6,12)=0,IF(INDEX(#REF!,C640+7,12)=0,IF(INDEX(#REF!,C640+8,12)=0,IF(INDEX(#REF!,C640+9,12)=0,IF(INDEX(#REF!,C640+10,12)=0,IF(INDEX(#REF!,C640+11,12)=0,INDEX(#REF!,C640+12,12),INDEX(#REF!,C640+11,12)),INDEX(#REF!,C640+10,12)),INDEX(#REF!,C640+9,12)),INDEX(#REF!,C640+8,12)),INDEX(#REF!,C640+7,12)),INDEX(#REF!,C640+6,12)),INDEX(#REF!,C640+5,12)),INDEX(#REF!,C640+4,12)),INDEX(#REF!,C640+3,12)),INDEX(#REF!,C640+2,12)),INDEX(#REF!,C640+1,12)))</f>
        <v>#N/A</v>
      </c>
      <c r="E640" t="e">
        <f>VLOOKUP(A640,'помощник для списков'!A$2:C$4005,3,FALSE)</f>
        <v>#N/A</v>
      </c>
      <c r="F640" t="e">
        <f>VLOOKUP(CONCATENATE("Лимит на доме",E640),#REF!,22,FALSE)</f>
        <v>#N/A</v>
      </c>
      <c r="G640" t="e">
        <f>VLOOKUP(E640,'помощник для списков'!C$2:I$4005,7,FALSE)</f>
        <v>#N/A</v>
      </c>
      <c r="H640" s="68" t="e">
        <f t="shared" si="66"/>
        <v>#N/A</v>
      </c>
      <c r="I640" t="e">
        <f t="shared" si="67"/>
        <v>#N/A</v>
      </c>
      <c r="J640">
        <f>ROW()</f>
        <v>640</v>
      </c>
      <c r="K640" t="e">
        <f>INDEX(#REF!,'помощник2(строки)'!D640,26)</f>
        <v>#REF!</v>
      </c>
      <c r="L640" t="e">
        <f>IF(K640="да",IF(A640=A639,L639,COUNTIF(M$2:M639,"&gt;0")+1),0)</f>
        <v>#REF!</v>
      </c>
      <c r="M640" t="e">
        <f>IF(VLOOKUP(E640,'помощник для списков'!C$2:I$4005,7,FALSE)=0,0,IF(L640=0,0,IF(E640=E639,0,1)))</f>
        <v>#N/A</v>
      </c>
      <c r="N640" t="e">
        <f t="shared" si="68"/>
        <v>#N/A</v>
      </c>
      <c r="O640" t="e">
        <f t="shared" si="69"/>
        <v>#N/A</v>
      </c>
      <c r="P640" t="e">
        <f>IF(INDEX(#REF!,'помощник2(строки)'!D640,27)="согласие",1,IF(INDEX(#REF!,'помощник2(строки)'!D640,27)="принято решение ОМС",1,0))</f>
        <v>#REF!</v>
      </c>
      <c r="Q640" t="e">
        <f t="shared" si="70"/>
        <v>#REF!</v>
      </c>
      <c r="R640" t="e">
        <f>IF(P640=1,IF(A640=A639,R639,COUNTIF(Q$2:Q639,"&gt;0")+1),0)</f>
        <v>#REF!</v>
      </c>
      <c r="S640" t="e">
        <f t="shared" si="71"/>
        <v>#N/A</v>
      </c>
    </row>
    <row r="641" spans="1:19">
      <c r="A641" t="e">
        <f>IF(COUNTIF(A$2:A640,A640)=B640,A640+1,A640)</f>
        <v>#N/A</v>
      </c>
      <c r="B641" t="e">
        <f>VLOOKUP(A641,'помощник для списков'!A$2:L$4005,11,FALSE)</f>
        <v>#N/A</v>
      </c>
      <c r="C641" t="e">
        <f>IF(A641=A640,D640,VLOOKUP(E641,#REF!,25,FALSE))</f>
        <v>#N/A</v>
      </c>
      <c r="D641" s="54" t="e">
        <f>IF(VLOOKUP(E641,'помощник для списков'!C$2:E$4005,3,FALSE)=0,'помощник2(строки)'!C641,IF(INDEX(#REF!,C641+1,12)=0,IF(INDEX(#REF!,C641+2,12)=0,IF(INDEX(#REF!,C641+3,12)=0,IF(INDEX(#REF!,C641+4,12)=0,IF(INDEX(#REF!,C641+5,12)=0,IF(INDEX(#REF!,C641+6,12)=0,IF(INDEX(#REF!,C641+7,12)=0,IF(INDEX(#REF!,C641+8,12)=0,IF(INDEX(#REF!,C641+9,12)=0,IF(INDEX(#REF!,C641+10,12)=0,IF(INDEX(#REF!,C641+11,12)=0,INDEX(#REF!,C641+12,12),INDEX(#REF!,C641+11,12)),INDEX(#REF!,C641+10,12)),INDEX(#REF!,C641+9,12)),INDEX(#REF!,C641+8,12)),INDEX(#REF!,C641+7,12)),INDEX(#REF!,C641+6,12)),INDEX(#REF!,C641+5,12)),INDEX(#REF!,C641+4,12)),INDEX(#REF!,C641+3,12)),INDEX(#REF!,C641+2,12)),INDEX(#REF!,C641+1,12)))</f>
        <v>#N/A</v>
      </c>
      <c r="E641" t="e">
        <f>VLOOKUP(A641,'помощник для списков'!A$2:C$4005,3,FALSE)</f>
        <v>#N/A</v>
      </c>
      <c r="F641" t="e">
        <f>VLOOKUP(CONCATENATE("Лимит на доме",E641),#REF!,22,FALSE)</f>
        <v>#N/A</v>
      </c>
      <c r="G641" t="e">
        <f>VLOOKUP(E641,'помощник для списков'!C$2:I$4005,7,FALSE)</f>
        <v>#N/A</v>
      </c>
      <c r="H641" s="68" t="e">
        <f t="shared" si="66"/>
        <v>#N/A</v>
      </c>
      <c r="I641" t="e">
        <f t="shared" si="67"/>
        <v>#N/A</v>
      </c>
      <c r="J641">
        <f>ROW()</f>
        <v>641</v>
      </c>
      <c r="K641" t="e">
        <f>INDEX(#REF!,'помощник2(строки)'!D641,26)</f>
        <v>#REF!</v>
      </c>
      <c r="L641" t="e">
        <f>IF(K641="да",IF(A641=A640,L640,COUNTIF(M$2:M640,"&gt;0")+1),0)</f>
        <v>#REF!</v>
      </c>
      <c r="M641" t="e">
        <f>IF(VLOOKUP(E641,'помощник для списков'!C$2:I$4005,7,FALSE)=0,0,IF(L641=0,0,IF(E641=E640,0,1)))</f>
        <v>#N/A</v>
      </c>
      <c r="N641" t="e">
        <f t="shared" si="68"/>
        <v>#N/A</v>
      </c>
      <c r="O641" t="e">
        <f t="shared" si="69"/>
        <v>#N/A</v>
      </c>
      <c r="P641" t="e">
        <f>IF(INDEX(#REF!,'помощник2(строки)'!D641,27)="согласие",1,IF(INDEX(#REF!,'помощник2(строки)'!D641,27)="принято решение ОМС",1,0))</f>
        <v>#REF!</v>
      </c>
      <c r="Q641" t="e">
        <f t="shared" si="70"/>
        <v>#REF!</v>
      </c>
      <c r="R641" t="e">
        <f>IF(P641=1,IF(A641=A640,R640,COUNTIF(Q$2:Q640,"&gt;0")+1),0)</f>
        <v>#REF!</v>
      </c>
      <c r="S641" t="e">
        <f t="shared" si="71"/>
        <v>#N/A</v>
      </c>
    </row>
    <row r="642" spans="1:19">
      <c r="A642" t="e">
        <f>IF(COUNTIF(A$2:A641,A641)=B641,A641+1,A641)</f>
        <v>#N/A</v>
      </c>
      <c r="B642" t="e">
        <f>VLOOKUP(A642,'помощник для списков'!A$2:L$4005,11,FALSE)</f>
        <v>#N/A</v>
      </c>
      <c r="C642" t="e">
        <f>IF(A642=A641,D641,VLOOKUP(E642,#REF!,25,FALSE))</f>
        <v>#N/A</v>
      </c>
      <c r="D642" s="54" t="e">
        <f>IF(VLOOKUP(E642,'помощник для списков'!C$2:E$4005,3,FALSE)=0,'помощник2(строки)'!C642,IF(INDEX(#REF!,C642+1,12)=0,IF(INDEX(#REF!,C642+2,12)=0,IF(INDEX(#REF!,C642+3,12)=0,IF(INDEX(#REF!,C642+4,12)=0,IF(INDEX(#REF!,C642+5,12)=0,IF(INDEX(#REF!,C642+6,12)=0,IF(INDEX(#REF!,C642+7,12)=0,IF(INDEX(#REF!,C642+8,12)=0,IF(INDEX(#REF!,C642+9,12)=0,IF(INDEX(#REF!,C642+10,12)=0,IF(INDEX(#REF!,C642+11,12)=0,INDEX(#REF!,C642+12,12),INDEX(#REF!,C642+11,12)),INDEX(#REF!,C642+10,12)),INDEX(#REF!,C642+9,12)),INDEX(#REF!,C642+8,12)),INDEX(#REF!,C642+7,12)),INDEX(#REF!,C642+6,12)),INDEX(#REF!,C642+5,12)),INDEX(#REF!,C642+4,12)),INDEX(#REF!,C642+3,12)),INDEX(#REF!,C642+2,12)),INDEX(#REF!,C642+1,12)))</f>
        <v>#N/A</v>
      </c>
      <c r="E642" t="e">
        <f>VLOOKUP(A642,'помощник для списков'!A$2:C$4005,3,FALSE)</f>
        <v>#N/A</v>
      </c>
      <c r="F642" t="e">
        <f>VLOOKUP(CONCATENATE("Лимит на доме",E642),#REF!,22,FALSE)</f>
        <v>#N/A</v>
      </c>
      <c r="G642" t="e">
        <f>VLOOKUP(E642,'помощник для списков'!C$2:I$4005,7,FALSE)</f>
        <v>#N/A</v>
      </c>
      <c r="H642" s="68" t="e">
        <f t="shared" si="66"/>
        <v>#N/A</v>
      </c>
      <c r="I642" t="e">
        <f t="shared" si="67"/>
        <v>#N/A</v>
      </c>
      <c r="J642">
        <f>ROW()</f>
        <v>642</v>
      </c>
      <c r="K642" t="e">
        <f>INDEX(#REF!,'помощник2(строки)'!D642,26)</f>
        <v>#REF!</v>
      </c>
      <c r="L642" t="e">
        <f>IF(K642="да",IF(A642=A641,L641,COUNTIF(M$2:M641,"&gt;0")+1),0)</f>
        <v>#REF!</v>
      </c>
      <c r="M642" t="e">
        <f>IF(VLOOKUP(E642,'помощник для списков'!C$2:I$4005,7,FALSE)=0,0,IF(L642=0,0,IF(E642=E641,0,1)))</f>
        <v>#N/A</v>
      </c>
      <c r="N642" t="e">
        <f t="shared" si="68"/>
        <v>#N/A</v>
      </c>
      <c r="O642" t="e">
        <f t="shared" si="69"/>
        <v>#N/A</v>
      </c>
      <c r="P642" t="e">
        <f>IF(INDEX(#REF!,'помощник2(строки)'!D642,27)="согласие",1,IF(INDEX(#REF!,'помощник2(строки)'!D642,27)="принято решение ОМС",1,0))</f>
        <v>#REF!</v>
      </c>
      <c r="Q642" t="e">
        <f t="shared" si="70"/>
        <v>#REF!</v>
      </c>
      <c r="R642" t="e">
        <f>IF(P642=1,IF(A642=A641,R641,COUNTIF(Q$2:Q641,"&gt;0")+1),0)</f>
        <v>#REF!</v>
      </c>
      <c r="S642" t="e">
        <f t="shared" si="71"/>
        <v>#N/A</v>
      </c>
    </row>
    <row r="643" spans="1:19">
      <c r="A643" t="e">
        <f>IF(COUNTIF(A$2:A642,A642)=B642,A642+1,A642)</f>
        <v>#N/A</v>
      </c>
      <c r="B643" t="e">
        <f>VLOOKUP(A643,'помощник для списков'!A$2:L$4005,11,FALSE)</f>
        <v>#N/A</v>
      </c>
      <c r="C643" t="e">
        <f>IF(A643=A642,D642,VLOOKUP(E643,#REF!,25,FALSE))</f>
        <v>#N/A</v>
      </c>
      <c r="D643" s="54" t="e">
        <f>IF(VLOOKUP(E643,'помощник для списков'!C$2:E$4005,3,FALSE)=0,'помощник2(строки)'!C643,IF(INDEX(#REF!,C643+1,12)=0,IF(INDEX(#REF!,C643+2,12)=0,IF(INDEX(#REF!,C643+3,12)=0,IF(INDEX(#REF!,C643+4,12)=0,IF(INDEX(#REF!,C643+5,12)=0,IF(INDEX(#REF!,C643+6,12)=0,IF(INDEX(#REF!,C643+7,12)=0,IF(INDEX(#REF!,C643+8,12)=0,IF(INDEX(#REF!,C643+9,12)=0,IF(INDEX(#REF!,C643+10,12)=0,IF(INDEX(#REF!,C643+11,12)=0,INDEX(#REF!,C643+12,12),INDEX(#REF!,C643+11,12)),INDEX(#REF!,C643+10,12)),INDEX(#REF!,C643+9,12)),INDEX(#REF!,C643+8,12)),INDEX(#REF!,C643+7,12)),INDEX(#REF!,C643+6,12)),INDEX(#REF!,C643+5,12)),INDEX(#REF!,C643+4,12)),INDEX(#REF!,C643+3,12)),INDEX(#REF!,C643+2,12)),INDEX(#REF!,C643+1,12)))</f>
        <v>#N/A</v>
      </c>
      <c r="E643" t="e">
        <f>VLOOKUP(A643,'помощник для списков'!A$2:C$4005,3,FALSE)</f>
        <v>#N/A</v>
      </c>
      <c r="F643" t="e">
        <f>VLOOKUP(CONCATENATE("Лимит на доме",E643),#REF!,22,FALSE)</f>
        <v>#N/A</v>
      </c>
      <c r="G643" t="e">
        <f>VLOOKUP(E643,'помощник для списков'!C$2:I$4005,7,FALSE)</f>
        <v>#N/A</v>
      </c>
      <c r="H643" s="68" t="e">
        <f t="shared" si="66"/>
        <v>#N/A</v>
      </c>
      <c r="I643" t="e">
        <f t="shared" si="67"/>
        <v>#N/A</v>
      </c>
      <c r="J643">
        <f>ROW()</f>
        <v>643</v>
      </c>
      <c r="K643" t="e">
        <f>INDEX(#REF!,'помощник2(строки)'!D643,26)</f>
        <v>#REF!</v>
      </c>
      <c r="L643" t="e">
        <f>IF(K643="да",IF(A643=A642,L642,COUNTIF(M$2:M642,"&gt;0")+1),0)</f>
        <v>#REF!</v>
      </c>
      <c r="M643" t="e">
        <f>IF(VLOOKUP(E643,'помощник для списков'!C$2:I$4005,7,FALSE)=0,0,IF(L643=0,0,IF(E643=E642,0,1)))</f>
        <v>#N/A</v>
      </c>
      <c r="N643" t="e">
        <f t="shared" si="68"/>
        <v>#N/A</v>
      </c>
      <c r="O643" t="e">
        <f t="shared" si="69"/>
        <v>#N/A</v>
      </c>
      <c r="P643" t="e">
        <f>IF(INDEX(#REF!,'помощник2(строки)'!D643,27)="согласие",1,IF(INDEX(#REF!,'помощник2(строки)'!D643,27)="принято решение ОМС",1,0))</f>
        <v>#REF!</v>
      </c>
      <c r="Q643" t="e">
        <f t="shared" si="70"/>
        <v>#REF!</v>
      </c>
      <c r="R643" t="e">
        <f>IF(P643=1,IF(A643=A642,R642,COUNTIF(Q$2:Q642,"&gt;0")+1),0)</f>
        <v>#REF!</v>
      </c>
      <c r="S643" t="e">
        <f t="shared" si="71"/>
        <v>#N/A</v>
      </c>
    </row>
    <row r="644" spans="1:19">
      <c r="A644" t="e">
        <f>IF(COUNTIF(A$2:A643,A643)=B643,A643+1,A643)</f>
        <v>#N/A</v>
      </c>
      <c r="B644" t="e">
        <f>VLOOKUP(A644,'помощник для списков'!A$2:L$4005,11,FALSE)</f>
        <v>#N/A</v>
      </c>
      <c r="C644" t="e">
        <f>IF(A644=A643,D643,VLOOKUP(E644,#REF!,25,FALSE))</f>
        <v>#N/A</v>
      </c>
      <c r="D644" s="54" t="e">
        <f>IF(VLOOKUP(E644,'помощник для списков'!C$2:E$4005,3,FALSE)=0,'помощник2(строки)'!C644,IF(INDEX(#REF!,C644+1,12)=0,IF(INDEX(#REF!,C644+2,12)=0,IF(INDEX(#REF!,C644+3,12)=0,IF(INDEX(#REF!,C644+4,12)=0,IF(INDEX(#REF!,C644+5,12)=0,IF(INDEX(#REF!,C644+6,12)=0,IF(INDEX(#REF!,C644+7,12)=0,IF(INDEX(#REF!,C644+8,12)=0,IF(INDEX(#REF!,C644+9,12)=0,IF(INDEX(#REF!,C644+10,12)=0,IF(INDEX(#REF!,C644+11,12)=0,INDEX(#REF!,C644+12,12),INDEX(#REF!,C644+11,12)),INDEX(#REF!,C644+10,12)),INDEX(#REF!,C644+9,12)),INDEX(#REF!,C644+8,12)),INDEX(#REF!,C644+7,12)),INDEX(#REF!,C644+6,12)),INDEX(#REF!,C644+5,12)),INDEX(#REF!,C644+4,12)),INDEX(#REF!,C644+3,12)),INDEX(#REF!,C644+2,12)),INDEX(#REF!,C644+1,12)))</f>
        <v>#N/A</v>
      </c>
      <c r="E644" t="e">
        <f>VLOOKUP(A644,'помощник для списков'!A$2:C$4005,3,FALSE)</f>
        <v>#N/A</v>
      </c>
      <c r="F644" t="e">
        <f>VLOOKUP(CONCATENATE("Лимит на доме",E644),#REF!,22,FALSE)</f>
        <v>#N/A</v>
      </c>
      <c r="G644" t="e">
        <f>VLOOKUP(E644,'помощник для списков'!C$2:I$4005,7,FALSE)</f>
        <v>#N/A</v>
      </c>
      <c r="H644" s="68" t="e">
        <f t="shared" si="66"/>
        <v>#N/A</v>
      </c>
      <c r="I644" t="e">
        <f t="shared" si="67"/>
        <v>#N/A</v>
      </c>
      <c r="J644">
        <f>ROW()</f>
        <v>644</v>
      </c>
      <c r="K644" t="e">
        <f>INDEX(#REF!,'помощник2(строки)'!D644,26)</f>
        <v>#REF!</v>
      </c>
      <c r="L644" t="e">
        <f>IF(K644="да",IF(A644=A643,L643,COUNTIF(M$2:M643,"&gt;0")+1),0)</f>
        <v>#REF!</v>
      </c>
      <c r="M644" t="e">
        <f>IF(VLOOKUP(E644,'помощник для списков'!C$2:I$4005,7,FALSE)=0,0,IF(L644=0,0,IF(E644=E643,0,1)))</f>
        <v>#N/A</v>
      </c>
      <c r="N644" t="e">
        <f t="shared" si="68"/>
        <v>#N/A</v>
      </c>
      <c r="O644" t="e">
        <f t="shared" si="69"/>
        <v>#N/A</v>
      </c>
      <c r="P644" t="e">
        <f>IF(INDEX(#REF!,'помощник2(строки)'!D644,27)="согласие",1,IF(INDEX(#REF!,'помощник2(строки)'!D644,27)="принято решение ОМС",1,0))</f>
        <v>#REF!</v>
      </c>
      <c r="Q644" t="e">
        <f t="shared" si="70"/>
        <v>#REF!</v>
      </c>
      <c r="R644" t="e">
        <f>IF(P644=1,IF(A644=A643,R643,COUNTIF(Q$2:Q643,"&gt;0")+1),0)</f>
        <v>#REF!</v>
      </c>
      <c r="S644" t="e">
        <f t="shared" si="71"/>
        <v>#N/A</v>
      </c>
    </row>
    <row r="645" spans="1:19">
      <c r="A645" t="e">
        <f>IF(COUNTIF(A$2:A644,A644)=B644,A644+1,A644)</f>
        <v>#N/A</v>
      </c>
      <c r="B645" t="e">
        <f>VLOOKUP(A645,'помощник для списков'!A$2:L$4005,11,FALSE)</f>
        <v>#N/A</v>
      </c>
      <c r="C645" t="e">
        <f>IF(A645=A644,D644,VLOOKUP(E645,#REF!,25,FALSE))</f>
        <v>#N/A</v>
      </c>
      <c r="D645" s="54" t="e">
        <f>IF(VLOOKUP(E645,'помощник для списков'!C$2:E$4005,3,FALSE)=0,'помощник2(строки)'!C645,IF(INDEX(#REF!,C645+1,12)=0,IF(INDEX(#REF!,C645+2,12)=0,IF(INDEX(#REF!,C645+3,12)=0,IF(INDEX(#REF!,C645+4,12)=0,IF(INDEX(#REF!,C645+5,12)=0,IF(INDEX(#REF!,C645+6,12)=0,IF(INDEX(#REF!,C645+7,12)=0,IF(INDEX(#REF!,C645+8,12)=0,IF(INDEX(#REF!,C645+9,12)=0,IF(INDEX(#REF!,C645+10,12)=0,IF(INDEX(#REF!,C645+11,12)=0,INDEX(#REF!,C645+12,12),INDEX(#REF!,C645+11,12)),INDEX(#REF!,C645+10,12)),INDEX(#REF!,C645+9,12)),INDEX(#REF!,C645+8,12)),INDEX(#REF!,C645+7,12)),INDEX(#REF!,C645+6,12)),INDEX(#REF!,C645+5,12)),INDEX(#REF!,C645+4,12)),INDEX(#REF!,C645+3,12)),INDEX(#REF!,C645+2,12)),INDEX(#REF!,C645+1,12)))</f>
        <v>#N/A</v>
      </c>
      <c r="E645" t="e">
        <f>VLOOKUP(A645,'помощник для списков'!A$2:C$4005,3,FALSE)</f>
        <v>#N/A</v>
      </c>
      <c r="F645" t="e">
        <f>VLOOKUP(CONCATENATE("Лимит на доме",E645),#REF!,22,FALSE)</f>
        <v>#N/A</v>
      </c>
      <c r="G645" t="e">
        <f>VLOOKUP(E645,'помощник для списков'!C$2:I$4005,7,FALSE)</f>
        <v>#N/A</v>
      </c>
      <c r="H645" s="68" t="e">
        <f t="shared" si="66"/>
        <v>#N/A</v>
      </c>
      <c r="I645" t="e">
        <f t="shared" si="67"/>
        <v>#N/A</v>
      </c>
      <c r="J645">
        <f>ROW()</f>
        <v>645</v>
      </c>
      <c r="K645" t="e">
        <f>INDEX(#REF!,'помощник2(строки)'!D645,26)</f>
        <v>#REF!</v>
      </c>
      <c r="L645" t="e">
        <f>IF(K645="да",IF(A645=A644,L644,COUNTIF(M$2:M644,"&gt;0")+1),0)</f>
        <v>#REF!</v>
      </c>
      <c r="M645" t="e">
        <f>IF(VLOOKUP(E645,'помощник для списков'!C$2:I$4005,7,FALSE)=0,0,IF(L645=0,0,IF(E645=E644,0,1)))</f>
        <v>#N/A</v>
      </c>
      <c r="N645" t="e">
        <f t="shared" si="68"/>
        <v>#N/A</v>
      </c>
      <c r="O645" t="e">
        <f t="shared" si="69"/>
        <v>#N/A</v>
      </c>
      <c r="P645" t="e">
        <f>IF(INDEX(#REF!,'помощник2(строки)'!D645,27)="согласие",1,IF(INDEX(#REF!,'помощник2(строки)'!D645,27)="принято решение ОМС",1,0))</f>
        <v>#REF!</v>
      </c>
      <c r="Q645" t="e">
        <f t="shared" si="70"/>
        <v>#REF!</v>
      </c>
      <c r="R645" t="e">
        <f>IF(P645=1,IF(A645=A644,R644,COUNTIF(Q$2:Q644,"&gt;0")+1),0)</f>
        <v>#REF!</v>
      </c>
      <c r="S645" t="e">
        <f t="shared" si="71"/>
        <v>#N/A</v>
      </c>
    </row>
    <row r="646" spans="1:19">
      <c r="A646" t="e">
        <f>IF(COUNTIF(A$2:A645,A645)=B645,A645+1,A645)</f>
        <v>#N/A</v>
      </c>
      <c r="B646" t="e">
        <f>VLOOKUP(A646,'помощник для списков'!A$2:L$4005,11,FALSE)</f>
        <v>#N/A</v>
      </c>
      <c r="C646" t="e">
        <f>IF(A646=A645,D645,VLOOKUP(E646,#REF!,25,FALSE))</f>
        <v>#N/A</v>
      </c>
      <c r="D646" s="54" t="e">
        <f>IF(VLOOKUP(E646,'помощник для списков'!C$2:E$4005,3,FALSE)=0,'помощник2(строки)'!C646,IF(INDEX(#REF!,C646+1,12)=0,IF(INDEX(#REF!,C646+2,12)=0,IF(INDEX(#REF!,C646+3,12)=0,IF(INDEX(#REF!,C646+4,12)=0,IF(INDEX(#REF!,C646+5,12)=0,IF(INDEX(#REF!,C646+6,12)=0,IF(INDEX(#REF!,C646+7,12)=0,IF(INDEX(#REF!,C646+8,12)=0,IF(INDEX(#REF!,C646+9,12)=0,IF(INDEX(#REF!,C646+10,12)=0,IF(INDEX(#REF!,C646+11,12)=0,INDEX(#REF!,C646+12,12),INDEX(#REF!,C646+11,12)),INDEX(#REF!,C646+10,12)),INDEX(#REF!,C646+9,12)),INDEX(#REF!,C646+8,12)),INDEX(#REF!,C646+7,12)),INDEX(#REF!,C646+6,12)),INDEX(#REF!,C646+5,12)),INDEX(#REF!,C646+4,12)),INDEX(#REF!,C646+3,12)),INDEX(#REF!,C646+2,12)),INDEX(#REF!,C646+1,12)))</f>
        <v>#N/A</v>
      </c>
      <c r="E646" t="e">
        <f>VLOOKUP(A646,'помощник для списков'!A$2:C$4005,3,FALSE)</f>
        <v>#N/A</v>
      </c>
      <c r="F646" t="e">
        <f>VLOOKUP(CONCATENATE("Лимит на доме",E646),#REF!,22,FALSE)</f>
        <v>#N/A</v>
      </c>
      <c r="G646" t="e">
        <f>VLOOKUP(E646,'помощник для списков'!C$2:I$4005,7,FALSE)</f>
        <v>#N/A</v>
      </c>
      <c r="H646" s="68" t="e">
        <f t="shared" si="66"/>
        <v>#N/A</v>
      </c>
      <c r="I646" t="e">
        <f t="shared" si="67"/>
        <v>#N/A</v>
      </c>
      <c r="J646">
        <f>ROW()</f>
        <v>646</v>
      </c>
      <c r="K646" t="e">
        <f>INDEX(#REF!,'помощник2(строки)'!D646,26)</f>
        <v>#REF!</v>
      </c>
      <c r="L646" t="e">
        <f>IF(K646="да",IF(A646=A645,L645,COUNTIF(M$2:M645,"&gt;0")+1),0)</f>
        <v>#REF!</v>
      </c>
      <c r="M646" t="e">
        <f>IF(VLOOKUP(E646,'помощник для списков'!C$2:I$4005,7,FALSE)=0,0,IF(L646=0,0,IF(E646=E645,0,1)))</f>
        <v>#N/A</v>
      </c>
      <c r="N646" t="e">
        <f t="shared" si="68"/>
        <v>#N/A</v>
      </c>
      <c r="O646" t="e">
        <f t="shared" si="69"/>
        <v>#N/A</v>
      </c>
      <c r="P646" t="e">
        <f>IF(INDEX(#REF!,'помощник2(строки)'!D646,27)="согласие",1,IF(INDEX(#REF!,'помощник2(строки)'!D646,27)="принято решение ОМС",1,0))</f>
        <v>#REF!</v>
      </c>
      <c r="Q646" t="e">
        <f t="shared" si="70"/>
        <v>#REF!</v>
      </c>
      <c r="R646" t="e">
        <f>IF(P646=1,IF(A646=A645,R645,COUNTIF(Q$2:Q645,"&gt;0")+1),0)</f>
        <v>#REF!</v>
      </c>
      <c r="S646" t="e">
        <f t="shared" si="71"/>
        <v>#N/A</v>
      </c>
    </row>
    <row r="647" spans="1:19">
      <c r="A647" t="e">
        <f>IF(COUNTIF(A$2:A646,A646)=B646,A646+1,A646)</f>
        <v>#N/A</v>
      </c>
      <c r="B647" t="e">
        <f>VLOOKUP(A647,'помощник для списков'!A$2:L$4005,11,FALSE)</f>
        <v>#N/A</v>
      </c>
      <c r="C647" t="e">
        <f>IF(A647=A646,D646,VLOOKUP(E647,#REF!,25,FALSE))</f>
        <v>#N/A</v>
      </c>
      <c r="D647" s="54" t="e">
        <f>IF(VLOOKUP(E647,'помощник для списков'!C$2:E$4005,3,FALSE)=0,'помощник2(строки)'!C647,IF(INDEX(#REF!,C647+1,12)=0,IF(INDEX(#REF!,C647+2,12)=0,IF(INDEX(#REF!,C647+3,12)=0,IF(INDEX(#REF!,C647+4,12)=0,IF(INDEX(#REF!,C647+5,12)=0,IF(INDEX(#REF!,C647+6,12)=0,IF(INDEX(#REF!,C647+7,12)=0,IF(INDEX(#REF!,C647+8,12)=0,IF(INDEX(#REF!,C647+9,12)=0,IF(INDEX(#REF!,C647+10,12)=0,IF(INDEX(#REF!,C647+11,12)=0,INDEX(#REF!,C647+12,12),INDEX(#REF!,C647+11,12)),INDEX(#REF!,C647+10,12)),INDEX(#REF!,C647+9,12)),INDEX(#REF!,C647+8,12)),INDEX(#REF!,C647+7,12)),INDEX(#REF!,C647+6,12)),INDEX(#REF!,C647+5,12)),INDEX(#REF!,C647+4,12)),INDEX(#REF!,C647+3,12)),INDEX(#REF!,C647+2,12)),INDEX(#REF!,C647+1,12)))</f>
        <v>#N/A</v>
      </c>
      <c r="E647" t="e">
        <f>VLOOKUP(A647,'помощник для списков'!A$2:C$4005,3,FALSE)</f>
        <v>#N/A</v>
      </c>
      <c r="F647" t="e">
        <f>VLOOKUP(CONCATENATE("Лимит на доме",E647),#REF!,22,FALSE)</f>
        <v>#N/A</v>
      </c>
      <c r="G647" t="e">
        <f>VLOOKUP(E647,'помощник для списков'!C$2:I$4005,7,FALSE)</f>
        <v>#N/A</v>
      </c>
      <c r="H647" s="68" t="e">
        <f t="shared" si="66"/>
        <v>#N/A</v>
      </c>
      <c r="I647" t="e">
        <f t="shared" si="67"/>
        <v>#N/A</v>
      </c>
      <c r="J647">
        <f>ROW()</f>
        <v>647</v>
      </c>
      <c r="K647" t="e">
        <f>INDEX(#REF!,'помощник2(строки)'!D647,26)</f>
        <v>#REF!</v>
      </c>
      <c r="L647" t="e">
        <f>IF(K647="да",IF(A647=A646,L646,COUNTIF(M$2:M646,"&gt;0")+1),0)</f>
        <v>#REF!</v>
      </c>
      <c r="M647" t="e">
        <f>IF(VLOOKUP(E647,'помощник для списков'!C$2:I$4005,7,FALSE)=0,0,IF(L647=0,0,IF(E647=E646,0,1)))</f>
        <v>#N/A</v>
      </c>
      <c r="N647" t="e">
        <f t="shared" si="68"/>
        <v>#N/A</v>
      </c>
      <c r="O647" t="e">
        <f t="shared" si="69"/>
        <v>#N/A</v>
      </c>
      <c r="P647" t="e">
        <f>IF(INDEX(#REF!,'помощник2(строки)'!D647,27)="согласие",1,IF(INDEX(#REF!,'помощник2(строки)'!D647,27)="принято решение ОМС",1,0))</f>
        <v>#REF!</v>
      </c>
      <c r="Q647" t="e">
        <f t="shared" si="70"/>
        <v>#REF!</v>
      </c>
      <c r="R647" t="e">
        <f>IF(P647=1,IF(A647=A646,R646,COUNTIF(Q$2:Q646,"&gt;0")+1),0)</f>
        <v>#REF!</v>
      </c>
      <c r="S647" t="e">
        <f t="shared" si="71"/>
        <v>#N/A</v>
      </c>
    </row>
    <row r="648" spans="1:19">
      <c r="A648" t="e">
        <f>IF(COUNTIF(A$2:A647,A647)=B647,A647+1,A647)</f>
        <v>#N/A</v>
      </c>
      <c r="B648" t="e">
        <f>VLOOKUP(A648,'помощник для списков'!A$2:L$4005,11,FALSE)</f>
        <v>#N/A</v>
      </c>
      <c r="C648" t="e">
        <f>IF(A648=A647,D647,VLOOKUP(E648,#REF!,25,FALSE))</f>
        <v>#N/A</v>
      </c>
      <c r="D648" s="54" t="e">
        <f>IF(VLOOKUP(E648,'помощник для списков'!C$2:E$4005,3,FALSE)=0,'помощник2(строки)'!C648,IF(INDEX(#REF!,C648+1,12)=0,IF(INDEX(#REF!,C648+2,12)=0,IF(INDEX(#REF!,C648+3,12)=0,IF(INDEX(#REF!,C648+4,12)=0,IF(INDEX(#REF!,C648+5,12)=0,IF(INDEX(#REF!,C648+6,12)=0,IF(INDEX(#REF!,C648+7,12)=0,IF(INDEX(#REF!,C648+8,12)=0,IF(INDEX(#REF!,C648+9,12)=0,IF(INDEX(#REF!,C648+10,12)=0,IF(INDEX(#REF!,C648+11,12)=0,INDEX(#REF!,C648+12,12),INDEX(#REF!,C648+11,12)),INDEX(#REF!,C648+10,12)),INDEX(#REF!,C648+9,12)),INDEX(#REF!,C648+8,12)),INDEX(#REF!,C648+7,12)),INDEX(#REF!,C648+6,12)),INDEX(#REF!,C648+5,12)),INDEX(#REF!,C648+4,12)),INDEX(#REF!,C648+3,12)),INDEX(#REF!,C648+2,12)),INDEX(#REF!,C648+1,12)))</f>
        <v>#N/A</v>
      </c>
      <c r="E648" t="e">
        <f>VLOOKUP(A648,'помощник для списков'!A$2:C$4005,3,FALSE)</f>
        <v>#N/A</v>
      </c>
      <c r="F648" t="e">
        <f>VLOOKUP(CONCATENATE("Лимит на доме",E648),#REF!,22,FALSE)</f>
        <v>#N/A</v>
      </c>
      <c r="G648" t="e">
        <f>VLOOKUP(E648,'помощник для списков'!C$2:I$4005,7,FALSE)</f>
        <v>#N/A</v>
      </c>
      <c r="H648" s="68" t="e">
        <f t="shared" si="66"/>
        <v>#N/A</v>
      </c>
      <c r="I648" t="e">
        <f t="shared" si="67"/>
        <v>#N/A</v>
      </c>
      <c r="J648">
        <f>ROW()</f>
        <v>648</v>
      </c>
      <c r="K648" t="e">
        <f>INDEX(#REF!,'помощник2(строки)'!D648,26)</f>
        <v>#REF!</v>
      </c>
      <c r="L648" t="e">
        <f>IF(K648="да",IF(A648=A647,L647,COUNTIF(M$2:M647,"&gt;0")+1),0)</f>
        <v>#REF!</v>
      </c>
      <c r="M648" t="e">
        <f>IF(VLOOKUP(E648,'помощник для списков'!C$2:I$4005,7,FALSE)=0,0,IF(L648=0,0,IF(E648=E647,0,1)))</f>
        <v>#N/A</v>
      </c>
      <c r="N648" t="e">
        <f t="shared" si="68"/>
        <v>#N/A</v>
      </c>
      <c r="O648" t="e">
        <f t="shared" si="69"/>
        <v>#N/A</v>
      </c>
      <c r="P648" t="e">
        <f>IF(INDEX(#REF!,'помощник2(строки)'!D648,27)="согласие",1,IF(INDEX(#REF!,'помощник2(строки)'!D648,27)="принято решение ОМС",1,0))</f>
        <v>#REF!</v>
      </c>
      <c r="Q648" t="e">
        <f t="shared" si="70"/>
        <v>#REF!</v>
      </c>
      <c r="R648" t="e">
        <f>IF(P648=1,IF(A648=A647,R647,COUNTIF(Q$2:Q647,"&gt;0")+1),0)</f>
        <v>#REF!</v>
      </c>
      <c r="S648" t="e">
        <f t="shared" si="71"/>
        <v>#N/A</v>
      </c>
    </row>
    <row r="649" spans="1:19">
      <c r="A649" t="e">
        <f>IF(COUNTIF(A$2:A648,A648)=B648,A648+1,A648)</f>
        <v>#N/A</v>
      </c>
      <c r="B649" t="e">
        <f>VLOOKUP(A649,'помощник для списков'!A$2:L$4005,11,FALSE)</f>
        <v>#N/A</v>
      </c>
      <c r="C649" t="e">
        <f>IF(A649=A648,D648,VLOOKUP(E649,#REF!,25,FALSE))</f>
        <v>#N/A</v>
      </c>
      <c r="D649" s="54" t="e">
        <f>IF(VLOOKUP(E649,'помощник для списков'!C$2:E$4005,3,FALSE)=0,'помощник2(строки)'!C649,IF(INDEX(#REF!,C649+1,12)=0,IF(INDEX(#REF!,C649+2,12)=0,IF(INDEX(#REF!,C649+3,12)=0,IF(INDEX(#REF!,C649+4,12)=0,IF(INDEX(#REF!,C649+5,12)=0,IF(INDEX(#REF!,C649+6,12)=0,IF(INDEX(#REF!,C649+7,12)=0,IF(INDEX(#REF!,C649+8,12)=0,IF(INDEX(#REF!,C649+9,12)=0,IF(INDEX(#REF!,C649+10,12)=0,IF(INDEX(#REF!,C649+11,12)=0,INDEX(#REF!,C649+12,12),INDEX(#REF!,C649+11,12)),INDEX(#REF!,C649+10,12)),INDEX(#REF!,C649+9,12)),INDEX(#REF!,C649+8,12)),INDEX(#REF!,C649+7,12)),INDEX(#REF!,C649+6,12)),INDEX(#REF!,C649+5,12)),INDEX(#REF!,C649+4,12)),INDEX(#REF!,C649+3,12)),INDEX(#REF!,C649+2,12)),INDEX(#REF!,C649+1,12)))</f>
        <v>#N/A</v>
      </c>
      <c r="E649" t="e">
        <f>VLOOKUP(A649,'помощник для списков'!A$2:C$4005,3,FALSE)</f>
        <v>#N/A</v>
      </c>
      <c r="F649" t="e">
        <f>VLOOKUP(CONCATENATE("Лимит на доме",E649),#REF!,22,FALSE)</f>
        <v>#N/A</v>
      </c>
      <c r="G649" t="e">
        <f>VLOOKUP(E649,'помощник для списков'!C$2:I$4005,7,FALSE)</f>
        <v>#N/A</v>
      </c>
      <c r="H649" s="68" t="e">
        <f t="shared" si="66"/>
        <v>#N/A</v>
      </c>
      <c r="I649" t="e">
        <f t="shared" si="67"/>
        <v>#N/A</v>
      </c>
      <c r="J649">
        <f>ROW()</f>
        <v>649</v>
      </c>
      <c r="K649" t="e">
        <f>INDEX(#REF!,'помощник2(строки)'!D649,26)</f>
        <v>#REF!</v>
      </c>
      <c r="L649" t="e">
        <f>IF(K649="да",IF(A649=A648,L648,COUNTIF(M$2:M648,"&gt;0")+1),0)</f>
        <v>#REF!</v>
      </c>
      <c r="M649" t="e">
        <f>IF(VLOOKUP(E649,'помощник для списков'!C$2:I$4005,7,FALSE)=0,0,IF(L649=0,0,IF(E649=E648,0,1)))</f>
        <v>#N/A</v>
      </c>
      <c r="N649" t="e">
        <f t="shared" si="68"/>
        <v>#N/A</v>
      </c>
      <c r="O649" t="e">
        <f t="shared" si="69"/>
        <v>#N/A</v>
      </c>
      <c r="P649" t="e">
        <f>IF(INDEX(#REF!,'помощник2(строки)'!D649,27)="согласие",1,IF(INDEX(#REF!,'помощник2(строки)'!D649,27)="принято решение ОМС",1,0))</f>
        <v>#REF!</v>
      </c>
      <c r="Q649" t="e">
        <f t="shared" si="70"/>
        <v>#REF!</v>
      </c>
      <c r="R649" t="e">
        <f>IF(P649=1,IF(A649=A648,R648,COUNTIF(Q$2:Q648,"&gt;0")+1),0)</f>
        <v>#REF!</v>
      </c>
      <c r="S649" t="e">
        <f t="shared" si="71"/>
        <v>#N/A</v>
      </c>
    </row>
    <row r="650" spans="1:19">
      <c r="A650" t="e">
        <f>IF(COUNTIF(A$2:A649,A649)=B649,A649+1,A649)</f>
        <v>#N/A</v>
      </c>
      <c r="B650" t="e">
        <f>VLOOKUP(A650,'помощник для списков'!A$2:L$4005,11,FALSE)</f>
        <v>#N/A</v>
      </c>
      <c r="C650" t="e">
        <f>IF(A650=A649,D649,VLOOKUP(E650,#REF!,25,FALSE))</f>
        <v>#N/A</v>
      </c>
      <c r="D650" s="54" t="e">
        <f>IF(VLOOKUP(E650,'помощник для списков'!C$2:E$4005,3,FALSE)=0,'помощник2(строки)'!C650,IF(INDEX(#REF!,C650+1,12)=0,IF(INDEX(#REF!,C650+2,12)=0,IF(INDEX(#REF!,C650+3,12)=0,IF(INDEX(#REF!,C650+4,12)=0,IF(INDEX(#REF!,C650+5,12)=0,IF(INDEX(#REF!,C650+6,12)=0,IF(INDEX(#REF!,C650+7,12)=0,IF(INDEX(#REF!,C650+8,12)=0,IF(INDEX(#REF!,C650+9,12)=0,IF(INDEX(#REF!,C650+10,12)=0,IF(INDEX(#REF!,C650+11,12)=0,INDEX(#REF!,C650+12,12),INDEX(#REF!,C650+11,12)),INDEX(#REF!,C650+10,12)),INDEX(#REF!,C650+9,12)),INDEX(#REF!,C650+8,12)),INDEX(#REF!,C650+7,12)),INDEX(#REF!,C650+6,12)),INDEX(#REF!,C650+5,12)),INDEX(#REF!,C650+4,12)),INDEX(#REF!,C650+3,12)),INDEX(#REF!,C650+2,12)),INDEX(#REF!,C650+1,12)))</f>
        <v>#N/A</v>
      </c>
      <c r="E650" t="e">
        <f>VLOOKUP(A650,'помощник для списков'!A$2:C$4005,3,FALSE)</f>
        <v>#N/A</v>
      </c>
      <c r="F650" t="e">
        <f>VLOOKUP(CONCATENATE("Лимит на доме",E650),#REF!,22,FALSE)</f>
        <v>#N/A</v>
      </c>
      <c r="G650" t="e">
        <f>VLOOKUP(E650,'помощник для списков'!C$2:I$4005,7,FALSE)</f>
        <v>#N/A</v>
      </c>
      <c r="H650" s="68" t="e">
        <f t="shared" si="66"/>
        <v>#N/A</v>
      </c>
      <c r="I650" t="e">
        <f t="shared" si="67"/>
        <v>#N/A</v>
      </c>
      <c r="J650">
        <f>ROW()</f>
        <v>650</v>
      </c>
      <c r="K650" t="e">
        <f>INDEX(#REF!,'помощник2(строки)'!D650,26)</f>
        <v>#REF!</v>
      </c>
      <c r="L650" t="e">
        <f>IF(K650="да",IF(A650=A649,L649,COUNTIF(M$2:M649,"&gt;0")+1),0)</f>
        <v>#REF!</v>
      </c>
      <c r="M650" t="e">
        <f>IF(VLOOKUP(E650,'помощник для списков'!C$2:I$4005,7,FALSE)=0,0,IF(L650=0,0,IF(E650=E649,0,1)))</f>
        <v>#N/A</v>
      </c>
      <c r="N650" t="e">
        <f t="shared" si="68"/>
        <v>#N/A</v>
      </c>
      <c r="O650" t="e">
        <f t="shared" si="69"/>
        <v>#N/A</v>
      </c>
      <c r="P650" t="e">
        <f>IF(INDEX(#REF!,'помощник2(строки)'!D650,27)="согласие",1,IF(INDEX(#REF!,'помощник2(строки)'!D650,27)="принято решение ОМС",1,0))</f>
        <v>#REF!</v>
      </c>
      <c r="Q650" t="e">
        <f t="shared" si="70"/>
        <v>#REF!</v>
      </c>
      <c r="R650" t="e">
        <f>IF(P650=1,IF(A650=A649,R649,COUNTIF(Q$2:Q649,"&gt;0")+1),0)</f>
        <v>#REF!</v>
      </c>
      <c r="S650" t="e">
        <f t="shared" si="71"/>
        <v>#N/A</v>
      </c>
    </row>
    <row r="651" spans="1:19">
      <c r="A651" t="e">
        <f>IF(COUNTIF(A$2:A650,A650)=B650,A650+1,A650)</f>
        <v>#N/A</v>
      </c>
      <c r="B651" t="e">
        <f>VLOOKUP(A651,'помощник для списков'!A$2:L$4005,11,FALSE)</f>
        <v>#N/A</v>
      </c>
      <c r="C651" t="e">
        <f>IF(A651=A650,D650,VLOOKUP(E651,#REF!,25,FALSE))</f>
        <v>#N/A</v>
      </c>
      <c r="D651" s="54" t="e">
        <f>IF(VLOOKUP(E651,'помощник для списков'!C$2:E$4005,3,FALSE)=0,'помощник2(строки)'!C651,IF(INDEX(#REF!,C651+1,12)=0,IF(INDEX(#REF!,C651+2,12)=0,IF(INDEX(#REF!,C651+3,12)=0,IF(INDEX(#REF!,C651+4,12)=0,IF(INDEX(#REF!,C651+5,12)=0,IF(INDEX(#REF!,C651+6,12)=0,IF(INDEX(#REF!,C651+7,12)=0,IF(INDEX(#REF!,C651+8,12)=0,IF(INDEX(#REF!,C651+9,12)=0,IF(INDEX(#REF!,C651+10,12)=0,IF(INDEX(#REF!,C651+11,12)=0,INDEX(#REF!,C651+12,12),INDEX(#REF!,C651+11,12)),INDEX(#REF!,C651+10,12)),INDEX(#REF!,C651+9,12)),INDEX(#REF!,C651+8,12)),INDEX(#REF!,C651+7,12)),INDEX(#REF!,C651+6,12)),INDEX(#REF!,C651+5,12)),INDEX(#REF!,C651+4,12)),INDEX(#REF!,C651+3,12)),INDEX(#REF!,C651+2,12)),INDEX(#REF!,C651+1,12)))</f>
        <v>#N/A</v>
      </c>
      <c r="E651" t="e">
        <f>VLOOKUP(A651,'помощник для списков'!A$2:C$4005,3,FALSE)</f>
        <v>#N/A</v>
      </c>
      <c r="F651" t="e">
        <f>VLOOKUP(CONCATENATE("Лимит на доме",E651),#REF!,22,FALSE)</f>
        <v>#N/A</v>
      </c>
      <c r="G651" t="e">
        <f>VLOOKUP(E651,'помощник для списков'!C$2:I$4005,7,FALSE)</f>
        <v>#N/A</v>
      </c>
      <c r="H651" s="68" t="e">
        <f t="shared" si="66"/>
        <v>#N/A</v>
      </c>
      <c r="I651" t="e">
        <f t="shared" si="67"/>
        <v>#N/A</v>
      </c>
      <c r="J651">
        <f>ROW()</f>
        <v>651</v>
      </c>
      <c r="K651" t="e">
        <f>INDEX(#REF!,'помощник2(строки)'!D651,26)</f>
        <v>#REF!</v>
      </c>
      <c r="L651" t="e">
        <f>IF(K651="да",IF(A651=A650,L650,COUNTIF(M$2:M650,"&gt;0")+1),0)</f>
        <v>#REF!</v>
      </c>
      <c r="M651" t="e">
        <f>IF(VLOOKUP(E651,'помощник для списков'!C$2:I$4005,7,FALSE)=0,0,IF(L651=0,0,IF(E651=E650,0,1)))</f>
        <v>#N/A</v>
      </c>
      <c r="N651" t="e">
        <f t="shared" si="68"/>
        <v>#N/A</v>
      </c>
      <c r="O651" t="e">
        <f t="shared" si="69"/>
        <v>#N/A</v>
      </c>
      <c r="P651" t="e">
        <f>IF(INDEX(#REF!,'помощник2(строки)'!D651,27)="согласие",1,IF(INDEX(#REF!,'помощник2(строки)'!D651,27)="принято решение ОМС",1,0))</f>
        <v>#REF!</v>
      </c>
      <c r="Q651" t="e">
        <f t="shared" si="70"/>
        <v>#REF!</v>
      </c>
      <c r="R651" t="e">
        <f>IF(P651=1,IF(A651=A650,R650,COUNTIF(Q$2:Q650,"&gt;0")+1),0)</f>
        <v>#REF!</v>
      </c>
      <c r="S651" t="e">
        <f t="shared" si="71"/>
        <v>#N/A</v>
      </c>
    </row>
    <row r="652" spans="1:19">
      <c r="A652" t="e">
        <f>IF(COUNTIF(A$2:A651,A651)=B651,A651+1,A651)</f>
        <v>#N/A</v>
      </c>
      <c r="B652" t="e">
        <f>VLOOKUP(A652,'помощник для списков'!A$2:L$4005,11,FALSE)</f>
        <v>#N/A</v>
      </c>
      <c r="C652" t="e">
        <f>IF(A652=A651,D651,VLOOKUP(E652,#REF!,25,FALSE))</f>
        <v>#N/A</v>
      </c>
      <c r="D652" s="54" t="e">
        <f>IF(VLOOKUP(E652,'помощник для списков'!C$2:E$4005,3,FALSE)=0,'помощник2(строки)'!C652,IF(INDEX(#REF!,C652+1,12)=0,IF(INDEX(#REF!,C652+2,12)=0,IF(INDEX(#REF!,C652+3,12)=0,IF(INDEX(#REF!,C652+4,12)=0,IF(INDEX(#REF!,C652+5,12)=0,IF(INDEX(#REF!,C652+6,12)=0,IF(INDEX(#REF!,C652+7,12)=0,IF(INDEX(#REF!,C652+8,12)=0,IF(INDEX(#REF!,C652+9,12)=0,IF(INDEX(#REF!,C652+10,12)=0,IF(INDEX(#REF!,C652+11,12)=0,INDEX(#REF!,C652+12,12),INDEX(#REF!,C652+11,12)),INDEX(#REF!,C652+10,12)),INDEX(#REF!,C652+9,12)),INDEX(#REF!,C652+8,12)),INDEX(#REF!,C652+7,12)),INDEX(#REF!,C652+6,12)),INDEX(#REF!,C652+5,12)),INDEX(#REF!,C652+4,12)),INDEX(#REF!,C652+3,12)),INDEX(#REF!,C652+2,12)),INDEX(#REF!,C652+1,12)))</f>
        <v>#N/A</v>
      </c>
      <c r="E652" t="e">
        <f>VLOOKUP(A652,'помощник для списков'!A$2:C$4005,3,FALSE)</f>
        <v>#N/A</v>
      </c>
      <c r="F652" t="e">
        <f>VLOOKUP(CONCATENATE("Лимит на доме",E652),#REF!,22,FALSE)</f>
        <v>#N/A</v>
      </c>
      <c r="G652" t="e">
        <f>VLOOKUP(E652,'помощник для списков'!C$2:I$4005,7,FALSE)</f>
        <v>#N/A</v>
      </c>
      <c r="H652" s="68" t="e">
        <f t="shared" si="66"/>
        <v>#N/A</v>
      </c>
      <c r="I652" t="e">
        <f t="shared" si="67"/>
        <v>#N/A</v>
      </c>
      <c r="J652">
        <f>ROW()</f>
        <v>652</v>
      </c>
      <c r="K652" t="e">
        <f>INDEX(#REF!,'помощник2(строки)'!D652,26)</f>
        <v>#REF!</v>
      </c>
      <c r="L652" t="e">
        <f>IF(K652="да",IF(A652=A651,L651,COUNTIF(M$2:M651,"&gt;0")+1),0)</f>
        <v>#REF!</v>
      </c>
      <c r="M652" t="e">
        <f>IF(VLOOKUP(E652,'помощник для списков'!C$2:I$4005,7,FALSE)=0,0,IF(L652=0,0,IF(E652=E651,0,1)))</f>
        <v>#N/A</v>
      </c>
      <c r="N652" t="e">
        <f t="shared" si="68"/>
        <v>#N/A</v>
      </c>
      <c r="O652" t="e">
        <f t="shared" si="69"/>
        <v>#N/A</v>
      </c>
      <c r="P652" t="e">
        <f>IF(INDEX(#REF!,'помощник2(строки)'!D652,27)="согласие",1,IF(INDEX(#REF!,'помощник2(строки)'!D652,27)="принято решение ОМС",1,0))</f>
        <v>#REF!</v>
      </c>
      <c r="Q652" t="e">
        <f t="shared" si="70"/>
        <v>#REF!</v>
      </c>
      <c r="R652" t="e">
        <f>IF(P652=1,IF(A652=A651,R651,COUNTIF(Q$2:Q651,"&gt;0")+1),0)</f>
        <v>#REF!</v>
      </c>
      <c r="S652" t="e">
        <f t="shared" si="71"/>
        <v>#N/A</v>
      </c>
    </row>
    <row r="653" spans="1:19">
      <c r="A653" t="e">
        <f>IF(COUNTIF(A$2:A652,A652)=B652,A652+1,A652)</f>
        <v>#N/A</v>
      </c>
      <c r="B653" t="e">
        <f>VLOOKUP(A653,'помощник для списков'!A$2:L$4005,11,FALSE)</f>
        <v>#N/A</v>
      </c>
      <c r="C653" t="e">
        <f>IF(A653=A652,D652,VLOOKUP(E653,#REF!,25,FALSE))</f>
        <v>#N/A</v>
      </c>
      <c r="D653" s="54" t="e">
        <f>IF(VLOOKUP(E653,'помощник для списков'!C$2:E$4005,3,FALSE)=0,'помощник2(строки)'!C653,IF(INDEX(#REF!,C653+1,12)=0,IF(INDEX(#REF!,C653+2,12)=0,IF(INDEX(#REF!,C653+3,12)=0,IF(INDEX(#REF!,C653+4,12)=0,IF(INDEX(#REF!,C653+5,12)=0,IF(INDEX(#REF!,C653+6,12)=0,IF(INDEX(#REF!,C653+7,12)=0,IF(INDEX(#REF!,C653+8,12)=0,IF(INDEX(#REF!,C653+9,12)=0,IF(INDEX(#REF!,C653+10,12)=0,IF(INDEX(#REF!,C653+11,12)=0,INDEX(#REF!,C653+12,12),INDEX(#REF!,C653+11,12)),INDEX(#REF!,C653+10,12)),INDEX(#REF!,C653+9,12)),INDEX(#REF!,C653+8,12)),INDEX(#REF!,C653+7,12)),INDEX(#REF!,C653+6,12)),INDEX(#REF!,C653+5,12)),INDEX(#REF!,C653+4,12)),INDEX(#REF!,C653+3,12)),INDEX(#REF!,C653+2,12)),INDEX(#REF!,C653+1,12)))</f>
        <v>#N/A</v>
      </c>
      <c r="E653" t="e">
        <f>VLOOKUP(A653,'помощник для списков'!A$2:C$4005,3,FALSE)</f>
        <v>#N/A</v>
      </c>
      <c r="F653" t="e">
        <f>VLOOKUP(CONCATENATE("Лимит на доме",E653),#REF!,22,FALSE)</f>
        <v>#N/A</v>
      </c>
      <c r="G653" t="e">
        <f>VLOOKUP(E653,'помощник для списков'!C$2:I$4005,7,FALSE)</f>
        <v>#N/A</v>
      </c>
      <c r="H653" s="68" t="e">
        <f t="shared" si="66"/>
        <v>#N/A</v>
      </c>
      <c r="I653" t="e">
        <f t="shared" si="67"/>
        <v>#N/A</v>
      </c>
      <c r="J653">
        <f>ROW()</f>
        <v>653</v>
      </c>
      <c r="K653" t="e">
        <f>INDEX(#REF!,'помощник2(строки)'!D653,26)</f>
        <v>#REF!</v>
      </c>
      <c r="L653" t="e">
        <f>IF(K653="да",IF(A653=A652,L652,COUNTIF(M$2:M652,"&gt;0")+1),0)</f>
        <v>#REF!</v>
      </c>
      <c r="M653" t="e">
        <f>IF(VLOOKUP(E653,'помощник для списков'!C$2:I$4005,7,FALSE)=0,0,IF(L653=0,0,IF(E653=E652,0,1)))</f>
        <v>#N/A</v>
      </c>
      <c r="N653" t="e">
        <f t="shared" si="68"/>
        <v>#N/A</v>
      </c>
      <c r="O653" t="e">
        <f t="shared" si="69"/>
        <v>#N/A</v>
      </c>
      <c r="P653" t="e">
        <f>IF(INDEX(#REF!,'помощник2(строки)'!D653,27)="согласие",1,IF(INDEX(#REF!,'помощник2(строки)'!D653,27)="принято решение ОМС",1,0))</f>
        <v>#REF!</v>
      </c>
      <c r="Q653" t="e">
        <f t="shared" si="70"/>
        <v>#REF!</v>
      </c>
      <c r="R653" t="e">
        <f>IF(P653=1,IF(A653=A652,R652,COUNTIF(Q$2:Q652,"&gt;0")+1),0)</f>
        <v>#REF!</v>
      </c>
      <c r="S653" t="e">
        <f t="shared" si="71"/>
        <v>#N/A</v>
      </c>
    </row>
    <row r="654" spans="1:19">
      <c r="A654" t="e">
        <f>IF(COUNTIF(A$2:A653,A653)=B653,A653+1,A653)</f>
        <v>#N/A</v>
      </c>
      <c r="B654" t="e">
        <f>VLOOKUP(A654,'помощник для списков'!A$2:L$4005,11,FALSE)</f>
        <v>#N/A</v>
      </c>
      <c r="C654" t="e">
        <f>IF(A654=A653,D653,VLOOKUP(E654,#REF!,25,FALSE))</f>
        <v>#N/A</v>
      </c>
      <c r="D654" s="54" t="e">
        <f>IF(VLOOKUP(E654,'помощник для списков'!C$2:E$4005,3,FALSE)=0,'помощник2(строки)'!C654,IF(INDEX(#REF!,C654+1,12)=0,IF(INDEX(#REF!,C654+2,12)=0,IF(INDEX(#REF!,C654+3,12)=0,IF(INDEX(#REF!,C654+4,12)=0,IF(INDEX(#REF!,C654+5,12)=0,IF(INDEX(#REF!,C654+6,12)=0,IF(INDEX(#REF!,C654+7,12)=0,IF(INDEX(#REF!,C654+8,12)=0,IF(INDEX(#REF!,C654+9,12)=0,IF(INDEX(#REF!,C654+10,12)=0,IF(INDEX(#REF!,C654+11,12)=0,INDEX(#REF!,C654+12,12),INDEX(#REF!,C654+11,12)),INDEX(#REF!,C654+10,12)),INDEX(#REF!,C654+9,12)),INDEX(#REF!,C654+8,12)),INDEX(#REF!,C654+7,12)),INDEX(#REF!,C654+6,12)),INDEX(#REF!,C654+5,12)),INDEX(#REF!,C654+4,12)),INDEX(#REF!,C654+3,12)),INDEX(#REF!,C654+2,12)),INDEX(#REF!,C654+1,12)))</f>
        <v>#N/A</v>
      </c>
      <c r="E654" t="e">
        <f>VLOOKUP(A654,'помощник для списков'!A$2:C$4005,3,FALSE)</f>
        <v>#N/A</v>
      </c>
      <c r="F654" t="e">
        <f>VLOOKUP(CONCATENATE("Лимит на доме",E654),#REF!,22,FALSE)</f>
        <v>#N/A</v>
      </c>
      <c r="G654" t="e">
        <f>VLOOKUP(E654,'помощник для списков'!C$2:I$4005,7,FALSE)</f>
        <v>#N/A</v>
      </c>
      <c r="H654" s="68" t="e">
        <f t="shared" si="66"/>
        <v>#N/A</v>
      </c>
      <c r="I654" t="e">
        <f t="shared" si="67"/>
        <v>#N/A</v>
      </c>
      <c r="J654">
        <f>ROW()</f>
        <v>654</v>
      </c>
      <c r="K654" t="e">
        <f>INDEX(#REF!,'помощник2(строки)'!D654,26)</f>
        <v>#REF!</v>
      </c>
      <c r="L654" t="e">
        <f>IF(K654="да",IF(A654=A653,L653,COUNTIF(M$2:M653,"&gt;0")+1),0)</f>
        <v>#REF!</v>
      </c>
      <c r="M654" t="e">
        <f>IF(VLOOKUP(E654,'помощник для списков'!C$2:I$4005,7,FALSE)=0,0,IF(L654=0,0,IF(E654=E653,0,1)))</f>
        <v>#N/A</v>
      </c>
      <c r="N654" t="e">
        <f t="shared" si="68"/>
        <v>#N/A</v>
      </c>
      <c r="O654" t="e">
        <f t="shared" si="69"/>
        <v>#N/A</v>
      </c>
      <c r="P654" t="e">
        <f>IF(INDEX(#REF!,'помощник2(строки)'!D654,27)="согласие",1,IF(INDEX(#REF!,'помощник2(строки)'!D654,27)="принято решение ОМС",1,0))</f>
        <v>#REF!</v>
      </c>
      <c r="Q654" t="e">
        <f t="shared" si="70"/>
        <v>#REF!</v>
      </c>
      <c r="R654" t="e">
        <f>IF(P654=1,IF(A654=A653,R653,COUNTIF(Q$2:Q653,"&gt;0")+1),0)</f>
        <v>#REF!</v>
      </c>
      <c r="S654" t="e">
        <f t="shared" si="71"/>
        <v>#N/A</v>
      </c>
    </row>
    <row r="655" spans="1:19">
      <c r="A655" t="e">
        <f>IF(COUNTIF(A$2:A654,A654)=B654,A654+1,A654)</f>
        <v>#N/A</v>
      </c>
      <c r="B655" t="e">
        <f>VLOOKUP(A655,'помощник для списков'!A$2:L$4005,11,FALSE)</f>
        <v>#N/A</v>
      </c>
      <c r="C655" t="e">
        <f>IF(A655=A654,D654,VLOOKUP(E655,#REF!,25,FALSE))</f>
        <v>#N/A</v>
      </c>
      <c r="D655" s="54" t="e">
        <f>IF(VLOOKUP(E655,'помощник для списков'!C$2:E$4005,3,FALSE)=0,'помощник2(строки)'!C655,IF(INDEX(#REF!,C655+1,12)=0,IF(INDEX(#REF!,C655+2,12)=0,IF(INDEX(#REF!,C655+3,12)=0,IF(INDEX(#REF!,C655+4,12)=0,IF(INDEX(#REF!,C655+5,12)=0,IF(INDEX(#REF!,C655+6,12)=0,IF(INDEX(#REF!,C655+7,12)=0,IF(INDEX(#REF!,C655+8,12)=0,IF(INDEX(#REF!,C655+9,12)=0,IF(INDEX(#REF!,C655+10,12)=0,IF(INDEX(#REF!,C655+11,12)=0,INDEX(#REF!,C655+12,12),INDEX(#REF!,C655+11,12)),INDEX(#REF!,C655+10,12)),INDEX(#REF!,C655+9,12)),INDEX(#REF!,C655+8,12)),INDEX(#REF!,C655+7,12)),INDEX(#REF!,C655+6,12)),INDEX(#REF!,C655+5,12)),INDEX(#REF!,C655+4,12)),INDEX(#REF!,C655+3,12)),INDEX(#REF!,C655+2,12)),INDEX(#REF!,C655+1,12)))</f>
        <v>#N/A</v>
      </c>
      <c r="E655" t="e">
        <f>VLOOKUP(A655,'помощник для списков'!A$2:C$4005,3,FALSE)</f>
        <v>#N/A</v>
      </c>
      <c r="F655" t="e">
        <f>VLOOKUP(CONCATENATE("Лимит на доме",E655),#REF!,22,FALSE)</f>
        <v>#N/A</v>
      </c>
      <c r="G655" t="e">
        <f>VLOOKUP(E655,'помощник для списков'!C$2:I$4005,7,FALSE)</f>
        <v>#N/A</v>
      </c>
      <c r="H655" s="68" t="e">
        <f t="shared" si="66"/>
        <v>#N/A</v>
      </c>
      <c r="I655" t="e">
        <f t="shared" si="67"/>
        <v>#N/A</v>
      </c>
      <c r="J655">
        <f>ROW()</f>
        <v>655</v>
      </c>
      <c r="K655" t="e">
        <f>INDEX(#REF!,'помощник2(строки)'!D655,26)</f>
        <v>#REF!</v>
      </c>
      <c r="L655" t="e">
        <f>IF(K655="да",IF(A655=A654,L654,COUNTIF(M$2:M654,"&gt;0")+1),0)</f>
        <v>#REF!</v>
      </c>
      <c r="M655" t="e">
        <f>IF(VLOOKUP(E655,'помощник для списков'!C$2:I$4005,7,FALSE)=0,0,IF(L655=0,0,IF(E655=E654,0,1)))</f>
        <v>#N/A</v>
      </c>
      <c r="N655" t="e">
        <f t="shared" si="68"/>
        <v>#N/A</v>
      </c>
      <c r="O655" t="e">
        <f t="shared" si="69"/>
        <v>#N/A</v>
      </c>
      <c r="P655" t="e">
        <f>IF(INDEX(#REF!,'помощник2(строки)'!D655,27)="согласие",1,IF(INDEX(#REF!,'помощник2(строки)'!D655,27)="принято решение ОМС",1,0))</f>
        <v>#REF!</v>
      </c>
      <c r="Q655" t="e">
        <f t="shared" si="70"/>
        <v>#REF!</v>
      </c>
      <c r="R655" t="e">
        <f>IF(P655=1,IF(A655=A654,R654,COUNTIF(Q$2:Q654,"&gt;0")+1),0)</f>
        <v>#REF!</v>
      </c>
      <c r="S655" t="e">
        <f t="shared" si="71"/>
        <v>#N/A</v>
      </c>
    </row>
    <row r="656" spans="1:19">
      <c r="A656" t="e">
        <f>IF(COUNTIF(A$2:A655,A655)=B655,A655+1,A655)</f>
        <v>#N/A</v>
      </c>
      <c r="B656" t="e">
        <f>VLOOKUP(A656,'помощник для списков'!A$2:L$4005,11,FALSE)</f>
        <v>#N/A</v>
      </c>
      <c r="C656" t="e">
        <f>IF(A656=A655,D655,VLOOKUP(E656,#REF!,25,FALSE))</f>
        <v>#N/A</v>
      </c>
      <c r="D656" s="54" t="e">
        <f>IF(VLOOKUP(E656,'помощник для списков'!C$2:E$4005,3,FALSE)=0,'помощник2(строки)'!C656,IF(INDEX(#REF!,C656+1,12)=0,IF(INDEX(#REF!,C656+2,12)=0,IF(INDEX(#REF!,C656+3,12)=0,IF(INDEX(#REF!,C656+4,12)=0,IF(INDEX(#REF!,C656+5,12)=0,IF(INDEX(#REF!,C656+6,12)=0,IF(INDEX(#REF!,C656+7,12)=0,IF(INDEX(#REF!,C656+8,12)=0,IF(INDEX(#REF!,C656+9,12)=0,IF(INDEX(#REF!,C656+10,12)=0,IF(INDEX(#REF!,C656+11,12)=0,INDEX(#REF!,C656+12,12),INDEX(#REF!,C656+11,12)),INDEX(#REF!,C656+10,12)),INDEX(#REF!,C656+9,12)),INDEX(#REF!,C656+8,12)),INDEX(#REF!,C656+7,12)),INDEX(#REF!,C656+6,12)),INDEX(#REF!,C656+5,12)),INDEX(#REF!,C656+4,12)),INDEX(#REF!,C656+3,12)),INDEX(#REF!,C656+2,12)),INDEX(#REF!,C656+1,12)))</f>
        <v>#N/A</v>
      </c>
      <c r="E656" t="e">
        <f>VLOOKUP(A656,'помощник для списков'!A$2:C$4005,3,FALSE)</f>
        <v>#N/A</v>
      </c>
      <c r="F656" t="e">
        <f>VLOOKUP(CONCATENATE("Лимит на доме",E656),#REF!,22,FALSE)</f>
        <v>#N/A</v>
      </c>
      <c r="G656" t="e">
        <f>VLOOKUP(E656,'помощник для списков'!C$2:I$4005,7,FALSE)</f>
        <v>#N/A</v>
      </c>
      <c r="H656" s="68" t="e">
        <f t="shared" si="66"/>
        <v>#N/A</v>
      </c>
      <c r="I656" t="e">
        <f t="shared" si="67"/>
        <v>#N/A</v>
      </c>
      <c r="J656">
        <f>ROW()</f>
        <v>656</v>
      </c>
      <c r="K656" t="e">
        <f>INDEX(#REF!,'помощник2(строки)'!D656,26)</f>
        <v>#REF!</v>
      </c>
      <c r="L656" t="e">
        <f>IF(K656="да",IF(A656=A655,L655,COUNTIF(M$2:M655,"&gt;0")+1),0)</f>
        <v>#REF!</v>
      </c>
      <c r="M656" t="e">
        <f>IF(VLOOKUP(E656,'помощник для списков'!C$2:I$4005,7,FALSE)=0,0,IF(L656=0,0,IF(E656=E655,0,1)))</f>
        <v>#N/A</v>
      </c>
      <c r="N656" t="e">
        <f t="shared" si="68"/>
        <v>#N/A</v>
      </c>
      <c r="O656" t="e">
        <f t="shared" si="69"/>
        <v>#N/A</v>
      </c>
      <c r="P656" t="e">
        <f>IF(INDEX(#REF!,'помощник2(строки)'!D656,27)="согласие",1,IF(INDEX(#REF!,'помощник2(строки)'!D656,27)="принято решение ОМС",1,0))</f>
        <v>#REF!</v>
      </c>
      <c r="Q656" t="e">
        <f t="shared" si="70"/>
        <v>#REF!</v>
      </c>
      <c r="R656" t="e">
        <f>IF(P656=1,IF(A656=A655,R655,COUNTIF(Q$2:Q655,"&gt;0")+1),0)</f>
        <v>#REF!</v>
      </c>
      <c r="S656" t="e">
        <f t="shared" si="71"/>
        <v>#N/A</v>
      </c>
    </row>
    <row r="657" spans="1:19">
      <c r="A657" t="e">
        <f>IF(COUNTIF(A$2:A656,A656)=B656,A656+1,A656)</f>
        <v>#N/A</v>
      </c>
      <c r="B657" t="e">
        <f>VLOOKUP(A657,'помощник для списков'!A$2:L$4005,11,FALSE)</f>
        <v>#N/A</v>
      </c>
      <c r="C657" t="e">
        <f>IF(A657=A656,D656,VLOOKUP(E657,#REF!,25,FALSE))</f>
        <v>#N/A</v>
      </c>
      <c r="D657" s="54" t="e">
        <f>IF(VLOOKUP(E657,'помощник для списков'!C$2:E$4005,3,FALSE)=0,'помощник2(строки)'!C657,IF(INDEX(#REF!,C657+1,12)=0,IF(INDEX(#REF!,C657+2,12)=0,IF(INDEX(#REF!,C657+3,12)=0,IF(INDEX(#REF!,C657+4,12)=0,IF(INDEX(#REF!,C657+5,12)=0,IF(INDEX(#REF!,C657+6,12)=0,IF(INDEX(#REF!,C657+7,12)=0,IF(INDEX(#REF!,C657+8,12)=0,IF(INDEX(#REF!,C657+9,12)=0,IF(INDEX(#REF!,C657+10,12)=0,IF(INDEX(#REF!,C657+11,12)=0,INDEX(#REF!,C657+12,12),INDEX(#REF!,C657+11,12)),INDEX(#REF!,C657+10,12)),INDEX(#REF!,C657+9,12)),INDEX(#REF!,C657+8,12)),INDEX(#REF!,C657+7,12)),INDEX(#REF!,C657+6,12)),INDEX(#REF!,C657+5,12)),INDEX(#REF!,C657+4,12)),INDEX(#REF!,C657+3,12)),INDEX(#REF!,C657+2,12)),INDEX(#REF!,C657+1,12)))</f>
        <v>#N/A</v>
      </c>
      <c r="E657" t="e">
        <f>VLOOKUP(A657,'помощник для списков'!A$2:C$4005,3,FALSE)</f>
        <v>#N/A</v>
      </c>
      <c r="F657" t="e">
        <f>VLOOKUP(CONCATENATE("Лимит на доме",E657),#REF!,22,FALSE)</f>
        <v>#N/A</v>
      </c>
      <c r="G657" t="e">
        <f>VLOOKUP(E657,'помощник для списков'!C$2:I$4005,7,FALSE)</f>
        <v>#N/A</v>
      </c>
      <c r="H657" s="68" t="e">
        <f t="shared" si="66"/>
        <v>#N/A</v>
      </c>
      <c r="I657" t="e">
        <f t="shared" si="67"/>
        <v>#N/A</v>
      </c>
      <c r="J657">
        <f>ROW()</f>
        <v>657</v>
      </c>
      <c r="K657" t="e">
        <f>INDEX(#REF!,'помощник2(строки)'!D657,26)</f>
        <v>#REF!</v>
      </c>
      <c r="L657" t="e">
        <f>IF(K657="да",IF(A657=A656,L656,COUNTIF(M$2:M656,"&gt;0")+1),0)</f>
        <v>#REF!</v>
      </c>
      <c r="M657" t="e">
        <f>IF(VLOOKUP(E657,'помощник для списков'!C$2:I$4005,7,FALSE)=0,0,IF(L657=0,0,IF(E657=E656,0,1)))</f>
        <v>#N/A</v>
      </c>
      <c r="N657" t="e">
        <f t="shared" si="68"/>
        <v>#N/A</v>
      </c>
      <c r="O657" t="e">
        <f t="shared" si="69"/>
        <v>#N/A</v>
      </c>
      <c r="P657" t="e">
        <f>IF(INDEX(#REF!,'помощник2(строки)'!D657,27)="согласие",1,IF(INDEX(#REF!,'помощник2(строки)'!D657,27)="принято решение ОМС",1,0))</f>
        <v>#REF!</v>
      </c>
      <c r="Q657" t="e">
        <f t="shared" si="70"/>
        <v>#REF!</v>
      </c>
      <c r="R657" t="e">
        <f>IF(P657=1,IF(A657=A656,R656,COUNTIF(Q$2:Q656,"&gt;0")+1),0)</f>
        <v>#REF!</v>
      </c>
      <c r="S657" t="e">
        <f t="shared" si="71"/>
        <v>#N/A</v>
      </c>
    </row>
    <row r="658" spans="1:19">
      <c r="A658" t="e">
        <f>IF(COUNTIF(A$2:A657,A657)=B657,A657+1,A657)</f>
        <v>#N/A</v>
      </c>
      <c r="B658" t="e">
        <f>VLOOKUP(A658,'помощник для списков'!A$2:L$4005,11,FALSE)</f>
        <v>#N/A</v>
      </c>
      <c r="C658" t="e">
        <f>IF(A658=A657,D657,VLOOKUP(E658,#REF!,25,FALSE))</f>
        <v>#N/A</v>
      </c>
      <c r="D658" s="54" t="e">
        <f>IF(VLOOKUP(E658,'помощник для списков'!C$2:E$4005,3,FALSE)=0,'помощник2(строки)'!C658,IF(INDEX(#REF!,C658+1,12)=0,IF(INDEX(#REF!,C658+2,12)=0,IF(INDEX(#REF!,C658+3,12)=0,IF(INDEX(#REF!,C658+4,12)=0,IF(INDEX(#REF!,C658+5,12)=0,IF(INDEX(#REF!,C658+6,12)=0,IF(INDEX(#REF!,C658+7,12)=0,IF(INDEX(#REF!,C658+8,12)=0,IF(INDEX(#REF!,C658+9,12)=0,IF(INDEX(#REF!,C658+10,12)=0,IF(INDEX(#REF!,C658+11,12)=0,INDEX(#REF!,C658+12,12),INDEX(#REF!,C658+11,12)),INDEX(#REF!,C658+10,12)),INDEX(#REF!,C658+9,12)),INDEX(#REF!,C658+8,12)),INDEX(#REF!,C658+7,12)),INDEX(#REF!,C658+6,12)),INDEX(#REF!,C658+5,12)),INDEX(#REF!,C658+4,12)),INDEX(#REF!,C658+3,12)),INDEX(#REF!,C658+2,12)),INDEX(#REF!,C658+1,12)))</f>
        <v>#N/A</v>
      </c>
      <c r="E658" t="e">
        <f>VLOOKUP(A658,'помощник для списков'!A$2:C$4005,3,FALSE)</f>
        <v>#N/A</v>
      </c>
      <c r="F658" t="e">
        <f>VLOOKUP(CONCATENATE("Лимит на доме",E658),#REF!,22,FALSE)</f>
        <v>#N/A</v>
      </c>
      <c r="G658" t="e">
        <f>VLOOKUP(E658,'помощник для списков'!C$2:I$4005,7,FALSE)</f>
        <v>#N/A</v>
      </c>
      <c r="H658" s="68" t="e">
        <f t="shared" si="66"/>
        <v>#N/A</v>
      </c>
      <c r="I658" t="e">
        <f t="shared" si="67"/>
        <v>#N/A</v>
      </c>
      <c r="J658">
        <f>ROW()</f>
        <v>658</v>
      </c>
      <c r="K658" t="e">
        <f>INDEX(#REF!,'помощник2(строки)'!D658,26)</f>
        <v>#REF!</v>
      </c>
      <c r="L658" t="e">
        <f>IF(K658="да",IF(A658=A657,L657,COUNTIF(M$2:M657,"&gt;0")+1),0)</f>
        <v>#REF!</v>
      </c>
      <c r="M658" t="e">
        <f>IF(VLOOKUP(E658,'помощник для списков'!C$2:I$4005,7,FALSE)=0,0,IF(L658=0,0,IF(E658=E657,0,1)))</f>
        <v>#N/A</v>
      </c>
      <c r="N658" t="e">
        <f t="shared" si="68"/>
        <v>#N/A</v>
      </c>
      <c r="O658" t="e">
        <f t="shared" si="69"/>
        <v>#N/A</v>
      </c>
      <c r="P658" t="e">
        <f>IF(INDEX(#REF!,'помощник2(строки)'!D658,27)="согласие",1,IF(INDEX(#REF!,'помощник2(строки)'!D658,27)="принято решение ОМС",1,0))</f>
        <v>#REF!</v>
      </c>
      <c r="Q658" t="e">
        <f t="shared" si="70"/>
        <v>#REF!</v>
      </c>
      <c r="R658" t="e">
        <f>IF(P658=1,IF(A658=A657,R657,COUNTIF(Q$2:Q657,"&gt;0")+1),0)</f>
        <v>#REF!</v>
      </c>
      <c r="S658" t="e">
        <f t="shared" si="71"/>
        <v>#N/A</v>
      </c>
    </row>
    <row r="659" spans="1:19">
      <c r="A659" t="e">
        <f>IF(COUNTIF(A$2:A658,A658)=B658,A658+1,A658)</f>
        <v>#N/A</v>
      </c>
      <c r="B659" t="e">
        <f>VLOOKUP(A659,'помощник для списков'!A$2:L$4005,11,FALSE)</f>
        <v>#N/A</v>
      </c>
      <c r="C659" t="e">
        <f>IF(A659=A658,D658,VLOOKUP(E659,#REF!,25,FALSE))</f>
        <v>#N/A</v>
      </c>
      <c r="D659" s="54" t="e">
        <f>IF(VLOOKUP(E659,'помощник для списков'!C$2:E$4005,3,FALSE)=0,'помощник2(строки)'!C659,IF(INDEX(#REF!,C659+1,12)=0,IF(INDEX(#REF!,C659+2,12)=0,IF(INDEX(#REF!,C659+3,12)=0,IF(INDEX(#REF!,C659+4,12)=0,IF(INDEX(#REF!,C659+5,12)=0,IF(INDEX(#REF!,C659+6,12)=0,IF(INDEX(#REF!,C659+7,12)=0,IF(INDEX(#REF!,C659+8,12)=0,IF(INDEX(#REF!,C659+9,12)=0,IF(INDEX(#REF!,C659+10,12)=0,IF(INDEX(#REF!,C659+11,12)=0,INDEX(#REF!,C659+12,12),INDEX(#REF!,C659+11,12)),INDEX(#REF!,C659+10,12)),INDEX(#REF!,C659+9,12)),INDEX(#REF!,C659+8,12)),INDEX(#REF!,C659+7,12)),INDEX(#REF!,C659+6,12)),INDEX(#REF!,C659+5,12)),INDEX(#REF!,C659+4,12)),INDEX(#REF!,C659+3,12)),INDEX(#REF!,C659+2,12)),INDEX(#REF!,C659+1,12)))</f>
        <v>#N/A</v>
      </c>
      <c r="E659" t="e">
        <f>VLOOKUP(A659,'помощник для списков'!A$2:C$4005,3,FALSE)</f>
        <v>#N/A</v>
      </c>
      <c r="F659" t="e">
        <f>VLOOKUP(CONCATENATE("Лимит на доме",E659),#REF!,22,FALSE)</f>
        <v>#N/A</v>
      </c>
      <c r="G659" t="e">
        <f>VLOOKUP(E659,'помощник для списков'!C$2:I$4005,7,FALSE)</f>
        <v>#N/A</v>
      </c>
      <c r="H659" s="68" t="e">
        <f t="shared" si="66"/>
        <v>#N/A</v>
      </c>
      <c r="I659" t="e">
        <f t="shared" si="67"/>
        <v>#N/A</v>
      </c>
      <c r="J659">
        <f>ROW()</f>
        <v>659</v>
      </c>
      <c r="K659" t="e">
        <f>INDEX(#REF!,'помощник2(строки)'!D659,26)</f>
        <v>#REF!</v>
      </c>
      <c r="L659" t="e">
        <f>IF(K659="да",IF(A659=A658,L658,COUNTIF(M$2:M658,"&gt;0")+1),0)</f>
        <v>#REF!</v>
      </c>
      <c r="M659" t="e">
        <f>IF(VLOOKUP(E659,'помощник для списков'!C$2:I$4005,7,FALSE)=0,0,IF(L659=0,0,IF(E659=E658,0,1)))</f>
        <v>#N/A</v>
      </c>
      <c r="N659" t="e">
        <f t="shared" si="68"/>
        <v>#N/A</v>
      </c>
      <c r="O659" t="e">
        <f t="shared" si="69"/>
        <v>#N/A</v>
      </c>
      <c r="P659" t="e">
        <f>IF(INDEX(#REF!,'помощник2(строки)'!D659,27)="согласие",1,IF(INDEX(#REF!,'помощник2(строки)'!D659,27)="принято решение ОМС",1,0))</f>
        <v>#REF!</v>
      </c>
      <c r="Q659" t="e">
        <f t="shared" si="70"/>
        <v>#REF!</v>
      </c>
      <c r="R659" t="e">
        <f>IF(P659=1,IF(A659=A658,R658,COUNTIF(Q$2:Q658,"&gt;0")+1),0)</f>
        <v>#REF!</v>
      </c>
      <c r="S659" t="e">
        <f t="shared" si="71"/>
        <v>#N/A</v>
      </c>
    </row>
    <row r="660" spans="1:19">
      <c r="A660" t="e">
        <f>IF(COUNTIF(A$2:A659,A659)=B659,A659+1,A659)</f>
        <v>#N/A</v>
      </c>
      <c r="B660" t="e">
        <f>VLOOKUP(A660,'помощник для списков'!A$2:L$4005,11,FALSE)</f>
        <v>#N/A</v>
      </c>
      <c r="C660" t="e">
        <f>IF(A660=A659,D659,VLOOKUP(E660,#REF!,25,FALSE))</f>
        <v>#N/A</v>
      </c>
      <c r="D660" s="54" t="e">
        <f>IF(VLOOKUP(E660,'помощник для списков'!C$2:E$4005,3,FALSE)=0,'помощник2(строки)'!C660,IF(INDEX(#REF!,C660+1,12)=0,IF(INDEX(#REF!,C660+2,12)=0,IF(INDEX(#REF!,C660+3,12)=0,IF(INDEX(#REF!,C660+4,12)=0,IF(INDEX(#REF!,C660+5,12)=0,IF(INDEX(#REF!,C660+6,12)=0,IF(INDEX(#REF!,C660+7,12)=0,IF(INDEX(#REF!,C660+8,12)=0,IF(INDEX(#REF!,C660+9,12)=0,IF(INDEX(#REF!,C660+10,12)=0,IF(INDEX(#REF!,C660+11,12)=0,INDEX(#REF!,C660+12,12),INDEX(#REF!,C660+11,12)),INDEX(#REF!,C660+10,12)),INDEX(#REF!,C660+9,12)),INDEX(#REF!,C660+8,12)),INDEX(#REF!,C660+7,12)),INDEX(#REF!,C660+6,12)),INDEX(#REF!,C660+5,12)),INDEX(#REF!,C660+4,12)),INDEX(#REF!,C660+3,12)),INDEX(#REF!,C660+2,12)),INDEX(#REF!,C660+1,12)))</f>
        <v>#N/A</v>
      </c>
      <c r="E660" t="e">
        <f>VLOOKUP(A660,'помощник для списков'!A$2:C$4005,3,FALSE)</f>
        <v>#N/A</v>
      </c>
      <c r="F660" t="e">
        <f>VLOOKUP(CONCATENATE("Лимит на доме",E660),#REF!,22,FALSE)</f>
        <v>#N/A</v>
      </c>
      <c r="G660" t="e">
        <f>VLOOKUP(E660,'помощник для списков'!C$2:I$4005,7,FALSE)</f>
        <v>#N/A</v>
      </c>
      <c r="H660" s="68" t="e">
        <f t="shared" si="66"/>
        <v>#N/A</v>
      </c>
      <c r="I660" t="e">
        <f t="shared" si="67"/>
        <v>#N/A</v>
      </c>
      <c r="J660">
        <f>ROW()</f>
        <v>660</v>
      </c>
      <c r="K660" t="e">
        <f>INDEX(#REF!,'помощник2(строки)'!D660,26)</f>
        <v>#REF!</v>
      </c>
      <c r="L660" t="e">
        <f>IF(K660="да",IF(A660=A659,L659,COUNTIF(M$2:M659,"&gt;0")+1),0)</f>
        <v>#REF!</v>
      </c>
      <c r="M660" t="e">
        <f>IF(VLOOKUP(E660,'помощник для списков'!C$2:I$4005,7,FALSE)=0,0,IF(L660=0,0,IF(E660=E659,0,1)))</f>
        <v>#N/A</v>
      </c>
      <c r="N660" t="e">
        <f t="shared" si="68"/>
        <v>#N/A</v>
      </c>
      <c r="O660" t="e">
        <f t="shared" si="69"/>
        <v>#N/A</v>
      </c>
      <c r="P660" t="e">
        <f>IF(INDEX(#REF!,'помощник2(строки)'!D660,27)="согласие",1,IF(INDEX(#REF!,'помощник2(строки)'!D660,27)="принято решение ОМС",1,0))</f>
        <v>#REF!</v>
      </c>
      <c r="Q660" t="e">
        <f t="shared" si="70"/>
        <v>#REF!</v>
      </c>
      <c r="R660" t="e">
        <f>IF(P660=1,IF(A660=A659,R659,COUNTIF(Q$2:Q659,"&gt;0")+1),0)</f>
        <v>#REF!</v>
      </c>
      <c r="S660" t="e">
        <f t="shared" si="71"/>
        <v>#N/A</v>
      </c>
    </row>
    <row r="661" spans="1:19">
      <c r="A661" t="e">
        <f>IF(COUNTIF(A$2:A660,A660)=B660,A660+1,A660)</f>
        <v>#N/A</v>
      </c>
      <c r="B661" t="e">
        <f>VLOOKUP(A661,'помощник для списков'!A$2:L$4005,11,FALSE)</f>
        <v>#N/A</v>
      </c>
      <c r="C661" t="e">
        <f>IF(A661=A660,D660,VLOOKUP(E661,#REF!,25,FALSE))</f>
        <v>#N/A</v>
      </c>
      <c r="D661" s="54" t="e">
        <f>IF(VLOOKUP(E661,'помощник для списков'!C$2:E$4005,3,FALSE)=0,'помощник2(строки)'!C661,IF(INDEX(#REF!,C661+1,12)=0,IF(INDEX(#REF!,C661+2,12)=0,IF(INDEX(#REF!,C661+3,12)=0,IF(INDEX(#REF!,C661+4,12)=0,IF(INDEX(#REF!,C661+5,12)=0,IF(INDEX(#REF!,C661+6,12)=0,IF(INDEX(#REF!,C661+7,12)=0,IF(INDEX(#REF!,C661+8,12)=0,IF(INDEX(#REF!,C661+9,12)=0,IF(INDEX(#REF!,C661+10,12)=0,IF(INDEX(#REF!,C661+11,12)=0,INDEX(#REF!,C661+12,12),INDEX(#REF!,C661+11,12)),INDEX(#REF!,C661+10,12)),INDEX(#REF!,C661+9,12)),INDEX(#REF!,C661+8,12)),INDEX(#REF!,C661+7,12)),INDEX(#REF!,C661+6,12)),INDEX(#REF!,C661+5,12)),INDEX(#REF!,C661+4,12)),INDEX(#REF!,C661+3,12)),INDEX(#REF!,C661+2,12)),INDEX(#REF!,C661+1,12)))</f>
        <v>#N/A</v>
      </c>
      <c r="E661" t="e">
        <f>VLOOKUP(A661,'помощник для списков'!A$2:C$4005,3,FALSE)</f>
        <v>#N/A</v>
      </c>
      <c r="F661" t="e">
        <f>VLOOKUP(CONCATENATE("Лимит на доме",E661),#REF!,22,FALSE)</f>
        <v>#N/A</v>
      </c>
      <c r="G661" t="e">
        <f>VLOOKUP(E661,'помощник для списков'!C$2:I$4005,7,FALSE)</f>
        <v>#N/A</v>
      </c>
      <c r="H661" s="68" t="e">
        <f t="shared" si="66"/>
        <v>#N/A</v>
      </c>
      <c r="I661" t="e">
        <f t="shared" si="67"/>
        <v>#N/A</v>
      </c>
      <c r="J661">
        <f>ROW()</f>
        <v>661</v>
      </c>
      <c r="K661" t="e">
        <f>INDEX(#REF!,'помощник2(строки)'!D661,26)</f>
        <v>#REF!</v>
      </c>
      <c r="L661" t="e">
        <f>IF(K661="да",IF(A661=A660,L660,COUNTIF(M$2:M660,"&gt;0")+1),0)</f>
        <v>#REF!</v>
      </c>
      <c r="M661" t="e">
        <f>IF(VLOOKUP(E661,'помощник для списков'!C$2:I$4005,7,FALSE)=0,0,IF(L661=0,0,IF(E661=E660,0,1)))</f>
        <v>#N/A</v>
      </c>
      <c r="N661" t="e">
        <f t="shared" si="68"/>
        <v>#N/A</v>
      </c>
      <c r="O661" t="e">
        <f t="shared" si="69"/>
        <v>#N/A</v>
      </c>
      <c r="P661" t="e">
        <f>IF(INDEX(#REF!,'помощник2(строки)'!D661,27)="согласие",1,IF(INDEX(#REF!,'помощник2(строки)'!D661,27)="принято решение ОМС",1,0))</f>
        <v>#REF!</v>
      </c>
      <c r="Q661" t="e">
        <f t="shared" si="70"/>
        <v>#REF!</v>
      </c>
      <c r="R661" t="e">
        <f>IF(P661=1,IF(A661=A660,R660,COUNTIF(Q$2:Q660,"&gt;0")+1),0)</f>
        <v>#REF!</v>
      </c>
      <c r="S661" t="e">
        <f t="shared" si="71"/>
        <v>#N/A</v>
      </c>
    </row>
    <row r="662" spans="1:19">
      <c r="A662" t="e">
        <f>IF(COUNTIF(A$2:A661,A661)=B661,A661+1,A661)</f>
        <v>#N/A</v>
      </c>
      <c r="B662" t="e">
        <f>VLOOKUP(A662,'помощник для списков'!A$2:L$4005,11,FALSE)</f>
        <v>#N/A</v>
      </c>
      <c r="C662" t="e">
        <f>IF(A662=A661,D661,VLOOKUP(E662,#REF!,25,FALSE))</f>
        <v>#N/A</v>
      </c>
      <c r="D662" s="54" t="e">
        <f>IF(VLOOKUP(E662,'помощник для списков'!C$2:E$4005,3,FALSE)=0,'помощник2(строки)'!C662,IF(INDEX(#REF!,C662+1,12)=0,IF(INDEX(#REF!,C662+2,12)=0,IF(INDEX(#REF!,C662+3,12)=0,IF(INDEX(#REF!,C662+4,12)=0,IF(INDEX(#REF!,C662+5,12)=0,IF(INDEX(#REF!,C662+6,12)=0,IF(INDEX(#REF!,C662+7,12)=0,IF(INDEX(#REF!,C662+8,12)=0,IF(INDEX(#REF!,C662+9,12)=0,IF(INDEX(#REF!,C662+10,12)=0,IF(INDEX(#REF!,C662+11,12)=0,INDEX(#REF!,C662+12,12),INDEX(#REF!,C662+11,12)),INDEX(#REF!,C662+10,12)),INDEX(#REF!,C662+9,12)),INDEX(#REF!,C662+8,12)),INDEX(#REF!,C662+7,12)),INDEX(#REF!,C662+6,12)),INDEX(#REF!,C662+5,12)),INDEX(#REF!,C662+4,12)),INDEX(#REF!,C662+3,12)),INDEX(#REF!,C662+2,12)),INDEX(#REF!,C662+1,12)))</f>
        <v>#N/A</v>
      </c>
      <c r="E662" t="e">
        <f>VLOOKUP(A662,'помощник для списков'!A$2:C$4005,3,FALSE)</f>
        <v>#N/A</v>
      </c>
      <c r="F662" t="e">
        <f>VLOOKUP(CONCATENATE("Лимит на доме",E662),#REF!,22,FALSE)</f>
        <v>#N/A</v>
      </c>
      <c r="G662" t="e">
        <f>VLOOKUP(E662,'помощник для списков'!C$2:I$4005,7,FALSE)</f>
        <v>#N/A</v>
      </c>
      <c r="H662" s="68" t="e">
        <f t="shared" si="66"/>
        <v>#N/A</v>
      </c>
      <c r="I662" t="e">
        <f t="shared" si="67"/>
        <v>#N/A</v>
      </c>
      <c r="J662">
        <f>ROW()</f>
        <v>662</v>
      </c>
      <c r="K662" t="e">
        <f>INDEX(#REF!,'помощник2(строки)'!D662,26)</f>
        <v>#REF!</v>
      </c>
      <c r="L662" t="e">
        <f>IF(K662="да",IF(A662=A661,L661,COUNTIF(M$2:M661,"&gt;0")+1),0)</f>
        <v>#REF!</v>
      </c>
      <c r="M662" t="e">
        <f>IF(VLOOKUP(E662,'помощник для списков'!C$2:I$4005,7,FALSE)=0,0,IF(L662=0,0,IF(E662=E661,0,1)))</f>
        <v>#N/A</v>
      </c>
      <c r="N662" t="e">
        <f t="shared" si="68"/>
        <v>#N/A</v>
      </c>
      <c r="O662" t="e">
        <f t="shared" si="69"/>
        <v>#N/A</v>
      </c>
      <c r="P662" t="e">
        <f>IF(INDEX(#REF!,'помощник2(строки)'!D662,27)="согласие",1,IF(INDEX(#REF!,'помощник2(строки)'!D662,27)="принято решение ОМС",1,0))</f>
        <v>#REF!</v>
      </c>
      <c r="Q662" t="e">
        <f t="shared" si="70"/>
        <v>#REF!</v>
      </c>
      <c r="R662" t="e">
        <f>IF(P662=1,IF(A662=A661,R661,COUNTIF(Q$2:Q661,"&gt;0")+1),0)</f>
        <v>#REF!</v>
      </c>
      <c r="S662" t="e">
        <f t="shared" si="71"/>
        <v>#N/A</v>
      </c>
    </row>
    <row r="663" spans="1:19">
      <c r="A663" t="e">
        <f>IF(COUNTIF(A$2:A662,A662)=B662,A662+1,A662)</f>
        <v>#N/A</v>
      </c>
      <c r="B663" t="e">
        <f>VLOOKUP(A663,'помощник для списков'!A$2:L$4005,11,FALSE)</f>
        <v>#N/A</v>
      </c>
      <c r="C663" t="e">
        <f>IF(A663=A662,D662,VLOOKUP(E663,#REF!,25,FALSE))</f>
        <v>#N/A</v>
      </c>
      <c r="D663" s="54" t="e">
        <f>IF(VLOOKUP(E663,'помощник для списков'!C$2:E$4005,3,FALSE)=0,'помощник2(строки)'!C663,IF(INDEX(#REF!,C663+1,12)=0,IF(INDEX(#REF!,C663+2,12)=0,IF(INDEX(#REF!,C663+3,12)=0,IF(INDEX(#REF!,C663+4,12)=0,IF(INDEX(#REF!,C663+5,12)=0,IF(INDEX(#REF!,C663+6,12)=0,IF(INDEX(#REF!,C663+7,12)=0,IF(INDEX(#REF!,C663+8,12)=0,IF(INDEX(#REF!,C663+9,12)=0,IF(INDEX(#REF!,C663+10,12)=0,IF(INDEX(#REF!,C663+11,12)=0,INDEX(#REF!,C663+12,12),INDEX(#REF!,C663+11,12)),INDEX(#REF!,C663+10,12)),INDEX(#REF!,C663+9,12)),INDEX(#REF!,C663+8,12)),INDEX(#REF!,C663+7,12)),INDEX(#REF!,C663+6,12)),INDEX(#REF!,C663+5,12)),INDEX(#REF!,C663+4,12)),INDEX(#REF!,C663+3,12)),INDEX(#REF!,C663+2,12)),INDEX(#REF!,C663+1,12)))</f>
        <v>#N/A</v>
      </c>
      <c r="E663" t="e">
        <f>VLOOKUP(A663,'помощник для списков'!A$2:C$4005,3,FALSE)</f>
        <v>#N/A</v>
      </c>
      <c r="F663" t="e">
        <f>VLOOKUP(CONCATENATE("Лимит на доме",E663),#REF!,22,FALSE)</f>
        <v>#N/A</v>
      </c>
      <c r="G663" t="e">
        <f>VLOOKUP(E663,'помощник для списков'!C$2:I$4005,7,FALSE)</f>
        <v>#N/A</v>
      </c>
      <c r="H663" s="68" t="e">
        <f t="shared" si="66"/>
        <v>#N/A</v>
      </c>
      <c r="I663" t="e">
        <f t="shared" si="67"/>
        <v>#N/A</v>
      </c>
      <c r="J663">
        <f>ROW()</f>
        <v>663</v>
      </c>
      <c r="K663" t="e">
        <f>INDEX(#REF!,'помощник2(строки)'!D663,26)</f>
        <v>#REF!</v>
      </c>
      <c r="L663" t="e">
        <f>IF(K663="да",IF(A663=A662,L662,COUNTIF(M$2:M662,"&gt;0")+1),0)</f>
        <v>#REF!</v>
      </c>
      <c r="M663" t="e">
        <f>IF(VLOOKUP(E663,'помощник для списков'!C$2:I$4005,7,FALSE)=0,0,IF(L663=0,0,IF(E663=E662,0,1)))</f>
        <v>#N/A</v>
      </c>
      <c r="N663" t="e">
        <f t="shared" si="68"/>
        <v>#N/A</v>
      </c>
      <c r="O663" t="e">
        <f t="shared" si="69"/>
        <v>#N/A</v>
      </c>
      <c r="P663" t="e">
        <f>IF(INDEX(#REF!,'помощник2(строки)'!D663,27)="согласие",1,IF(INDEX(#REF!,'помощник2(строки)'!D663,27)="принято решение ОМС",1,0))</f>
        <v>#REF!</v>
      </c>
      <c r="Q663" t="e">
        <f t="shared" si="70"/>
        <v>#REF!</v>
      </c>
      <c r="R663" t="e">
        <f>IF(P663=1,IF(A663=A662,R662,COUNTIF(Q$2:Q662,"&gt;0")+1),0)</f>
        <v>#REF!</v>
      </c>
      <c r="S663" t="e">
        <f t="shared" si="71"/>
        <v>#N/A</v>
      </c>
    </row>
    <row r="664" spans="1:19">
      <c r="A664" t="e">
        <f>IF(COUNTIF(A$2:A663,A663)=B663,A663+1,A663)</f>
        <v>#N/A</v>
      </c>
      <c r="B664" t="e">
        <f>VLOOKUP(A664,'помощник для списков'!A$2:L$4005,11,FALSE)</f>
        <v>#N/A</v>
      </c>
      <c r="C664" t="e">
        <f>IF(A664=A663,D663,VLOOKUP(E664,#REF!,25,FALSE))</f>
        <v>#N/A</v>
      </c>
      <c r="D664" s="54" t="e">
        <f>IF(VLOOKUP(E664,'помощник для списков'!C$2:E$4005,3,FALSE)=0,'помощник2(строки)'!C664,IF(INDEX(#REF!,C664+1,12)=0,IF(INDEX(#REF!,C664+2,12)=0,IF(INDEX(#REF!,C664+3,12)=0,IF(INDEX(#REF!,C664+4,12)=0,IF(INDEX(#REF!,C664+5,12)=0,IF(INDEX(#REF!,C664+6,12)=0,IF(INDEX(#REF!,C664+7,12)=0,IF(INDEX(#REF!,C664+8,12)=0,IF(INDEX(#REF!,C664+9,12)=0,IF(INDEX(#REF!,C664+10,12)=0,IF(INDEX(#REF!,C664+11,12)=0,INDEX(#REF!,C664+12,12),INDEX(#REF!,C664+11,12)),INDEX(#REF!,C664+10,12)),INDEX(#REF!,C664+9,12)),INDEX(#REF!,C664+8,12)),INDEX(#REF!,C664+7,12)),INDEX(#REF!,C664+6,12)),INDEX(#REF!,C664+5,12)),INDEX(#REF!,C664+4,12)),INDEX(#REF!,C664+3,12)),INDEX(#REF!,C664+2,12)),INDEX(#REF!,C664+1,12)))</f>
        <v>#N/A</v>
      </c>
      <c r="E664" t="e">
        <f>VLOOKUP(A664,'помощник для списков'!A$2:C$4005,3,FALSE)</f>
        <v>#N/A</v>
      </c>
      <c r="F664" t="e">
        <f>VLOOKUP(CONCATENATE("Лимит на доме",E664),#REF!,22,FALSE)</f>
        <v>#N/A</v>
      </c>
      <c r="G664" t="e">
        <f>VLOOKUP(E664,'помощник для списков'!C$2:I$4005,7,FALSE)</f>
        <v>#N/A</v>
      </c>
      <c r="H664" s="68" t="e">
        <f t="shared" si="66"/>
        <v>#N/A</v>
      </c>
      <c r="I664" t="e">
        <f t="shared" si="67"/>
        <v>#N/A</v>
      </c>
      <c r="J664">
        <f>ROW()</f>
        <v>664</v>
      </c>
      <c r="K664" t="e">
        <f>INDEX(#REF!,'помощник2(строки)'!D664,26)</f>
        <v>#REF!</v>
      </c>
      <c r="L664" t="e">
        <f>IF(K664="да",IF(A664=A663,L663,COUNTIF(M$2:M663,"&gt;0")+1),0)</f>
        <v>#REF!</v>
      </c>
      <c r="M664" t="e">
        <f>IF(VLOOKUP(E664,'помощник для списков'!C$2:I$4005,7,FALSE)=0,0,IF(L664=0,0,IF(E664=E663,0,1)))</f>
        <v>#N/A</v>
      </c>
      <c r="N664" t="e">
        <f t="shared" si="68"/>
        <v>#N/A</v>
      </c>
      <c r="O664" t="e">
        <f t="shared" si="69"/>
        <v>#N/A</v>
      </c>
      <c r="P664" t="e">
        <f>IF(INDEX(#REF!,'помощник2(строки)'!D664,27)="согласие",1,IF(INDEX(#REF!,'помощник2(строки)'!D664,27)="принято решение ОМС",1,0))</f>
        <v>#REF!</v>
      </c>
      <c r="Q664" t="e">
        <f t="shared" si="70"/>
        <v>#REF!</v>
      </c>
      <c r="R664" t="e">
        <f>IF(P664=1,IF(A664=A663,R663,COUNTIF(Q$2:Q663,"&gt;0")+1),0)</f>
        <v>#REF!</v>
      </c>
      <c r="S664" t="e">
        <f t="shared" si="71"/>
        <v>#N/A</v>
      </c>
    </row>
    <row r="665" spans="1:19">
      <c r="A665" t="e">
        <f>IF(COUNTIF(A$2:A664,A664)=B664,A664+1,A664)</f>
        <v>#N/A</v>
      </c>
      <c r="B665" t="e">
        <f>VLOOKUP(A665,'помощник для списков'!A$2:L$4005,11,FALSE)</f>
        <v>#N/A</v>
      </c>
      <c r="C665" t="e">
        <f>IF(A665=A664,D664,VLOOKUP(E665,#REF!,25,FALSE))</f>
        <v>#N/A</v>
      </c>
      <c r="D665" s="54" t="e">
        <f>IF(VLOOKUP(E665,'помощник для списков'!C$2:E$4005,3,FALSE)=0,'помощник2(строки)'!C665,IF(INDEX(#REF!,C665+1,12)=0,IF(INDEX(#REF!,C665+2,12)=0,IF(INDEX(#REF!,C665+3,12)=0,IF(INDEX(#REF!,C665+4,12)=0,IF(INDEX(#REF!,C665+5,12)=0,IF(INDEX(#REF!,C665+6,12)=0,IF(INDEX(#REF!,C665+7,12)=0,IF(INDEX(#REF!,C665+8,12)=0,IF(INDEX(#REF!,C665+9,12)=0,IF(INDEX(#REF!,C665+10,12)=0,IF(INDEX(#REF!,C665+11,12)=0,INDEX(#REF!,C665+12,12),INDEX(#REF!,C665+11,12)),INDEX(#REF!,C665+10,12)),INDEX(#REF!,C665+9,12)),INDEX(#REF!,C665+8,12)),INDEX(#REF!,C665+7,12)),INDEX(#REF!,C665+6,12)),INDEX(#REF!,C665+5,12)),INDEX(#REF!,C665+4,12)),INDEX(#REF!,C665+3,12)),INDEX(#REF!,C665+2,12)),INDEX(#REF!,C665+1,12)))</f>
        <v>#N/A</v>
      </c>
      <c r="E665" t="e">
        <f>VLOOKUP(A665,'помощник для списков'!A$2:C$4005,3,FALSE)</f>
        <v>#N/A</v>
      </c>
      <c r="F665" t="e">
        <f>VLOOKUP(CONCATENATE("Лимит на доме",E665),#REF!,22,FALSE)</f>
        <v>#N/A</v>
      </c>
      <c r="G665" t="e">
        <f>VLOOKUP(E665,'помощник для списков'!C$2:I$4005,7,FALSE)</f>
        <v>#N/A</v>
      </c>
      <c r="H665" s="68" t="e">
        <f t="shared" si="66"/>
        <v>#N/A</v>
      </c>
      <c r="I665" t="e">
        <f t="shared" si="67"/>
        <v>#N/A</v>
      </c>
      <c r="J665">
        <f>ROW()</f>
        <v>665</v>
      </c>
      <c r="K665" t="e">
        <f>INDEX(#REF!,'помощник2(строки)'!D665,26)</f>
        <v>#REF!</v>
      </c>
      <c r="L665" t="e">
        <f>IF(K665="да",IF(A665=A664,L664,COUNTIF(M$2:M664,"&gt;0")+1),0)</f>
        <v>#REF!</v>
      </c>
      <c r="M665" t="e">
        <f>IF(VLOOKUP(E665,'помощник для списков'!C$2:I$4005,7,FALSE)=0,0,IF(L665=0,0,IF(E665=E664,0,1)))</f>
        <v>#N/A</v>
      </c>
      <c r="N665" t="e">
        <f t="shared" si="68"/>
        <v>#N/A</v>
      </c>
      <c r="O665" t="e">
        <f t="shared" si="69"/>
        <v>#N/A</v>
      </c>
      <c r="P665" t="e">
        <f>IF(INDEX(#REF!,'помощник2(строки)'!D665,27)="согласие",1,IF(INDEX(#REF!,'помощник2(строки)'!D665,27)="принято решение ОМС",1,0))</f>
        <v>#REF!</v>
      </c>
      <c r="Q665" t="e">
        <f t="shared" si="70"/>
        <v>#REF!</v>
      </c>
      <c r="R665" t="e">
        <f>IF(P665=1,IF(A665=A664,R664,COUNTIF(Q$2:Q664,"&gt;0")+1),0)</f>
        <v>#REF!</v>
      </c>
      <c r="S665" t="e">
        <f t="shared" si="71"/>
        <v>#N/A</v>
      </c>
    </row>
    <row r="666" spans="1:19">
      <c r="A666" t="e">
        <f>IF(COUNTIF(A$2:A665,A665)=B665,A665+1,A665)</f>
        <v>#N/A</v>
      </c>
      <c r="B666" t="e">
        <f>VLOOKUP(A666,'помощник для списков'!A$2:L$4005,11,FALSE)</f>
        <v>#N/A</v>
      </c>
      <c r="C666" t="e">
        <f>IF(A666=A665,D665,VLOOKUP(E666,#REF!,25,FALSE))</f>
        <v>#N/A</v>
      </c>
      <c r="D666" s="54" t="e">
        <f>IF(VLOOKUP(E666,'помощник для списков'!C$2:E$4005,3,FALSE)=0,'помощник2(строки)'!C666,IF(INDEX(#REF!,C666+1,12)=0,IF(INDEX(#REF!,C666+2,12)=0,IF(INDEX(#REF!,C666+3,12)=0,IF(INDEX(#REF!,C666+4,12)=0,IF(INDEX(#REF!,C666+5,12)=0,IF(INDEX(#REF!,C666+6,12)=0,IF(INDEX(#REF!,C666+7,12)=0,IF(INDEX(#REF!,C666+8,12)=0,IF(INDEX(#REF!,C666+9,12)=0,IF(INDEX(#REF!,C666+10,12)=0,IF(INDEX(#REF!,C666+11,12)=0,INDEX(#REF!,C666+12,12),INDEX(#REF!,C666+11,12)),INDEX(#REF!,C666+10,12)),INDEX(#REF!,C666+9,12)),INDEX(#REF!,C666+8,12)),INDEX(#REF!,C666+7,12)),INDEX(#REF!,C666+6,12)),INDEX(#REF!,C666+5,12)),INDEX(#REF!,C666+4,12)),INDEX(#REF!,C666+3,12)),INDEX(#REF!,C666+2,12)),INDEX(#REF!,C666+1,12)))</f>
        <v>#N/A</v>
      </c>
      <c r="E666" t="e">
        <f>VLOOKUP(A666,'помощник для списков'!A$2:C$4005,3,FALSE)</f>
        <v>#N/A</v>
      </c>
      <c r="F666" t="e">
        <f>VLOOKUP(CONCATENATE("Лимит на доме",E666),#REF!,22,FALSE)</f>
        <v>#N/A</v>
      </c>
      <c r="G666" t="e">
        <f>VLOOKUP(E666,'помощник для списков'!C$2:I$4005,7,FALSE)</f>
        <v>#N/A</v>
      </c>
      <c r="H666" s="68" t="e">
        <f t="shared" si="66"/>
        <v>#N/A</v>
      </c>
      <c r="I666" t="e">
        <f t="shared" si="67"/>
        <v>#N/A</v>
      </c>
      <c r="J666">
        <f>ROW()</f>
        <v>666</v>
      </c>
      <c r="K666" t="e">
        <f>INDEX(#REF!,'помощник2(строки)'!D666,26)</f>
        <v>#REF!</v>
      </c>
      <c r="L666" t="e">
        <f>IF(K666="да",IF(A666=A665,L665,COUNTIF(M$2:M665,"&gt;0")+1),0)</f>
        <v>#REF!</v>
      </c>
      <c r="M666" t="e">
        <f>IF(VLOOKUP(E666,'помощник для списков'!C$2:I$4005,7,FALSE)=0,0,IF(L666=0,0,IF(E666=E665,0,1)))</f>
        <v>#N/A</v>
      </c>
      <c r="N666" t="e">
        <f t="shared" si="68"/>
        <v>#N/A</v>
      </c>
      <c r="O666" t="e">
        <f t="shared" si="69"/>
        <v>#N/A</v>
      </c>
      <c r="P666" t="e">
        <f>IF(INDEX(#REF!,'помощник2(строки)'!D666,27)="согласие",1,IF(INDEX(#REF!,'помощник2(строки)'!D666,27)="принято решение ОМС",1,0))</f>
        <v>#REF!</v>
      </c>
      <c r="Q666" t="e">
        <f t="shared" si="70"/>
        <v>#REF!</v>
      </c>
      <c r="R666" t="e">
        <f>IF(P666=1,IF(A666=A665,R665,COUNTIF(Q$2:Q665,"&gt;0")+1),0)</f>
        <v>#REF!</v>
      </c>
      <c r="S666" t="e">
        <f t="shared" si="71"/>
        <v>#N/A</v>
      </c>
    </row>
    <row r="667" spans="1:19">
      <c r="A667" t="e">
        <f>IF(COUNTIF(A$2:A666,A666)=B666,A666+1,A666)</f>
        <v>#N/A</v>
      </c>
      <c r="B667" t="e">
        <f>VLOOKUP(A667,'помощник для списков'!A$2:L$4005,11,FALSE)</f>
        <v>#N/A</v>
      </c>
      <c r="C667" t="e">
        <f>IF(A667=A666,D666,VLOOKUP(E667,#REF!,25,FALSE))</f>
        <v>#N/A</v>
      </c>
      <c r="D667" s="54" t="e">
        <f>IF(VLOOKUP(E667,'помощник для списков'!C$2:E$4005,3,FALSE)=0,'помощник2(строки)'!C667,IF(INDEX(#REF!,C667+1,12)=0,IF(INDEX(#REF!,C667+2,12)=0,IF(INDEX(#REF!,C667+3,12)=0,IF(INDEX(#REF!,C667+4,12)=0,IF(INDEX(#REF!,C667+5,12)=0,IF(INDEX(#REF!,C667+6,12)=0,IF(INDEX(#REF!,C667+7,12)=0,IF(INDEX(#REF!,C667+8,12)=0,IF(INDEX(#REF!,C667+9,12)=0,IF(INDEX(#REF!,C667+10,12)=0,IF(INDEX(#REF!,C667+11,12)=0,INDEX(#REF!,C667+12,12),INDEX(#REF!,C667+11,12)),INDEX(#REF!,C667+10,12)),INDEX(#REF!,C667+9,12)),INDEX(#REF!,C667+8,12)),INDEX(#REF!,C667+7,12)),INDEX(#REF!,C667+6,12)),INDEX(#REF!,C667+5,12)),INDEX(#REF!,C667+4,12)),INDEX(#REF!,C667+3,12)),INDEX(#REF!,C667+2,12)),INDEX(#REF!,C667+1,12)))</f>
        <v>#N/A</v>
      </c>
      <c r="E667" t="e">
        <f>VLOOKUP(A667,'помощник для списков'!A$2:C$4005,3,FALSE)</f>
        <v>#N/A</v>
      </c>
      <c r="F667" t="e">
        <f>VLOOKUP(CONCATENATE("Лимит на доме",E667),#REF!,22,FALSE)</f>
        <v>#N/A</v>
      </c>
      <c r="G667" t="e">
        <f>VLOOKUP(E667,'помощник для списков'!C$2:I$4005,7,FALSE)</f>
        <v>#N/A</v>
      </c>
      <c r="H667" s="68" t="e">
        <f t="shared" si="66"/>
        <v>#N/A</v>
      </c>
      <c r="I667" t="e">
        <f t="shared" si="67"/>
        <v>#N/A</v>
      </c>
      <c r="J667">
        <f>ROW()</f>
        <v>667</v>
      </c>
      <c r="K667" t="e">
        <f>INDEX(#REF!,'помощник2(строки)'!D667,26)</f>
        <v>#REF!</v>
      </c>
      <c r="L667" t="e">
        <f>IF(K667="да",IF(A667=A666,L666,COUNTIF(M$2:M666,"&gt;0")+1),0)</f>
        <v>#REF!</v>
      </c>
      <c r="M667" t="e">
        <f>IF(VLOOKUP(E667,'помощник для списков'!C$2:I$4005,7,FALSE)=0,0,IF(L667=0,0,IF(E667=E666,0,1)))</f>
        <v>#N/A</v>
      </c>
      <c r="N667" t="e">
        <f t="shared" si="68"/>
        <v>#N/A</v>
      </c>
      <c r="O667" t="e">
        <f t="shared" si="69"/>
        <v>#N/A</v>
      </c>
      <c r="P667" t="e">
        <f>IF(INDEX(#REF!,'помощник2(строки)'!D667,27)="согласие",1,IF(INDEX(#REF!,'помощник2(строки)'!D667,27)="принято решение ОМС",1,0))</f>
        <v>#REF!</v>
      </c>
      <c r="Q667" t="e">
        <f t="shared" si="70"/>
        <v>#REF!</v>
      </c>
      <c r="R667" t="e">
        <f>IF(P667=1,IF(A667=A666,R666,COUNTIF(Q$2:Q666,"&gt;0")+1),0)</f>
        <v>#REF!</v>
      </c>
      <c r="S667" t="e">
        <f t="shared" si="71"/>
        <v>#N/A</v>
      </c>
    </row>
    <row r="668" spans="1:19">
      <c r="A668" t="e">
        <f>IF(COUNTIF(A$2:A667,A667)=B667,A667+1,A667)</f>
        <v>#N/A</v>
      </c>
      <c r="B668" t="e">
        <f>VLOOKUP(A668,'помощник для списков'!A$2:L$4005,11,FALSE)</f>
        <v>#N/A</v>
      </c>
      <c r="C668" t="e">
        <f>IF(A668=A667,D667,VLOOKUP(E668,#REF!,25,FALSE))</f>
        <v>#N/A</v>
      </c>
      <c r="D668" s="54" t="e">
        <f>IF(VLOOKUP(E668,'помощник для списков'!C$2:E$4005,3,FALSE)=0,'помощник2(строки)'!C668,IF(INDEX(#REF!,C668+1,12)=0,IF(INDEX(#REF!,C668+2,12)=0,IF(INDEX(#REF!,C668+3,12)=0,IF(INDEX(#REF!,C668+4,12)=0,IF(INDEX(#REF!,C668+5,12)=0,IF(INDEX(#REF!,C668+6,12)=0,IF(INDEX(#REF!,C668+7,12)=0,IF(INDEX(#REF!,C668+8,12)=0,IF(INDEX(#REF!,C668+9,12)=0,IF(INDEX(#REF!,C668+10,12)=0,IF(INDEX(#REF!,C668+11,12)=0,INDEX(#REF!,C668+12,12),INDEX(#REF!,C668+11,12)),INDEX(#REF!,C668+10,12)),INDEX(#REF!,C668+9,12)),INDEX(#REF!,C668+8,12)),INDEX(#REF!,C668+7,12)),INDEX(#REF!,C668+6,12)),INDEX(#REF!,C668+5,12)),INDEX(#REF!,C668+4,12)),INDEX(#REF!,C668+3,12)),INDEX(#REF!,C668+2,12)),INDEX(#REF!,C668+1,12)))</f>
        <v>#N/A</v>
      </c>
      <c r="E668" t="e">
        <f>VLOOKUP(A668,'помощник для списков'!A$2:C$4005,3,FALSE)</f>
        <v>#N/A</v>
      </c>
      <c r="F668" t="e">
        <f>VLOOKUP(CONCATENATE("Лимит на доме",E668),#REF!,22,FALSE)</f>
        <v>#N/A</v>
      </c>
      <c r="G668" t="e">
        <f>VLOOKUP(E668,'помощник для списков'!C$2:I$4005,7,FALSE)</f>
        <v>#N/A</v>
      </c>
      <c r="H668" s="68" t="e">
        <f t="shared" si="66"/>
        <v>#N/A</v>
      </c>
      <c r="I668" t="e">
        <f t="shared" si="67"/>
        <v>#N/A</v>
      </c>
      <c r="J668">
        <f>ROW()</f>
        <v>668</v>
      </c>
      <c r="K668" t="e">
        <f>INDEX(#REF!,'помощник2(строки)'!D668,26)</f>
        <v>#REF!</v>
      </c>
      <c r="L668" t="e">
        <f>IF(K668="да",IF(A668=A667,L667,COUNTIF(M$2:M667,"&gt;0")+1),0)</f>
        <v>#REF!</v>
      </c>
      <c r="M668" t="e">
        <f>IF(VLOOKUP(E668,'помощник для списков'!C$2:I$4005,7,FALSE)=0,0,IF(L668=0,0,IF(E668=E667,0,1)))</f>
        <v>#N/A</v>
      </c>
      <c r="N668" t="e">
        <f t="shared" si="68"/>
        <v>#N/A</v>
      </c>
      <c r="O668" t="e">
        <f t="shared" si="69"/>
        <v>#N/A</v>
      </c>
      <c r="P668" t="e">
        <f>IF(INDEX(#REF!,'помощник2(строки)'!D668,27)="согласие",1,IF(INDEX(#REF!,'помощник2(строки)'!D668,27)="принято решение ОМС",1,0))</f>
        <v>#REF!</v>
      </c>
      <c r="Q668" t="e">
        <f t="shared" si="70"/>
        <v>#REF!</v>
      </c>
      <c r="R668" t="e">
        <f>IF(P668=1,IF(A668=A667,R667,COUNTIF(Q$2:Q667,"&gt;0")+1),0)</f>
        <v>#REF!</v>
      </c>
      <c r="S668" t="e">
        <f t="shared" si="71"/>
        <v>#N/A</v>
      </c>
    </row>
    <row r="669" spans="1:19">
      <c r="A669" t="e">
        <f>IF(COUNTIF(A$2:A668,A668)=B668,A668+1,A668)</f>
        <v>#N/A</v>
      </c>
      <c r="B669" t="e">
        <f>VLOOKUP(A669,'помощник для списков'!A$2:L$4005,11,FALSE)</f>
        <v>#N/A</v>
      </c>
      <c r="C669" t="e">
        <f>IF(A669=A668,D668,VLOOKUP(E669,#REF!,25,FALSE))</f>
        <v>#N/A</v>
      </c>
      <c r="D669" s="54" t="e">
        <f>IF(VLOOKUP(E669,'помощник для списков'!C$2:E$4005,3,FALSE)=0,'помощник2(строки)'!C669,IF(INDEX(#REF!,C669+1,12)=0,IF(INDEX(#REF!,C669+2,12)=0,IF(INDEX(#REF!,C669+3,12)=0,IF(INDEX(#REF!,C669+4,12)=0,IF(INDEX(#REF!,C669+5,12)=0,IF(INDEX(#REF!,C669+6,12)=0,IF(INDEX(#REF!,C669+7,12)=0,IF(INDEX(#REF!,C669+8,12)=0,IF(INDEX(#REF!,C669+9,12)=0,IF(INDEX(#REF!,C669+10,12)=0,IF(INDEX(#REF!,C669+11,12)=0,INDEX(#REF!,C669+12,12),INDEX(#REF!,C669+11,12)),INDEX(#REF!,C669+10,12)),INDEX(#REF!,C669+9,12)),INDEX(#REF!,C669+8,12)),INDEX(#REF!,C669+7,12)),INDEX(#REF!,C669+6,12)),INDEX(#REF!,C669+5,12)),INDEX(#REF!,C669+4,12)),INDEX(#REF!,C669+3,12)),INDEX(#REF!,C669+2,12)),INDEX(#REF!,C669+1,12)))</f>
        <v>#N/A</v>
      </c>
      <c r="E669" t="e">
        <f>VLOOKUP(A669,'помощник для списков'!A$2:C$4005,3,FALSE)</f>
        <v>#N/A</v>
      </c>
      <c r="F669" t="e">
        <f>VLOOKUP(CONCATENATE("Лимит на доме",E669),#REF!,22,FALSE)</f>
        <v>#N/A</v>
      </c>
      <c r="G669" t="e">
        <f>VLOOKUP(E669,'помощник для списков'!C$2:I$4005,7,FALSE)</f>
        <v>#N/A</v>
      </c>
      <c r="H669" s="68" t="e">
        <f t="shared" si="66"/>
        <v>#N/A</v>
      </c>
      <c r="I669" t="e">
        <f t="shared" si="67"/>
        <v>#N/A</v>
      </c>
      <c r="J669">
        <f>ROW()</f>
        <v>669</v>
      </c>
      <c r="K669" t="e">
        <f>INDEX(#REF!,'помощник2(строки)'!D669,26)</f>
        <v>#REF!</v>
      </c>
      <c r="L669" t="e">
        <f>IF(K669="да",IF(A669=A668,L668,COUNTIF(M$2:M668,"&gt;0")+1),0)</f>
        <v>#REF!</v>
      </c>
      <c r="M669" t="e">
        <f>IF(VLOOKUP(E669,'помощник для списков'!C$2:I$4005,7,FALSE)=0,0,IF(L669=0,0,IF(E669=E668,0,1)))</f>
        <v>#N/A</v>
      </c>
      <c r="N669" t="e">
        <f t="shared" si="68"/>
        <v>#N/A</v>
      </c>
      <c r="O669" t="e">
        <f t="shared" si="69"/>
        <v>#N/A</v>
      </c>
      <c r="P669" t="e">
        <f>IF(INDEX(#REF!,'помощник2(строки)'!D669,27)="согласие",1,IF(INDEX(#REF!,'помощник2(строки)'!D669,27)="принято решение ОМС",1,0))</f>
        <v>#REF!</v>
      </c>
      <c r="Q669" t="e">
        <f t="shared" si="70"/>
        <v>#REF!</v>
      </c>
      <c r="R669" t="e">
        <f>IF(P669=1,IF(A669=A668,R668,COUNTIF(Q$2:Q668,"&gt;0")+1),0)</f>
        <v>#REF!</v>
      </c>
      <c r="S669" t="e">
        <f t="shared" si="71"/>
        <v>#N/A</v>
      </c>
    </row>
    <row r="670" spans="1:19">
      <c r="A670" t="e">
        <f>IF(COUNTIF(A$2:A669,A669)=B669,A669+1,A669)</f>
        <v>#N/A</v>
      </c>
      <c r="B670" t="e">
        <f>VLOOKUP(A670,'помощник для списков'!A$2:L$4005,11,FALSE)</f>
        <v>#N/A</v>
      </c>
      <c r="C670" t="e">
        <f>IF(A670=A669,D669,VLOOKUP(E670,#REF!,25,FALSE))</f>
        <v>#N/A</v>
      </c>
      <c r="D670" s="54" t="e">
        <f>IF(VLOOKUP(E670,'помощник для списков'!C$2:E$4005,3,FALSE)=0,'помощник2(строки)'!C670,IF(INDEX(#REF!,C670+1,12)=0,IF(INDEX(#REF!,C670+2,12)=0,IF(INDEX(#REF!,C670+3,12)=0,IF(INDEX(#REF!,C670+4,12)=0,IF(INDEX(#REF!,C670+5,12)=0,IF(INDEX(#REF!,C670+6,12)=0,IF(INDEX(#REF!,C670+7,12)=0,IF(INDEX(#REF!,C670+8,12)=0,IF(INDEX(#REF!,C670+9,12)=0,IF(INDEX(#REF!,C670+10,12)=0,IF(INDEX(#REF!,C670+11,12)=0,INDEX(#REF!,C670+12,12),INDEX(#REF!,C670+11,12)),INDEX(#REF!,C670+10,12)),INDEX(#REF!,C670+9,12)),INDEX(#REF!,C670+8,12)),INDEX(#REF!,C670+7,12)),INDEX(#REF!,C670+6,12)),INDEX(#REF!,C670+5,12)),INDEX(#REF!,C670+4,12)),INDEX(#REF!,C670+3,12)),INDEX(#REF!,C670+2,12)),INDEX(#REF!,C670+1,12)))</f>
        <v>#N/A</v>
      </c>
      <c r="E670" t="e">
        <f>VLOOKUP(A670,'помощник для списков'!A$2:C$4005,3,FALSE)</f>
        <v>#N/A</v>
      </c>
      <c r="F670" t="e">
        <f>VLOOKUP(CONCATENATE("Лимит на доме",E670),#REF!,22,FALSE)</f>
        <v>#N/A</v>
      </c>
      <c r="G670" t="e">
        <f>VLOOKUP(E670,'помощник для списков'!C$2:I$4005,7,FALSE)</f>
        <v>#N/A</v>
      </c>
      <c r="H670" s="68" t="e">
        <f t="shared" si="66"/>
        <v>#N/A</v>
      </c>
      <c r="I670" t="e">
        <f t="shared" si="67"/>
        <v>#N/A</v>
      </c>
      <c r="J670">
        <f>ROW()</f>
        <v>670</v>
      </c>
      <c r="K670" t="e">
        <f>INDEX(#REF!,'помощник2(строки)'!D670,26)</f>
        <v>#REF!</v>
      </c>
      <c r="L670" t="e">
        <f>IF(K670="да",IF(A670=A669,L669,COUNTIF(M$2:M669,"&gt;0")+1),0)</f>
        <v>#REF!</v>
      </c>
      <c r="M670" t="e">
        <f>IF(VLOOKUP(E670,'помощник для списков'!C$2:I$4005,7,FALSE)=0,0,IF(L670=0,0,IF(E670=E669,0,1)))</f>
        <v>#N/A</v>
      </c>
      <c r="N670" t="e">
        <f t="shared" si="68"/>
        <v>#N/A</v>
      </c>
      <c r="O670" t="e">
        <f t="shared" si="69"/>
        <v>#N/A</v>
      </c>
      <c r="P670" t="e">
        <f>IF(INDEX(#REF!,'помощник2(строки)'!D670,27)="согласие",1,IF(INDEX(#REF!,'помощник2(строки)'!D670,27)="принято решение ОМС",1,0))</f>
        <v>#REF!</v>
      </c>
      <c r="Q670" t="e">
        <f t="shared" si="70"/>
        <v>#REF!</v>
      </c>
      <c r="R670" t="e">
        <f>IF(P670=1,IF(A670=A669,R669,COUNTIF(Q$2:Q669,"&gt;0")+1),0)</f>
        <v>#REF!</v>
      </c>
      <c r="S670" t="e">
        <f t="shared" si="71"/>
        <v>#N/A</v>
      </c>
    </row>
    <row r="671" spans="1:19">
      <c r="A671" t="e">
        <f>IF(COUNTIF(A$2:A670,A670)=B670,A670+1,A670)</f>
        <v>#N/A</v>
      </c>
      <c r="B671" t="e">
        <f>VLOOKUP(A671,'помощник для списков'!A$2:L$4005,11,FALSE)</f>
        <v>#N/A</v>
      </c>
      <c r="C671" t="e">
        <f>IF(A671=A670,D670,VLOOKUP(E671,#REF!,25,FALSE))</f>
        <v>#N/A</v>
      </c>
      <c r="D671" s="54" t="e">
        <f>IF(VLOOKUP(E671,'помощник для списков'!C$2:E$4005,3,FALSE)=0,'помощник2(строки)'!C671,IF(INDEX(#REF!,C671+1,12)=0,IF(INDEX(#REF!,C671+2,12)=0,IF(INDEX(#REF!,C671+3,12)=0,IF(INDEX(#REF!,C671+4,12)=0,IF(INDEX(#REF!,C671+5,12)=0,IF(INDEX(#REF!,C671+6,12)=0,IF(INDEX(#REF!,C671+7,12)=0,IF(INDEX(#REF!,C671+8,12)=0,IF(INDEX(#REF!,C671+9,12)=0,IF(INDEX(#REF!,C671+10,12)=0,IF(INDEX(#REF!,C671+11,12)=0,INDEX(#REF!,C671+12,12),INDEX(#REF!,C671+11,12)),INDEX(#REF!,C671+10,12)),INDEX(#REF!,C671+9,12)),INDEX(#REF!,C671+8,12)),INDEX(#REF!,C671+7,12)),INDEX(#REF!,C671+6,12)),INDEX(#REF!,C671+5,12)),INDEX(#REF!,C671+4,12)),INDEX(#REF!,C671+3,12)),INDEX(#REF!,C671+2,12)),INDEX(#REF!,C671+1,12)))</f>
        <v>#N/A</v>
      </c>
      <c r="E671" t="e">
        <f>VLOOKUP(A671,'помощник для списков'!A$2:C$4005,3,FALSE)</f>
        <v>#N/A</v>
      </c>
      <c r="F671" t="e">
        <f>VLOOKUP(CONCATENATE("Лимит на доме",E671),#REF!,22,FALSE)</f>
        <v>#N/A</v>
      </c>
      <c r="G671" t="e">
        <f>VLOOKUP(E671,'помощник для списков'!C$2:I$4005,7,FALSE)</f>
        <v>#N/A</v>
      </c>
      <c r="H671" s="68" t="e">
        <f t="shared" si="66"/>
        <v>#N/A</v>
      </c>
      <c r="I671" t="e">
        <f t="shared" si="67"/>
        <v>#N/A</v>
      </c>
      <c r="J671">
        <f>ROW()</f>
        <v>671</v>
      </c>
      <c r="K671" t="e">
        <f>INDEX(#REF!,'помощник2(строки)'!D671,26)</f>
        <v>#REF!</v>
      </c>
      <c r="L671" t="e">
        <f>IF(K671="да",IF(A671=A670,L670,COUNTIF(M$2:M670,"&gt;0")+1),0)</f>
        <v>#REF!</v>
      </c>
      <c r="M671" t="e">
        <f>IF(VLOOKUP(E671,'помощник для списков'!C$2:I$4005,7,FALSE)=0,0,IF(L671=0,0,IF(E671=E670,0,1)))</f>
        <v>#N/A</v>
      </c>
      <c r="N671" t="e">
        <f t="shared" si="68"/>
        <v>#N/A</v>
      </c>
      <c r="O671" t="e">
        <f t="shared" si="69"/>
        <v>#N/A</v>
      </c>
      <c r="P671" t="e">
        <f>IF(INDEX(#REF!,'помощник2(строки)'!D671,27)="согласие",1,IF(INDEX(#REF!,'помощник2(строки)'!D671,27)="принято решение ОМС",1,0))</f>
        <v>#REF!</v>
      </c>
      <c r="Q671" t="e">
        <f t="shared" si="70"/>
        <v>#REF!</v>
      </c>
      <c r="R671" t="e">
        <f>IF(P671=1,IF(A671=A670,R670,COUNTIF(Q$2:Q670,"&gt;0")+1),0)</f>
        <v>#REF!</v>
      </c>
      <c r="S671" t="e">
        <f t="shared" si="71"/>
        <v>#N/A</v>
      </c>
    </row>
    <row r="672" spans="1:19">
      <c r="A672" t="e">
        <f>IF(COUNTIF(A$2:A671,A671)=B671,A671+1,A671)</f>
        <v>#N/A</v>
      </c>
      <c r="B672" t="e">
        <f>VLOOKUP(A672,'помощник для списков'!A$2:L$4005,11,FALSE)</f>
        <v>#N/A</v>
      </c>
      <c r="C672" t="e">
        <f>IF(A672=A671,D671,VLOOKUP(E672,#REF!,25,FALSE))</f>
        <v>#N/A</v>
      </c>
      <c r="D672" s="54" t="e">
        <f>IF(VLOOKUP(E672,'помощник для списков'!C$2:E$4005,3,FALSE)=0,'помощник2(строки)'!C672,IF(INDEX(#REF!,C672+1,12)=0,IF(INDEX(#REF!,C672+2,12)=0,IF(INDEX(#REF!,C672+3,12)=0,IF(INDEX(#REF!,C672+4,12)=0,IF(INDEX(#REF!,C672+5,12)=0,IF(INDEX(#REF!,C672+6,12)=0,IF(INDEX(#REF!,C672+7,12)=0,IF(INDEX(#REF!,C672+8,12)=0,IF(INDEX(#REF!,C672+9,12)=0,IF(INDEX(#REF!,C672+10,12)=0,IF(INDEX(#REF!,C672+11,12)=0,INDEX(#REF!,C672+12,12),INDEX(#REF!,C672+11,12)),INDEX(#REF!,C672+10,12)),INDEX(#REF!,C672+9,12)),INDEX(#REF!,C672+8,12)),INDEX(#REF!,C672+7,12)),INDEX(#REF!,C672+6,12)),INDEX(#REF!,C672+5,12)),INDEX(#REF!,C672+4,12)),INDEX(#REF!,C672+3,12)),INDEX(#REF!,C672+2,12)),INDEX(#REF!,C672+1,12)))</f>
        <v>#N/A</v>
      </c>
      <c r="E672" t="e">
        <f>VLOOKUP(A672,'помощник для списков'!A$2:C$4005,3,FALSE)</f>
        <v>#N/A</v>
      </c>
      <c r="F672" t="e">
        <f>VLOOKUP(CONCATENATE("Лимит на доме",E672),#REF!,22,FALSE)</f>
        <v>#N/A</v>
      </c>
      <c r="G672" t="e">
        <f>VLOOKUP(E672,'помощник для списков'!C$2:I$4005,7,FALSE)</f>
        <v>#N/A</v>
      </c>
      <c r="H672" s="68" t="e">
        <f t="shared" si="66"/>
        <v>#N/A</v>
      </c>
      <c r="I672" t="e">
        <f t="shared" si="67"/>
        <v>#N/A</v>
      </c>
      <c r="J672">
        <f>ROW()</f>
        <v>672</v>
      </c>
      <c r="K672" t="e">
        <f>INDEX(#REF!,'помощник2(строки)'!D672,26)</f>
        <v>#REF!</v>
      </c>
      <c r="L672" t="e">
        <f>IF(K672="да",IF(A672=A671,L671,COUNTIF(M$2:M671,"&gt;0")+1),0)</f>
        <v>#REF!</v>
      </c>
      <c r="M672" t="e">
        <f>IF(VLOOKUP(E672,'помощник для списков'!C$2:I$4005,7,FALSE)=0,0,IF(L672=0,0,IF(E672=E671,0,1)))</f>
        <v>#N/A</v>
      </c>
      <c r="N672" t="e">
        <f t="shared" si="68"/>
        <v>#N/A</v>
      </c>
      <c r="O672" t="e">
        <f t="shared" si="69"/>
        <v>#N/A</v>
      </c>
      <c r="P672" t="e">
        <f>IF(INDEX(#REF!,'помощник2(строки)'!D672,27)="согласие",1,IF(INDEX(#REF!,'помощник2(строки)'!D672,27)="принято решение ОМС",1,0))</f>
        <v>#REF!</v>
      </c>
      <c r="Q672" t="e">
        <f t="shared" si="70"/>
        <v>#REF!</v>
      </c>
      <c r="R672" t="e">
        <f>IF(P672=1,IF(A672=A671,R671,COUNTIF(Q$2:Q671,"&gt;0")+1),0)</f>
        <v>#REF!</v>
      </c>
      <c r="S672" t="e">
        <f t="shared" si="71"/>
        <v>#N/A</v>
      </c>
    </row>
    <row r="673" spans="1:19">
      <c r="A673" t="e">
        <f>IF(COUNTIF(A$2:A672,A672)=B672,A672+1,A672)</f>
        <v>#N/A</v>
      </c>
      <c r="B673" t="e">
        <f>VLOOKUP(A673,'помощник для списков'!A$2:L$4005,11,FALSE)</f>
        <v>#N/A</v>
      </c>
      <c r="C673" t="e">
        <f>IF(A673=A672,D672,VLOOKUP(E673,#REF!,25,FALSE))</f>
        <v>#N/A</v>
      </c>
      <c r="D673" s="54" t="e">
        <f>IF(VLOOKUP(E673,'помощник для списков'!C$2:E$4005,3,FALSE)=0,'помощник2(строки)'!C673,IF(INDEX(#REF!,C673+1,12)=0,IF(INDEX(#REF!,C673+2,12)=0,IF(INDEX(#REF!,C673+3,12)=0,IF(INDEX(#REF!,C673+4,12)=0,IF(INDEX(#REF!,C673+5,12)=0,IF(INDEX(#REF!,C673+6,12)=0,IF(INDEX(#REF!,C673+7,12)=0,IF(INDEX(#REF!,C673+8,12)=0,IF(INDEX(#REF!,C673+9,12)=0,IF(INDEX(#REF!,C673+10,12)=0,IF(INDEX(#REF!,C673+11,12)=0,INDEX(#REF!,C673+12,12),INDEX(#REF!,C673+11,12)),INDEX(#REF!,C673+10,12)),INDEX(#REF!,C673+9,12)),INDEX(#REF!,C673+8,12)),INDEX(#REF!,C673+7,12)),INDEX(#REF!,C673+6,12)),INDEX(#REF!,C673+5,12)),INDEX(#REF!,C673+4,12)),INDEX(#REF!,C673+3,12)),INDEX(#REF!,C673+2,12)),INDEX(#REF!,C673+1,12)))</f>
        <v>#N/A</v>
      </c>
      <c r="E673" t="e">
        <f>VLOOKUP(A673,'помощник для списков'!A$2:C$4005,3,FALSE)</f>
        <v>#N/A</v>
      </c>
      <c r="F673" t="e">
        <f>VLOOKUP(CONCATENATE("Лимит на доме",E673),#REF!,22,FALSE)</f>
        <v>#N/A</v>
      </c>
      <c r="G673" t="e">
        <f>VLOOKUP(E673,'помощник для списков'!C$2:I$4005,7,FALSE)</f>
        <v>#N/A</v>
      </c>
      <c r="H673" s="68" t="e">
        <f t="shared" si="66"/>
        <v>#N/A</v>
      </c>
      <c r="I673" t="e">
        <f t="shared" si="67"/>
        <v>#N/A</v>
      </c>
      <c r="J673">
        <f>ROW()</f>
        <v>673</v>
      </c>
      <c r="K673" t="e">
        <f>INDEX(#REF!,'помощник2(строки)'!D673,26)</f>
        <v>#REF!</v>
      </c>
      <c r="L673" t="e">
        <f>IF(K673="да",IF(A673=A672,L672,COUNTIF(M$2:M672,"&gt;0")+1),0)</f>
        <v>#REF!</v>
      </c>
      <c r="M673" t="e">
        <f>IF(VLOOKUP(E673,'помощник для списков'!C$2:I$4005,7,FALSE)=0,0,IF(L673=0,0,IF(E673=E672,0,1)))</f>
        <v>#N/A</v>
      </c>
      <c r="N673" t="e">
        <f t="shared" si="68"/>
        <v>#N/A</v>
      </c>
      <c r="O673" t="e">
        <f t="shared" si="69"/>
        <v>#N/A</v>
      </c>
      <c r="P673" t="e">
        <f>IF(INDEX(#REF!,'помощник2(строки)'!D673,27)="согласие",1,IF(INDEX(#REF!,'помощник2(строки)'!D673,27)="принято решение ОМС",1,0))</f>
        <v>#REF!</v>
      </c>
      <c r="Q673" t="e">
        <f t="shared" si="70"/>
        <v>#REF!</v>
      </c>
      <c r="R673" t="e">
        <f>IF(P673=1,IF(A673=A672,R672,COUNTIF(Q$2:Q672,"&gt;0")+1),0)</f>
        <v>#REF!</v>
      </c>
      <c r="S673" t="e">
        <f t="shared" si="71"/>
        <v>#N/A</v>
      </c>
    </row>
    <row r="674" spans="1:19">
      <c r="A674" t="e">
        <f>IF(COUNTIF(A$2:A673,A673)=B673,A673+1,A673)</f>
        <v>#N/A</v>
      </c>
      <c r="B674" t="e">
        <f>VLOOKUP(A674,'помощник для списков'!A$2:L$4005,11,FALSE)</f>
        <v>#N/A</v>
      </c>
      <c r="C674" t="e">
        <f>IF(A674=A673,D673,VLOOKUP(E674,#REF!,25,FALSE))</f>
        <v>#N/A</v>
      </c>
      <c r="D674" s="54" t="e">
        <f>IF(VLOOKUP(E674,'помощник для списков'!C$2:E$4005,3,FALSE)=0,'помощник2(строки)'!C674,IF(INDEX(#REF!,C674+1,12)=0,IF(INDEX(#REF!,C674+2,12)=0,IF(INDEX(#REF!,C674+3,12)=0,IF(INDEX(#REF!,C674+4,12)=0,IF(INDEX(#REF!,C674+5,12)=0,IF(INDEX(#REF!,C674+6,12)=0,IF(INDEX(#REF!,C674+7,12)=0,IF(INDEX(#REF!,C674+8,12)=0,IF(INDEX(#REF!,C674+9,12)=0,IF(INDEX(#REF!,C674+10,12)=0,IF(INDEX(#REF!,C674+11,12)=0,INDEX(#REF!,C674+12,12),INDEX(#REF!,C674+11,12)),INDEX(#REF!,C674+10,12)),INDEX(#REF!,C674+9,12)),INDEX(#REF!,C674+8,12)),INDEX(#REF!,C674+7,12)),INDEX(#REF!,C674+6,12)),INDEX(#REF!,C674+5,12)),INDEX(#REF!,C674+4,12)),INDEX(#REF!,C674+3,12)),INDEX(#REF!,C674+2,12)),INDEX(#REF!,C674+1,12)))</f>
        <v>#N/A</v>
      </c>
      <c r="E674" t="e">
        <f>VLOOKUP(A674,'помощник для списков'!A$2:C$4005,3,FALSE)</f>
        <v>#N/A</v>
      </c>
      <c r="F674" t="e">
        <f>VLOOKUP(CONCATENATE("Лимит на доме",E674),#REF!,22,FALSE)</f>
        <v>#N/A</v>
      </c>
      <c r="G674" t="e">
        <f>VLOOKUP(E674,'помощник для списков'!C$2:I$4005,7,FALSE)</f>
        <v>#N/A</v>
      </c>
      <c r="H674" s="68" t="e">
        <f t="shared" si="66"/>
        <v>#N/A</v>
      </c>
      <c r="I674" t="e">
        <f t="shared" si="67"/>
        <v>#N/A</v>
      </c>
      <c r="J674">
        <f>ROW()</f>
        <v>674</v>
      </c>
      <c r="K674" t="e">
        <f>INDEX(#REF!,'помощник2(строки)'!D674,26)</f>
        <v>#REF!</v>
      </c>
      <c r="L674" t="e">
        <f>IF(K674="да",IF(A674=A673,L673,COUNTIF(M$2:M673,"&gt;0")+1),0)</f>
        <v>#REF!</v>
      </c>
      <c r="M674" t="e">
        <f>IF(VLOOKUP(E674,'помощник для списков'!C$2:I$4005,7,FALSE)=0,0,IF(L674=0,0,IF(E674=E673,0,1)))</f>
        <v>#N/A</v>
      </c>
      <c r="N674" t="e">
        <f t="shared" si="68"/>
        <v>#N/A</v>
      </c>
      <c r="O674" t="e">
        <f t="shared" si="69"/>
        <v>#N/A</v>
      </c>
      <c r="P674" t="e">
        <f>IF(INDEX(#REF!,'помощник2(строки)'!D674,27)="согласие",1,IF(INDEX(#REF!,'помощник2(строки)'!D674,27)="принято решение ОМС",1,0))</f>
        <v>#REF!</v>
      </c>
      <c r="Q674" t="e">
        <f t="shared" si="70"/>
        <v>#REF!</v>
      </c>
      <c r="R674" t="e">
        <f>IF(P674=1,IF(A674=A673,R673,COUNTIF(Q$2:Q673,"&gt;0")+1),0)</f>
        <v>#REF!</v>
      </c>
      <c r="S674" t="e">
        <f t="shared" si="71"/>
        <v>#N/A</v>
      </c>
    </row>
    <row r="675" spans="1:19">
      <c r="A675" t="e">
        <f>IF(COUNTIF(A$2:A674,A674)=B674,A674+1,A674)</f>
        <v>#N/A</v>
      </c>
      <c r="B675" t="e">
        <f>VLOOKUP(A675,'помощник для списков'!A$2:L$4005,11,FALSE)</f>
        <v>#N/A</v>
      </c>
      <c r="C675" t="e">
        <f>IF(A675=A674,D674,VLOOKUP(E675,#REF!,25,FALSE))</f>
        <v>#N/A</v>
      </c>
      <c r="D675" s="54" t="e">
        <f>IF(VLOOKUP(E675,'помощник для списков'!C$2:E$4005,3,FALSE)=0,'помощник2(строки)'!C675,IF(INDEX(#REF!,C675+1,12)=0,IF(INDEX(#REF!,C675+2,12)=0,IF(INDEX(#REF!,C675+3,12)=0,IF(INDEX(#REF!,C675+4,12)=0,IF(INDEX(#REF!,C675+5,12)=0,IF(INDEX(#REF!,C675+6,12)=0,IF(INDEX(#REF!,C675+7,12)=0,IF(INDEX(#REF!,C675+8,12)=0,IF(INDEX(#REF!,C675+9,12)=0,IF(INDEX(#REF!,C675+10,12)=0,IF(INDEX(#REF!,C675+11,12)=0,INDEX(#REF!,C675+12,12),INDEX(#REF!,C675+11,12)),INDEX(#REF!,C675+10,12)),INDEX(#REF!,C675+9,12)),INDEX(#REF!,C675+8,12)),INDEX(#REF!,C675+7,12)),INDEX(#REF!,C675+6,12)),INDEX(#REF!,C675+5,12)),INDEX(#REF!,C675+4,12)),INDEX(#REF!,C675+3,12)),INDEX(#REF!,C675+2,12)),INDEX(#REF!,C675+1,12)))</f>
        <v>#N/A</v>
      </c>
      <c r="E675" t="e">
        <f>VLOOKUP(A675,'помощник для списков'!A$2:C$4005,3,FALSE)</f>
        <v>#N/A</v>
      </c>
      <c r="F675" t="e">
        <f>VLOOKUP(CONCATENATE("Лимит на доме",E675),#REF!,22,FALSE)</f>
        <v>#N/A</v>
      </c>
      <c r="G675" t="e">
        <f>VLOOKUP(E675,'помощник для списков'!C$2:I$4005,7,FALSE)</f>
        <v>#N/A</v>
      </c>
      <c r="H675" s="68" t="e">
        <f t="shared" si="66"/>
        <v>#N/A</v>
      </c>
      <c r="I675" t="e">
        <f t="shared" si="67"/>
        <v>#N/A</v>
      </c>
      <c r="J675">
        <f>ROW()</f>
        <v>675</v>
      </c>
      <c r="K675" t="e">
        <f>INDEX(#REF!,'помощник2(строки)'!D675,26)</f>
        <v>#REF!</v>
      </c>
      <c r="L675" t="e">
        <f>IF(K675="да",IF(A675=A674,L674,COUNTIF(M$2:M674,"&gt;0")+1),0)</f>
        <v>#REF!</v>
      </c>
      <c r="M675" t="e">
        <f>IF(VLOOKUP(E675,'помощник для списков'!C$2:I$4005,7,FALSE)=0,0,IF(L675=0,0,IF(E675=E674,0,1)))</f>
        <v>#N/A</v>
      </c>
      <c r="N675" t="e">
        <f t="shared" si="68"/>
        <v>#N/A</v>
      </c>
      <c r="O675" t="e">
        <f t="shared" si="69"/>
        <v>#N/A</v>
      </c>
      <c r="P675" t="e">
        <f>IF(INDEX(#REF!,'помощник2(строки)'!D675,27)="согласие",1,IF(INDEX(#REF!,'помощник2(строки)'!D675,27)="принято решение ОМС",1,0))</f>
        <v>#REF!</v>
      </c>
      <c r="Q675" t="e">
        <f t="shared" si="70"/>
        <v>#REF!</v>
      </c>
      <c r="R675" t="e">
        <f>IF(P675=1,IF(A675=A674,R674,COUNTIF(Q$2:Q674,"&gt;0")+1),0)</f>
        <v>#REF!</v>
      </c>
      <c r="S675" t="e">
        <f t="shared" si="71"/>
        <v>#N/A</v>
      </c>
    </row>
    <row r="676" spans="1:19">
      <c r="A676" t="e">
        <f>IF(COUNTIF(A$2:A675,A675)=B675,A675+1,A675)</f>
        <v>#N/A</v>
      </c>
      <c r="B676" t="e">
        <f>VLOOKUP(A676,'помощник для списков'!A$2:L$4005,11,FALSE)</f>
        <v>#N/A</v>
      </c>
      <c r="C676" t="e">
        <f>IF(A676=A675,D675,VLOOKUP(E676,#REF!,25,FALSE))</f>
        <v>#N/A</v>
      </c>
      <c r="D676" s="54" t="e">
        <f>IF(VLOOKUP(E676,'помощник для списков'!C$2:E$4005,3,FALSE)=0,'помощник2(строки)'!C676,IF(INDEX(#REF!,C676+1,12)=0,IF(INDEX(#REF!,C676+2,12)=0,IF(INDEX(#REF!,C676+3,12)=0,IF(INDEX(#REF!,C676+4,12)=0,IF(INDEX(#REF!,C676+5,12)=0,IF(INDEX(#REF!,C676+6,12)=0,IF(INDEX(#REF!,C676+7,12)=0,IF(INDEX(#REF!,C676+8,12)=0,IF(INDEX(#REF!,C676+9,12)=0,IF(INDEX(#REF!,C676+10,12)=0,IF(INDEX(#REF!,C676+11,12)=0,INDEX(#REF!,C676+12,12),INDEX(#REF!,C676+11,12)),INDEX(#REF!,C676+10,12)),INDEX(#REF!,C676+9,12)),INDEX(#REF!,C676+8,12)),INDEX(#REF!,C676+7,12)),INDEX(#REF!,C676+6,12)),INDEX(#REF!,C676+5,12)),INDEX(#REF!,C676+4,12)),INDEX(#REF!,C676+3,12)),INDEX(#REF!,C676+2,12)),INDEX(#REF!,C676+1,12)))</f>
        <v>#N/A</v>
      </c>
      <c r="E676" t="e">
        <f>VLOOKUP(A676,'помощник для списков'!A$2:C$4005,3,FALSE)</f>
        <v>#N/A</v>
      </c>
      <c r="F676" t="e">
        <f>VLOOKUP(CONCATENATE("Лимит на доме",E676),#REF!,22,FALSE)</f>
        <v>#N/A</v>
      </c>
      <c r="G676" t="e">
        <f>VLOOKUP(E676,'помощник для списков'!C$2:I$4005,7,FALSE)</f>
        <v>#N/A</v>
      </c>
      <c r="H676" s="68" t="e">
        <f t="shared" si="66"/>
        <v>#N/A</v>
      </c>
      <c r="I676" t="e">
        <f t="shared" si="67"/>
        <v>#N/A</v>
      </c>
      <c r="J676">
        <f>ROW()</f>
        <v>676</v>
      </c>
      <c r="K676" t="e">
        <f>INDEX(#REF!,'помощник2(строки)'!D676,26)</f>
        <v>#REF!</v>
      </c>
      <c r="L676" t="e">
        <f>IF(K676="да",IF(A676=A675,L675,COUNTIF(M$2:M675,"&gt;0")+1),0)</f>
        <v>#REF!</v>
      </c>
      <c r="M676" t="e">
        <f>IF(VLOOKUP(E676,'помощник для списков'!C$2:I$4005,7,FALSE)=0,0,IF(L676=0,0,IF(E676=E675,0,1)))</f>
        <v>#N/A</v>
      </c>
      <c r="N676" t="e">
        <f t="shared" si="68"/>
        <v>#N/A</v>
      </c>
      <c r="O676" t="e">
        <f t="shared" si="69"/>
        <v>#N/A</v>
      </c>
      <c r="P676" t="e">
        <f>IF(INDEX(#REF!,'помощник2(строки)'!D676,27)="согласие",1,IF(INDEX(#REF!,'помощник2(строки)'!D676,27)="принято решение ОМС",1,0))</f>
        <v>#REF!</v>
      </c>
      <c r="Q676" t="e">
        <f t="shared" si="70"/>
        <v>#REF!</v>
      </c>
      <c r="R676" t="e">
        <f>IF(P676=1,IF(A676=A675,R675,COUNTIF(Q$2:Q675,"&gt;0")+1),0)</f>
        <v>#REF!</v>
      </c>
      <c r="S676" t="e">
        <f t="shared" si="71"/>
        <v>#N/A</v>
      </c>
    </row>
    <row r="677" spans="1:19">
      <c r="A677" t="e">
        <f>IF(COUNTIF(A$2:A676,A676)=B676,A676+1,A676)</f>
        <v>#N/A</v>
      </c>
      <c r="B677" t="e">
        <f>VLOOKUP(A677,'помощник для списков'!A$2:L$4005,11,FALSE)</f>
        <v>#N/A</v>
      </c>
      <c r="C677" t="e">
        <f>IF(A677=A676,D676,VLOOKUP(E677,#REF!,25,FALSE))</f>
        <v>#N/A</v>
      </c>
      <c r="D677" s="54" t="e">
        <f>IF(VLOOKUP(E677,'помощник для списков'!C$2:E$4005,3,FALSE)=0,'помощник2(строки)'!C677,IF(INDEX(#REF!,C677+1,12)=0,IF(INDEX(#REF!,C677+2,12)=0,IF(INDEX(#REF!,C677+3,12)=0,IF(INDEX(#REF!,C677+4,12)=0,IF(INDEX(#REF!,C677+5,12)=0,IF(INDEX(#REF!,C677+6,12)=0,IF(INDEX(#REF!,C677+7,12)=0,IF(INDEX(#REF!,C677+8,12)=0,IF(INDEX(#REF!,C677+9,12)=0,IF(INDEX(#REF!,C677+10,12)=0,IF(INDEX(#REF!,C677+11,12)=0,INDEX(#REF!,C677+12,12),INDEX(#REF!,C677+11,12)),INDEX(#REF!,C677+10,12)),INDEX(#REF!,C677+9,12)),INDEX(#REF!,C677+8,12)),INDEX(#REF!,C677+7,12)),INDEX(#REF!,C677+6,12)),INDEX(#REF!,C677+5,12)),INDEX(#REF!,C677+4,12)),INDEX(#REF!,C677+3,12)),INDEX(#REF!,C677+2,12)),INDEX(#REF!,C677+1,12)))</f>
        <v>#N/A</v>
      </c>
      <c r="E677" t="e">
        <f>VLOOKUP(A677,'помощник для списков'!A$2:C$4005,3,FALSE)</f>
        <v>#N/A</v>
      </c>
      <c r="F677" t="e">
        <f>VLOOKUP(CONCATENATE("Лимит на доме",E677),#REF!,22,FALSE)</f>
        <v>#N/A</v>
      </c>
      <c r="G677" t="e">
        <f>VLOOKUP(E677,'помощник для списков'!C$2:I$4005,7,FALSE)</f>
        <v>#N/A</v>
      </c>
      <c r="H677" s="68" t="e">
        <f t="shared" si="66"/>
        <v>#N/A</v>
      </c>
      <c r="I677" t="e">
        <f t="shared" si="67"/>
        <v>#N/A</v>
      </c>
      <c r="J677">
        <f>ROW()</f>
        <v>677</v>
      </c>
      <c r="K677" t="e">
        <f>INDEX(#REF!,'помощник2(строки)'!D677,26)</f>
        <v>#REF!</v>
      </c>
      <c r="L677" t="e">
        <f>IF(K677="да",IF(A677=A676,L676,COUNTIF(M$2:M676,"&gt;0")+1),0)</f>
        <v>#REF!</v>
      </c>
      <c r="M677" t="e">
        <f>IF(VLOOKUP(E677,'помощник для списков'!C$2:I$4005,7,FALSE)=0,0,IF(L677=0,0,IF(E677=E676,0,1)))</f>
        <v>#N/A</v>
      </c>
      <c r="N677" t="e">
        <f t="shared" si="68"/>
        <v>#N/A</v>
      </c>
      <c r="O677" t="e">
        <f t="shared" si="69"/>
        <v>#N/A</v>
      </c>
      <c r="P677" t="e">
        <f>IF(INDEX(#REF!,'помощник2(строки)'!D677,27)="согласие",1,IF(INDEX(#REF!,'помощник2(строки)'!D677,27)="принято решение ОМС",1,0))</f>
        <v>#REF!</v>
      </c>
      <c r="Q677" t="e">
        <f t="shared" si="70"/>
        <v>#REF!</v>
      </c>
      <c r="R677" t="e">
        <f>IF(P677=1,IF(A677=A676,R676,COUNTIF(Q$2:Q676,"&gt;0")+1),0)</f>
        <v>#REF!</v>
      </c>
      <c r="S677" t="e">
        <f t="shared" si="71"/>
        <v>#N/A</v>
      </c>
    </row>
    <row r="678" spans="1:19">
      <c r="A678" t="e">
        <f>IF(COUNTIF(A$2:A677,A677)=B677,A677+1,A677)</f>
        <v>#N/A</v>
      </c>
      <c r="B678" t="e">
        <f>VLOOKUP(A678,'помощник для списков'!A$2:L$4005,11,FALSE)</f>
        <v>#N/A</v>
      </c>
      <c r="C678" t="e">
        <f>IF(A678=A677,D677,VLOOKUP(E678,#REF!,25,FALSE))</f>
        <v>#N/A</v>
      </c>
      <c r="D678" s="54" t="e">
        <f>IF(VLOOKUP(E678,'помощник для списков'!C$2:E$4005,3,FALSE)=0,'помощник2(строки)'!C678,IF(INDEX(#REF!,C678+1,12)=0,IF(INDEX(#REF!,C678+2,12)=0,IF(INDEX(#REF!,C678+3,12)=0,IF(INDEX(#REF!,C678+4,12)=0,IF(INDEX(#REF!,C678+5,12)=0,IF(INDEX(#REF!,C678+6,12)=0,IF(INDEX(#REF!,C678+7,12)=0,IF(INDEX(#REF!,C678+8,12)=0,IF(INDEX(#REF!,C678+9,12)=0,IF(INDEX(#REF!,C678+10,12)=0,IF(INDEX(#REF!,C678+11,12)=0,INDEX(#REF!,C678+12,12),INDEX(#REF!,C678+11,12)),INDEX(#REF!,C678+10,12)),INDEX(#REF!,C678+9,12)),INDEX(#REF!,C678+8,12)),INDEX(#REF!,C678+7,12)),INDEX(#REF!,C678+6,12)),INDEX(#REF!,C678+5,12)),INDEX(#REF!,C678+4,12)),INDEX(#REF!,C678+3,12)),INDEX(#REF!,C678+2,12)),INDEX(#REF!,C678+1,12)))</f>
        <v>#N/A</v>
      </c>
      <c r="E678" t="e">
        <f>VLOOKUP(A678,'помощник для списков'!A$2:C$4005,3,FALSE)</f>
        <v>#N/A</v>
      </c>
      <c r="F678" t="e">
        <f>VLOOKUP(CONCATENATE("Лимит на доме",E678),#REF!,22,FALSE)</f>
        <v>#N/A</v>
      </c>
      <c r="G678" t="e">
        <f>VLOOKUP(E678,'помощник для списков'!C$2:I$4005,7,FALSE)</f>
        <v>#N/A</v>
      </c>
      <c r="H678" s="68" t="e">
        <f t="shared" si="66"/>
        <v>#N/A</v>
      </c>
      <c r="I678" t="e">
        <f t="shared" si="67"/>
        <v>#N/A</v>
      </c>
      <c r="J678">
        <f>ROW()</f>
        <v>678</v>
      </c>
      <c r="K678" t="e">
        <f>INDEX(#REF!,'помощник2(строки)'!D678,26)</f>
        <v>#REF!</v>
      </c>
      <c r="L678" t="e">
        <f>IF(K678="да",IF(A678=A677,L677,COUNTIF(M$2:M677,"&gt;0")+1),0)</f>
        <v>#REF!</v>
      </c>
      <c r="M678" t="e">
        <f>IF(VLOOKUP(E678,'помощник для списков'!C$2:I$4005,7,FALSE)=0,0,IF(L678=0,0,IF(E678=E677,0,1)))</f>
        <v>#N/A</v>
      </c>
      <c r="N678" t="e">
        <f t="shared" si="68"/>
        <v>#N/A</v>
      </c>
      <c r="O678" t="e">
        <f t="shared" si="69"/>
        <v>#N/A</v>
      </c>
      <c r="P678" t="e">
        <f>IF(INDEX(#REF!,'помощник2(строки)'!D678,27)="согласие",1,IF(INDEX(#REF!,'помощник2(строки)'!D678,27)="принято решение ОМС",1,0))</f>
        <v>#REF!</v>
      </c>
      <c r="Q678" t="e">
        <f t="shared" si="70"/>
        <v>#REF!</v>
      </c>
      <c r="R678" t="e">
        <f>IF(P678=1,IF(A678=A677,R677,COUNTIF(Q$2:Q677,"&gt;0")+1),0)</f>
        <v>#REF!</v>
      </c>
      <c r="S678" t="e">
        <f t="shared" si="71"/>
        <v>#N/A</v>
      </c>
    </row>
    <row r="679" spans="1:19">
      <c r="A679" t="e">
        <f>IF(COUNTIF(A$2:A678,A678)=B678,A678+1,A678)</f>
        <v>#N/A</v>
      </c>
      <c r="B679" t="e">
        <f>VLOOKUP(A679,'помощник для списков'!A$2:L$4005,11,FALSE)</f>
        <v>#N/A</v>
      </c>
      <c r="C679" t="e">
        <f>IF(A679=A678,D678,VLOOKUP(E679,#REF!,25,FALSE))</f>
        <v>#N/A</v>
      </c>
      <c r="D679" s="54" t="e">
        <f>IF(VLOOKUP(E679,'помощник для списков'!C$2:E$4005,3,FALSE)=0,'помощник2(строки)'!C679,IF(INDEX(#REF!,C679+1,12)=0,IF(INDEX(#REF!,C679+2,12)=0,IF(INDEX(#REF!,C679+3,12)=0,IF(INDEX(#REF!,C679+4,12)=0,IF(INDEX(#REF!,C679+5,12)=0,IF(INDEX(#REF!,C679+6,12)=0,IF(INDEX(#REF!,C679+7,12)=0,IF(INDEX(#REF!,C679+8,12)=0,IF(INDEX(#REF!,C679+9,12)=0,IF(INDEX(#REF!,C679+10,12)=0,IF(INDEX(#REF!,C679+11,12)=0,INDEX(#REF!,C679+12,12),INDEX(#REF!,C679+11,12)),INDEX(#REF!,C679+10,12)),INDEX(#REF!,C679+9,12)),INDEX(#REF!,C679+8,12)),INDEX(#REF!,C679+7,12)),INDEX(#REF!,C679+6,12)),INDEX(#REF!,C679+5,12)),INDEX(#REF!,C679+4,12)),INDEX(#REF!,C679+3,12)),INDEX(#REF!,C679+2,12)),INDEX(#REF!,C679+1,12)))</f>
        <v>#N/A</v>
      </c>
      <c r="E679" t="e">
        <f>VLOOKUP(A679,'помощник для списков'!A$2:C$4005,3,FALSE)</f>
        <v>#N/A</v>
      </c>
      <c r="F679" t="e">
        <f>VLOOKUP(CONCATENATE("Лимит на доме",E679),#REF!,22,FALSE)</f>
        <v>#N/A</v>
      </c>
      <c r="G679" t="e">
        <f>VLOOKUP(E679,'помощник для списков'!C$2:I$4005,7,FALSE)</f>
        <v>#N/A</v>
      </c>
      <c r="H679" s="68" t="e">
        <f t="shared" ref="H679:H697" si="72">D679</f>
        <v>#N/A</v>
      </c>
      <c r="I679" t="e">
        <f t="shared" ref="I679:I697" si="73">D679</f>
        <v>#N/A</v>
      </c>
      <c r="J679">
        <f>ROW()</f>
        <v>679</v>
      </c>
      <c r="K679" t="e">
        <f>INDEX(#REF!,'помощник2(строки)'!D679,26)</f>
        <v>#REF!</v>
      </c>
      <c r="L679" t="e">
        <f>IF(K679="да",IF(A679=A678,L678,COUNTIF(M$2:M678,"&gt;0")+1),0)</f>
        <v>#REF!</v>
      </c>
      <c r="M679" t="e">
        <f>IF(VLOOKUP(E679,'помощник для списков'!C$2:I$4005,7,FALSE)=0,0,IF(L679=0,0,IF(E679=E678,0,1)))</f>
        <v>#N/A</v>
      </c>
      <c r="N679" t="e">
        <f t="shared" ref="N679:N697" si="74">E679</f>
        <v>#N/A</v>
      </c>
      <c r="O679" t="e">
        <f t="shared" ref="O679:O697" si="75">B679</f>
        <v>#N/A</v>
      </c>
      <c r="P679" t="e">
        <f>IF(INDEX(#REF!,'помощник2(строки)'!D679,27)="согласие",1,IF(INDEX(#REF!,'помощник2(строки)'!D679,27)="принято решение ОМС",1,0))</f>
        <v>#REF!</v>
      </c>
      <c r="Q679" t="e">
        <f t="shared" ref="Q679:Q697" si="76">IF(P679=1,IF(A679=A678,0,1),0)</f>
        <v>#REF!</v>
      </c>
      <c r="R679" t="e">
        <f>IF(P679=1,IF(A679=A678,R678,COUNTIF(Q$2:Q678,"&gt;0")+1),0)</f>
        <v>#REF!</v>
      </c>
      <c r="S679" t="e">
        <f t="shared" ref="S679:S697" si="77">H679</f>
        <v>#N/A</v>
      </c>
    </row>
    <row r="680" spans="1:19">
      <c r="A680" t="e">
        <f>IF(COUNTIF(A$2:A679,A679)=B679,A679+1,A679)</f>
        <v>#N/A</v>
      </c>
      <c r="B680" t="e">
        <f>VLOOKUP(A680,'помощник для списков'!A$2:L$4005,11,FALSE)</f>
        <v>#N/A</v>
      </c>
      <c r="C680" t="e">
        <f>IF(A680=A679,D679,VLOOKUP(E680,#REF!,25,FALSE))</f>
        <v>#N/A</v>
      </c>
      <c r="D680" s="54" t="e">
        <f>IF(VLOOKUP(E680,'помощник для списков'!C$2:E$4005,3,FALSE)=0,'помощник2(строки)'!C680,IF(INDEX(#REF!,C680+1,12)=0,IF(INDEX(#REF!,C680+2,12)=0,IF(INDEX(#REF!,C680+3,12)=0,IF(INDEX(#REF!,C680+4,12)=0,IF(INDEX(#REF!,C680+5,12)=0,IF(INDEX(#REF!,C680+6,12)=0,IF(INDEX(#REF!,C680+7,12)=0,IF(INDEX(#REF!,C680+8,12)=0,IF(INDEX(#REF!,C680+9,12)=0,IF(INDEX(#REF!,C680+10,12)=0,IF(INDEX(#REF!,C680+11,12)=0,INDEX(#REF!,C680+12,12),INDEX(#REF!,C680+11,12)),INDEX(#REF!,C680+10,12)),INDEX(#REF!,C680+9,12)),INDEX(#REF!,C680+8,12)),INDEX(#REF!,C680+7,12)),INDEX(#REF!,C680+6,12)),INDEX(#REF!,C680+5,12)),INDEX(#REF!,C680+4,12)),INDEX(#REF!,C680+3,12)),INDEX(#REF!,C680+2,12)),INDEX(#REF!,C680+1,12)))</f>
        <v>#N/A</v>
      </c>
      <c r="E680" t="e">
        <f>VLOOKUP(A680,'помощник для списков'!A$2:C$4005,3,FALSE)</f>
        <v>#N/A</v>
      </c>
      <c r="F680" t="e">
        <f>VLOOKUP(CONCATENATE("Лимит на доме",E680),#REF!,22,FALSE)</f>
        <v>#N/A</v>
      </c>
      <c r="G680" t="e">
        <f>VLOOKUP(E680,'помощник для списков'!C$2:I$4005,7,FALSE)</f>
        <v>#N/A</v>
      </c>
      <c r="H680" s="68" t="e">
        <f t="shared" si="72"/>
        <v>#N/A</v>
      </c>
      <c r="I680" t="e">
        <f t="shared" si="73"/>
        <v>#N/A</v>
      </c>
      <c r="J680">
        <f>ROW()</f>
        <v>680</v>
      </c>
      <c r="K680" t="e">
        <f>INDEX(#REF!,'помощник2(строки)'!D680,26)</f>
        <v>#REF!</v>
      </c>
      <c r="L680" t="e">
        <f>IF(K680="да",IF(A680=A679,L679,COUNTIF(M$2:M679,"&gt;0")+1),0)</f>
        <v>#REF!</v>
      </c>
      <c r="M680" t="e">
        <f>IF(VLOOKUP(E680,'помощник для списков'!C$2:I$4005,7,FALSE)=0,0,IF(L680=0,0,IF(E680=E679,0,1)))</f>
        <v>#N/A</v>
      </c>
      <c r="N680" t="e">
        <f t="shared" si="74"/>
        <v>#N/A</v>
      </c>
      <c r="O680" t="e">
        <f t="shared" si="75"/>
        <v>#N/A</v>
      </c>
      <c r="P680" t="e">
        <f>IF(INDEX(#REF!,'помощник2(строки)'!D680,27)="согласие",1,IF(INDEX(#REF!,'помощник2(строки)'!D680,27)="принято решение ОМС",1,0))</f>
        <v>#REF!</v>
      </c>
      <c r="Q680" t="e">
        <f t="shared" si="76"/>
        <v>#REF!</v>
      </c>
      <c r="R680" t="e">
        <f>IF(P680=1,IF(A680=A679,R679,COUNTIF(Q$2:Q679,"&gt;0")+1),0)</f>
        <v>#REF!</v>
      </c>
      <c r="S680" t="e">
        <f t="shared" si="77"/>
        <v>#N/A</v>
      </c>
    </row>
    <row r="681" spans="1:19">
      <c r="A681" t="e">
        <f>IF(COUNTIF(A$2:A680,A680)=B680,A680+1,A680)</f>
        <v>#N/A</v>
      </c>
      <c r="B681" t="e">
        <f>VLOOKUP(A681,'помощник для списков'!A$2:L$4005,11,FALSE)</f>
        <v>#N/A</v>
      </c>
      <c r="C681" t="e">
        <f>IF(A681=A680,D680,VLOOKUP(E681,#REF!,25,FALSE))</f>
        <v>#N/A</v>
      </c>
      <c r="D681" s="54" t="e">
        <f>IF(VLOOKUP(E681,'помощник для списков'!C$2:E$4005,3,FALSE)=0,'помощник2(строки)'!C681,IF(INDEX(#REF!,C681+1,12)=0,IF(INDEX(#REF!,C681+2,12)=0,IF(INDEX(#REF!,C681+3,12)=0,IF(INDEX(#REF!,C681+4,12)=0,IF(INDEX(#REF!,C681+5,12)=0,IF(INDEX(#REF!,C681+6,12)=0,IF(INDEX(#REF!,C681+7,12)=0,IF(INDEX(#REF!,C681+8,12)=0,IF(INDEX(#REF!,C681+9,12)=0,IF(INDEX(#REF!,C681+10,12)=0,IF(INDEX(#REF!,C681+11,12)=0,INDEX(#REF!,C681+12,12),INDEX(#REF!,C681+11,12)),INDEX(#REF!,C681+10,12)),INDEX(#REF!,C681+9,12)),INDEX(#REF!,C681+8,12)),INDEX(#REF!,C681+7,12)),INDEX(#REF!,C681+6,12)),INDEX(#REF!,C681+5,12)),INDEX(#REF!,C681+4,12)),INDEX(#REF!,C681+3,12)),INDEX(#REF!,C681+2,12)),INDEX(#REF!,C681+1,12)))</f>
        <v>#N/A</v>
      </c>
      <c r="E681" t="e">
        <f>VLOOKUP(A681,'помощник для списков'!A$2:C$4005,3,FALSE)</f>
        <v>#N/A</v>
      </c>
      <c r="F681" t="e">
        <f>VLOOKUP(CONCATENATE("Лимит на доме",E681),#REF!,22,FALSE)</f>
        <v>#N/A</v>
      </c>
      <c r="G681" t="e">
        <f>VLOOKUP(E681,'помощник для списков'!C$2:I$4005,7,FALSE)</f>
        <v>#N/A</v>
      </c>
      <c r="H681" s="68" t="e">
        <f t="shared" si="72"/>
        <v>#N/A</v>
      </c>
      <c r="I681" t="e">
        <f t="shared" si="73"/>
        <v>#N/A</v>
      </c>
      <c r="J681">
        <f>ROW()</f>
        <v>681</v>
      </c>
      <c r="K681" t="e">
        <f>INDEX(#REF!,'помощник2(строки)'!D681,26)</f>
        <v>#REF!</v>
      </c>
      <c r="L681" t="e">
        <f>IF(K681="да",IF(A681=A680,L680,COUNTIF(M$2:M680,"&gt;0")+1),0)</f>
        <v>#REF!</v>
      </c>
      <c r="M681" t="e">
        <f>IF(VLOOKUP(E681,'помощник для списков'!C$2:I$4005,7,FALSE)=0,0,IF(L681=0,0,IF(E681=E680,0,1)))</f>
        <v>#N/A</v>
      </c>
      <c r="N681" t="e">
        <f t="shared" si="74"/>
        <v>#N/A</v>
      </c>
      <c r="O681" t="e">
        <f t="shared" si="75"/>
        <v>#N/A</v>
      </c>
      <c r="P681" t="e">
        <f>IF(INDEX(#REF!,'помощник2(строки)'!D681,27)="согласие",1,IF(INDEX(#REF!,'помощник2(строки)'!D681,27)="принято решение ОМС",1,0))</f>
        <v>#REF!</v>
      </c>
      <c r="Q681" t="e">
        <f t="shared" si="76"/>
        <v>#REF!</v>
      </c>
      <c r="R681" t="e">
        <f>IF(P681=1,IF(A681=A680,R680,COUNTIF(Q$2:Q680,"&gt;0")+1),0)</f>
        <v>#REF!</v>
      </c>
      <c r="S681" t="e">
        <f t="shared" si="77"/>
        <v>#N/A</v>
      </c>
    </row>
    <row r="682" spans="1:19">
      <c r="A682" t="e">
        <f>IF(COUNTIF(A$2:A681,A681)=B681,A681+1,A681)</f>
        <v>#N/A</v>
      </c>
      <c r="B682" t="e">
        <f>VLOOKUP(A682,'помощник для списков'!A$2:L$4005,11,FALSE)</f>
        <v>#N/A</v>
      </c>
      <c r="C682" t="e">
        <f>IF(A682=A681,D681,VLOOKUP(E682,#REF!,25,FALSE))</f>
        <v>#N/A</v>
      </c>
      <c r="D682" s="54" t="e">
        <f>IF(VLOOKUP(E682,'помощник для списков'!C$2:E$4005,3,FALSE)=0,'помощник2(строки)'!C682,IF(INDEX(#REF!,C682+1,12)=0,IF(INDEX(#REF!,C682+2,12)=0,IF(INDEX(#REF!,C682+3,12)=0,IF(INDEX(#REF!,C682+4,12)=0,IF(INDEX(#REF!,C682+5,12)=0,IF(INDEX(#REF!,C682+6,12)=0,IF(INDEX(#REF!,C682+7,12)=0,IF(INDEX(#REF!,C682+8,12)=0,IF(INDEX(#REF!,C682+9,12)=0,IF(INDEX(#REF!,C682+10,12)=0,IF(INDEX(#REF!,C682+11,12)=0,INDEX(#REF!,C682+12,12),INDEX(#REF!,C682+11,12)),INDEX(#REF!,C682+10,12)),INDEX(#REF!,C682+9,12)),INDEX(#REF!,C682+8,12)),INDEX(#REF!,C682+7,12)),INDEX(#REF!,C682+6,12)),INDEX(#REF!,C682+5,12)),INDEX(#REF!,C682+4,12)),INDEX(#REF!,C682+3,12)),INDEX(#REF!,C682+2,12)),INDEX(#REF!,C682+1,12)))</f>
        <v>#N/A</v>
      </c>
      <c r="E682" t="e">
        <f>VLOOKUP(A682,'помощник для списков'!A$2:C$4005,3,FALSE)</f>
        <v>#N/A</v>
      </c>
      <c r="F682" t="e">
        <f>VLOOKUP(CONCATENATE("Лимит на доме",E682),#REF!,22,FALSE)</f>
        <v>#N/A</v>
      </c>
      <c r="G682" t="e">
        <f>VLOOKUP(E682,'помощник для списков'!C$2:I$4005,7,FALSE)</f>
        <v>#N/A</v>
      </c>
      <c r="H682" s="68" t="e">
        <f t="shared" si="72"/>
        <v>#N/A</v>
      </c>
      <c r="I682" t="e">
        <f t="shared" si="73"/>
        <v>#N/A</v>
      </c>
      <c r="J682">
        <f>ROW()</f>
        <v>682</v>
      </c>
      <c r="K682" t="e">
        <f>INDEX(#REF!,'помощник2(строки)'!D682,26)</f>
        <v>#REF!</v>
      </c>
      <c r="L682" t="e">
        <f>IF(K682="да",IF(A682=A681,L681,COUNTIF(M$2:M681,"&gt;0")+1),0)</f>
        <v>#REF!</v>
      </c>
      <c r="M682" t="e">
        <f>IF(VLOOKUP(E682,'помощник для списков'!C$2:I$4005,7,FALSE)=0,0,IF(L682=0,0,IF(E682=E681,0,1)))</f>
        <v>#N/A</v>
      </c>
      <c r="N682" t="e">
        <f t="shared" si="74"/>
        <v>#N/A</v>
      </c>
      <c r="O682" t="e">
        <f t="shared" si="75"/>
        <v>#N/A</v>
      </c>
      <c r="P682" t="e">
        <f>IF(INDEX(#REF!,'помощник2(строки)'!D682,27)="согласие",1,IF(INDEX(#REF!,'помощник2(строки)'!D682,27)="принято решение ОМС",1,0))</f>
        <v>#REF!</v>
      </c>
      <c r="Q682" t="e">
        <f t="shared" si="76"/>
        <v>#REF!</v>
      </c>
      <c r="R682" t="e">
        <f>IF(P682=1,IF(A682=A681,R681,COUNTIF(Q$2:Q681,"&gt;0")+1),0)</f>
        <v>#REF!</v>
      </c>
      <c r="S682" t="e">
        <f t="shared" si="77"/>
        <v>#N/A</v>
      </c>
    </row>
    <row r="683" spans="1:19">
      <c r="A683" t="e">
        <f>IF(COUNTIF(A$2:A682,A682)=B682,A682+1,A682)</f>
        <v>#N/A</v>
      </c>
      <c r="B683" t="e">
        <f>VLOOKUP(A683,'помощник для списков'!A$2:L$4005,11,FALSE)</f>
        <v>#N/A</v>
      </c>
      <c r="C683" t="e">
        <f>IF(A683=A682,D682,VLOOKUP(E683,#REF!,25,FALSE))</f>
        <v>#N/A</v>
      </c>
      <c r="D683" s="54" t="e">
        <f>IF(VLOOKUP(E683,'помощник для списков'!C$2:E$4005,3,FALSE)=0,'помощник2(строки)'!C683,IF(INDEX(#REF!,C683+1,12)=0,IF(INDEX(#REF!,C683+2,12)=0,IF(INDEX(#REF!,C683+3,12)=0,IF(INDEX(#REF!,C683+4,12)=0,IF(INDEX(#REF!,C683+5,12)=0,IF(INDEX(#REF!,C683+6,12)=0,IF(INDEX(#REF!,C683+7,12)=0,IF(INDEX(#REF!,C683+8,12)=0,IF(INDEX(#REF!,C683+9,12)=0,IF(INDEX(#REF!,C683+10,12)=0,IF(INDEX(#REF!,C683+11,12)=0,INDEX(#REF!,C683+12,12),INDEX(#REF!,C683+11,12)),INDEX(#REF!,C683+10,12)),INDEX(#REF!,C683+9,12)),INDEX(#REF!,C683+8,12)),INDEX(#REF!,C683+7,12)),INDEX(#REF!,C683+6,12)),INDEX(#REF!,C683+5,12)),INDEX(#REF!,C683+4,12)),INDEX(#REF!,C683+3,12)),INDEX(#REF!,C683+2,12)),INDEX(#REF!,C683+1,12)))</f>
        <v>#N/A</v>
      </c>
      <c r="E683" t="e">
        <f>VLOOKUP(A683,'помощник для списков'!A$2:C$4005,3,FALSE)</f>
        <v>#N/A</v>
      </c>
      <c r="F683" t="e">
        <f>VLOOKUP(CONCATENATE("Лимит на доме",E683),#REF!,22,FALSE)</f>
        <v>#N/A</v>
      </c>
      <c r="G683" t="e">
        <f>VLOOKUP(E683,'помощник для списков'!C$2:I$4005,7,FALSE)</f>
        <v>#N/A</v>
      </c>
      <c r="H683" s="68" t="e">
        <f t="shared" si="72"/>
        <v>#N/A</v>
      </c>
      <c r="I683" t="e">
        <f t="shared" si="73"/>
        <v>#N/A</v>
      </c>
      <c r="J683">
        <f>ROW()</f>
        <v>683</v>
      </c>
      <c r="K683" t="e">
        <f>INDEX(#REF!,'помощник2(строки)'!D683,26)</f>
        <v>#REF!</v>
      </c>
      <c r="L683" t="e">
        <f>IF(K683="да",IF(A683=A682,L682,COUNTIF(M$2:M682,"&gt;0")+1),0)</f>
        <v>#REF!</v>
      </c>
      <c r="M683" t="e">
        <f>IF(VLOOKUP(E683,'помощник для списков'!C$2:I$4005,7,FALSE)=0,0,IF(L683=0,0,IF(E683=E682,0,1)))</f>
        <v>#N/A</v>
      </c>
      <c r="N683" t="e">
        <f t="shared" si="74"/>
        <v>#N/A</v>
      </c>
      <c r="O683" t="e">
        <f t="shared" si="75"/>
        <v>#N/A</v>
      </c>
      <c r="P683" t="e">
        <f>IF(INDEX(#REF!,'помощник2(строки)'!D683,27)="согласие",1,IF(INDEX(#REF!,'помощник2(строки)'!D683,27)="принято решение ОМС",1,0))</f>
        <v>#REF!</v>
      </c>
      <c r="Q683" t="e">
        <f t="shared" si="76"/>
        <v>#REF!</v>
      </c>
      <c r="R683" t="e">
        <f>IF(P683=1,IF(A683=A682,R682,COUNTIF(Q$2:Q682,"&gt;0")+1),0)</f>
        <v>#REF!</v>
      </c>
      <c r="S683" t="e">
        <f t="shared" si="77"/>
        <v>#N/A</v>
      </c>
    </row>
    <row r="684" spans="1:19">
      <c r="A684" t="e">
        <f>IF(COUNTIF(A$2:A683,A683)=B683,A683+1,A683)</f>
        <v>#N/A</v>
      </c>
      <c r="B684" t="e">
        <f>VLOOKUP(A684,'помощник для списков'!A$2:L$4005,11,FALSE)</f>
        <v>#N/A</v>
      </c>
      <c r="C684" t="e">
        <f>IF(A684=A683,D683,VLOOKUP(E684,#REF!,25,FALSE))</f>
        <v>#N/A</v>
      </c>
      <c r="D684" s="54" t="e">
        <f>IF(VLOOKUP(E684,'помощник для списков'!C$2:E$4005,3,FALSE)=0,'помощник2(строки)'!C684,IF(INDEX(#REF!,C684+1,12)=0,IF(INDEX(#REF!,C684+2,12)=0,IF(INDEX(#REF!,C684+3,12)=0,IF(INDEX(#REF!,C684+4,12)=0,IF(INDEX(#REF!,C684+5,12)=0,IF(INDEX(#REF!,C684+6,12)=0,IF(INDEX(#REF!,C684+7,12)=0,IF(INDEX(#REF!,C684+8,12)=0,IF(INDEX(#REF!,C684+9,12)=0,IF(INDEX(#REF!,C684+10,12)=0,IF(INDEX(#REF!,C684+11,12)=0,INDEX(#REF!,C684+12,12),INDEX(#REF!,C684+11,12)),INDEX(#REF!,C684+10,12)),INDEX(#REF!,C684+9,12)),INDEX(#REF!,C684+8,12)),INDEX(#REF!,C684+7,12)),INDEX(#REF!,C684+6,12)),INDEX(#REF!,C684+5,12)),INDEX(#REF!,C684+4,12)),INDEX(#REF!,C684+3,12)),INDEX(#REF!,C684+2,12)),INDEX(#REF!,C684+1,12)))</f>
        <v>#N/A</v>
      </c>
      <c r="E684" t="e">
        <f>VLOOKUP(A684,'помощник для списков'!A$2:C$4005,3,FALSE)</f>
        <v>#N/A</v>
      </c>
      <c r="F684" t="e">
        <f>VLOOKUP(CONCATENATE("Лимит на доме",E684),#REF!,22,FALSE)</f>
        <v>#N/A</v>
      </c>
      <c r="G684" t="e">
        <f>VLOOKUP(E684,'помощник для списков'!C$2:I$4005,7,FALSE)</f>
        <v>#N/A</v>
      </c>
      <c r="H684" s="68" t="e">
        <f t="shared" si="72"/>
        <v>#N/A</v>
      </c>
      <c r="I684" t="e">
        <f t="shared" si="73"/>
        <v>#N/A</v>
      </c>
      <c r="J684">
        <f>ROW()</f>
        <v>684</v>
      </c>
      <c r="K684" t="e">
        <f>INDEX(#REF!,'помощник2(строки)'!D684,26)</f>
        <v>#REF!</v>
      </c>
      <c r="L684" t="e">
        <f>IF(K684="да",IF(A684=A683,L683,COUNTIF(M$2:M683,"&gt;0")+1),0)</f>
        <v>#REF!</v>
      </c>
      <c r="M684" t="e">
        <f>IF(VLOOKUP(E684,'помощник для списков'!C$2:I$4005,7,FALSE)=0,0,IF(L684=0,0,IF(E684=E683,0,1)))</f>
        <v>#N/A</v>
      </c>
      <c r="N684" t="e">
        <f t="shared" si="74"/>
        <v>#N/A</v>
      </c>
      <c r="O684" t="e">
        <f t="shared" si="75"/>
        <v>#N/A</v>
      </c>
      <c r="P684" t="e">
        <f>IF(INDEX(#REF!,'помощник2(строки)'!D684,27)="согласие",1,IF(INDEX(#REF!,'помощник2(строки)'!D684,27)="принято решение ОМС",1,0))</f>
        <v>#REF!</v>
      </c>
      <c r="Q684" t="e">
        <f t="shared" si="76"/>
        <v>#REF!</v>
      </c>
      <c r="R684" t="e">
        <f>IF(P684=1,IF(A684=A683,R683,COUNTIF(Q$2:Q683,"&gt;0")+1),0)</f>
        <v>#REF!</v>
      </c>
      <c r="S684" t="e">
        <f t="shared" si="77"/>
        <v>#N/A</v>
      </c>
    </row>
    <row r="685" spans="1:19">
      <c r="A685" t="e">
        <f>IF(COUNTIF(A$2:A684,A684)=B684,A684+1,A684)</f>
        <v>#N/A</v>
      </c>
      <c r="B685" t="e">
        <f>VLOOKUP(A685,'помощник для списков'!A$2:L$4005,11,FALSE)</f>
        <v>#N/A</v>
      </c>
      <c r="C685" t="e">
        <f>IF(A685=A684,D684,VLOOKUP(E685,#REF!,25,FALSE))</f>
        <v>#N/A</v>
      </c>
      <c r="D685" s="54" t="e">
        <f>IF(VLOOKUP(E685,'помощник для списков'!C$2:E$4005,3,FALSE)=0,'помощник2(строки)'!C685,IF(INDEX(#REF!,C685+1,12)=0,IF(INDEX(#REF!,C685+2,12)=0,IF(INDEX(#REF!,C685+3,12)=0,IF(INDEX(#REF!,C685+4,12)=0,IF(INDEX(#REF!,C685+5,12)=0,IF(INDEX(#REF!,C685+6,12)=0,IF(INDEX(#REF!,C685+7,12)=0,IF(INDEX(#REF!,C685+8,12)=0,IF(INDEX(#REF!,C685+9,12)=0,IF(INDEX(#REF!,C685+10,12)=0,IF(INDEX(#REF!,C685+11,12)=0,INDEX(#REF!,C685+12,12),INDEX(#REF!,C685+11,12)),INDEX(#REF!,C685+10,12)),INDEX(#REF!,C685+9,12)),INDEX(#REF!,C685+8,12)),INDEX(#REF!,C685+7,12)),INDEX(#REF!,C685+6,12)),INDEX(#REF!,C685+5,12)),INDEX(#REF!,C685+4,12)),INDEX(#REF!,C685+3,12)),INDEX(#REF!,C685+2,12)),INDEX(#REF!,C685+1,12)))</f>
        <v>#N/A</v>
      </c>
      <c r="E685" t="e">
        <f>VLOOKUP(A685,'помощник для списков'!A$2:C$4005,3,FALSE)</f>
        <v>#N/A</v>
      </c>
      <c r="F685" t="e">
        <f>VLOOKUP(CONCATENATE("Лимит на доме",E685),#REF!,22,FALSE)</f>
        <v>#N/A</v>
      </c>
      <c r="G685" t="e">
        <f>VLOOKUP(E685,'помощник для списков'!C$2:I$4005,7,FALSE)</f>
        <v>#N/A</v>
      </c>
      <c r="H685" s="68" t="e">
        <f t="shared" si="72"/>
        <v>#N/A</v>
      </c>
      <c r="I685" t="e">
        <f t="shared" si="73"/>
        <v>#N/A</v>
      </c>
      <c r="J685">
        <f>ROW()</f>
        <v>685</v>
      </c>
      <c r="K685" t="e">
        <f>INDEX(#REF!,'помощник2(строки)'!D685,26)</f>
        <v>#REF!</v>
      </c>
      <c r="L685" t="e">
        <f>IF(K685="да",IF(A685=A684,L684,COUNTIF(M$2:M684,"&gt;0")+1),0)</f>
        <v>#REF!</v>
      </c>
      <c r="M685" t="e">
        <f>IF(VLOOKUP(E685,'помощник для списков'!C$2:I$4005,7,FALSE)=0,0,IF(L685=0,0,IF(E685=E684,0,1)))</f>
        <v>#N/A</v>
      </c>
      <c r="N685" t="e">
        <f t="shared" si="74"/>
        <v>#N/A</v>
      </c>
      <c r="O685" t="e">
        <f t="shared" si="75"/>
        <v>#N/A</v>
      </c>
      <c r="P685" t="e">
        <f>IF(INDEX(#REF!,'помощник2(строки)'!D685,27)="согласие",1,IF(INDEX(#REF!,'помощник2(строки)'!D685,27)="принято решение ОМС",1,0))</f>
        <v>#REF!</v>
      </c>
      <c r="Q685" t="e">
        <f t="shared" si="76"/>
        <v>#REF!</v>
      </c>
      <c r="R685" t="e">
        <f>IF(P685=1,IF(A685=A684,R684,COUNTIF(Q$2:Q684,"&gt;0")+1),0)</f>
        <v>#REF!</v>
      </c>
      <c r="S685" t="e">
        <f t="shared" si="77"/>
        <v>#N/A</v>
      </c>
    </row>
    <row r="686" spans="1:19">
      <c r="A686" t="e">
        <f>IF(COUNTIF(A$2:A685,A685)=B685,A685+1,A685)</f>
        <v>#N/A</v>
      </c>
      <c r="B686" t="e">
        <f>VLOOKUP(A686,'помощник для списков'!A$2:L$4005,11,FALSE)</f>
        <v>#N/A</v>
      </c>
      <c r="C686" t="e">
        <f>IF(A686=A685,D685,VLOOKUP(E686,#REF!,25,FALSE))</f>
        <v>#N/A</v>
      </c>
      <c r="D686" s="54" t="e">
        <f>IF(VLOOKUP(E686,'помощник для списков'!C$2:E$4005,3,FALSE)=0,'помощник2(строки)'!C686,IF(INDEX(#REF!,C686+1,12)=0,IF(INDEX(#REF!,C686+2,12)=0,IF(INDEX(#REF!,C686+3,12)=0,IF(INDEX(#REF!,C686+4,12)=0,IF(INDEX(#REF!,C686+5,12)=0,IF(INDEX(#REF!,C686+6,12)=0,IF(INDEX(#REF!,C686+7,12)=0,IF(INDEX(#REF!,C686+8,12)=0,IF(INDEX(#REF!,C686+9,12)=0,IF(INDEX(#REF!,C686+10,12)=0,IF(INDEX(#REF!,C686+11,12)=0,INDEX(#REF!,C686+12,12),INDEX(#REF!,C686+11,12)),INDEX(#REF!,C686+10,12)),INDEX(#REF!,C686+9,12)),INDEX(#REF!,C686+8,12)),INDEX(#REF!,C686+7,12)),INDEX(#REF!,C686+6,12)),INDEX(#REF!,C686+5,12)),INDEX(#REF!,C686+4,12)),INDEX(#REF!,C686+3,12)),INDEX(#REF!,C686+2,12)),INDEX(#REF!,C686+1,12)))</f>
        <v>#N/A</v>
      </c>
      <c r="E686" t="e">
        <f>VLOOKUP(A686,'помощник для списков'!A$2:C$4005,3,FALSE)</f>
        <v>#N/A</v>
      </c>
      <c r="F686" t="e">
        <f>VLOOKUP(CONCATENATE("Лимит на доме",E686),#REF!,22,FALSE)</f>
        <v>#N/A</v>
      </c>
      <c r="G686" t="e">
        <f>VLOOKUP(E686,'помощник для списков'!C$2:I$4005,7,FALSE)</f>
        <v>#N/A</v>
      </c>
      <c r="H686" s="68" t="e">
        <f t="shared" si="72"/>
        <v>#N/A</v>
      </c>
      <c r="I686" t="e">
        <f t="shared" si="73"/>
        <v>#N/A</v>
      </c>
      <c r="J686">
        <f>ROW()</f>
        <v>686</v>
      </c>
      <c r="K686" t="e">
        <f>INDEX(#REF!,'помощник2(строки)'!D686,26)</f>
        <v>#REF!</v>
      </c>
      <c r="L686" t="e">
        <f>IF(K686="да",IF(A686=A685,L685,COUNTIF(M$2:M685,"&gt;0")+1),0)</f>
        <v>#REF!</v>
      </c>
      <c r="M686" t="e">
        <f>IF(VLOOKUP(E686,'помощник для списков'!C$2:I$4005,7,FALSE)=0,0,IF(L686=0,0,IF(E686=E685,0,1)))</f>
        <v>#N/A</v>
      </c>
      <c r="N686" t="e">
        <f t="shared" si="74"/>
        <v>#N/A</v>
      </c>
      <c r="O686" t="e">
        <f t="shared" si="75"/>
        <v>#N/A</v>
      </c>
      <c r="P686" t="e">
        <f>IF(INDEX(#REF!,'помощник2(строки)'!D686,27)="согласие",1,IF(INDEX(#REF!,'помощник2(строки)'!D686,27)="принято решение ОМС",1,0))</f>
        <v>#REF!</v>
      </c>
      <c r="Q686" t="e">
        <f t="shared" si="76"/>
        <v>#REF!</v>
      </c>
      <c r="R686" t="e">
        <f>IF(P686=1,IF(A686=A685,R685,COUNTIF(Q$2:Q685,"&gt;0")+1),0)</f>
        <v>#REF!</v>
      </c>
      <c r="S686" t="e">
        <f t="shared" si="77"/>
        <v>#N/A</v>
      </c>
    </row>
    <row r="687" spans="1:19">
      <c r="A687" t="e">
        <f>IF(COUNTIF(A$2:A686,A686)=B686,A686+1,A686)</f>
        <v>#N/A</v>
      </c>
      <c r="B687" t="e">
        <f>VLOOKUP(A687,'помощник для списков'!A$2:L$4005,11,FALSE)</f>
        <v>#N/A</v>
      </c>
      <c r="C687" t="e">
        <f>IF(A687=A686,D686,VLOOKUP(E687,#REF!,25,FALSE))</f>
        <v>#N/A</v>
      </c>
      <c r="D687" s="54" t="e">
        <f>IF(VLOOKUP(E687,'помощник для списков'!C$2:E$4005,3,FALSE)=0,'помощник2(строки)'!C687,IF(INDEX(#REF!,C687+1,12)=0,IF(INDEX(#REF!,C687+2,12)=0,IF(INDEX(#REF!,C687+3,12)=0,IF(INDEX(#REF!,C687+4,12)=0,IF(INDEX(#REF!,C687+5,12)=0,IF(INDEX(#REF!,C687+6,12)=0,IF(INDEX(#REF!,C687+7,12)=0,IF(INDEX(#REF!,C687+8,12)=0,IF(INDEX(#REF!,C687+9,12)=0,IF(INDEX(#REF!,C687+10,12)=0,IF(INDEX(#REF!,C687+11,12)=0,INDEX(#REF!,C687+12,12),INDEX(#REF!,C687+11,12)),INDEX(#REF!,C687+10,12)),INDEX(#REF!,C687+9,12)),INDEX(#REF!,C687+8,12)),INDEX(#REF!,C687+7,12)),INDEX(#REF!,C687+6,12)),INDEX(#REF!,C687+5,12)),INDEX(#REF!,C687+4,12)),INDEX(#REF!,C687+3,12)),INDEX(#REF!,C687+2,12)),INDEX(#REF!,C687+1,12)))</f>
        <v>#N/A</v>
      </c>
      <c r="E687" t="e">
        <f>VLOOKUP(A687,'помощник для списков'!A$2:C$4005,3,FALSE)</f>
        <v>#N/A</v>
      </c>
      <c r="F687" t="e">
        <f>VLOOKUP(CONCATENATE("Лимит на доме",E687),#REF!,22,FALSE)</f>
        <v>#N/A</v>
      </c>
      <c r="G687" t="e">
        <f>VLOOKUP(E687,'помощник для списков'!C$2:I$4005,7,FALSE)</f>
        <v>#N/A</v>
      </c>
      <c r="H687" s="68" t="e">
        <f t="shared" si="72"/>
        <v>#N/A</v>
      </c>
      <c r="I687" t="e">
        <f t="shared" si="73"/>
        <v>#N/A</v>
      </c>
      <c r="J687">
        <f>ROW()</f>
        <v>687</v>
      </c>
      <c r="K687" t="e">
        <f>INDEX(#REF!,'помощник2(строки)'!D687,26)</f>
        <v>#REF!</v>
      </c>
      <c r="L687" t="e">
        <f>IF(K687="да",IF(A687=A686,L686,COUNTIF(M$2:M686,"&gt;0")+1),0)</f>
        <v>#REF!</v>
      </c>
      <c r="M687" t="e">
        <f>IF(VLOOKUP(E687,'помощник для списков'!C$2:I$4005,7,FALSE)=0,0,IF(L687=0,0,IF(E687=E686,0,1)))</f>
        <v>#N/A</v>
      </c>
      <c r="N687" t="e">
        <f t="shared" si="74"/>
        <v>#N/A</v>
      </c>
      <c r="O687" t="e">
        <f t="shared" si="75"/>
        <v>#N/A</v>
      </c>
      <c r="P687" t="e">
        <f>IF(INDEX(#REF!,'помощник2(строки)'!D687,27)="согласие",1,IF(INDEX(#REF!,'помощник2(строки)'!D687,27)="принято решение ОМС",1,0))</f>
        <v>#REF!</v>
      </c>
      <c r="Q687" t="e">
        <f t="shared" si="76"/>
        <v>#REF!</v>
      </c>
      <c r="R687" t="e">
        <f>IF(P687=1,IF(A687=A686,R686,COUNTIF(Q$2:Q686,"&gt;0")+1),0)</f>
        <v>#REF!</v>
      </c>
      <c r="S687" t="e">
        <f t="shared" si="77"/>
        <v>#N/A</v>
      </c>
    </row>
    <row r="688" spans="1:19">
      <c r="A688" t="e">
        <f>IF(COUNTIF(A$2:A687,A687)=B687,A687+1,A687)</f>
        <v>#N/A</v>
      </c>
      <c r="B688" t="e">
        <f>VLOOKUP(A688,'помощник для списков'!A$2:L$4005,11,FALSE)</f>
        <v>#N/A</v>
      </c>
      <c r="C688" t="e">
        <f>IF(A688=A687,D687,VLOOKUP(E688,#REF!,25,FALSE))</f>
        <v>#N/A</v>
      </c>
      <c r="D688" s="54" t="e">
        <f>IF(VLOOKUP(E688,'помощник для списков'!C$2:E$4005,3,FALSE)=0,'помощник2(строки)'!C688,IF(INDEX(#REF!,C688+1,12)=0,IF(INDEX(#REF!,C688+2,12)=0,IF(INDEX(#REF!,C688+3,12)=0,IF(INDEX(#REF!,C688+4,12)=0,IF(INDEX(#REF!,C688+5,12)=0,IF(INDEX(#REF!,C688+6,12)=0,IF(INDEX(#REF!,C688+7,12)=0,IF(INDEX(#REF!,C688+8,12)=0,IF(INDEX(#REF!,C688+9,12)=0,IF(INDEX(#REF!,C688+10,12)=0,IF(INDEX(#REF!,C688+11,12)=0,INDEX(#REF!,C688+12,12),INDEX(#REF!,C688+11,12)),INDEX(#REF!,C688+10,12)),INDEX(#REF!,C688+9,12)),INDEX(#REF!,C688+8,12)),INDEX(#REF!,C688+7,12)),INDEX(#REF!,C688+6,12)),INDEX(#REF!,C688+5,12)),INDEX(#REF!,C688+4,12)),INDEX(#REF!,C688+3,12)),INDEX(#REF!,C688+2,12)),INDEX(#REF!,C688+1,12)))</f>
        <v>#N/A</v>
      </c>
      <c r="E688" t="e">
        <f>VLOOKUP(A688,'помощник для списков'!A$2:C$4005,3,FALSE)</f>
        <v>#N/A</v>
      </c>
      <c r="F688" t="e">
        <f>VLOOKUP(CONCATENATE("Лимит на доме",E688),#REF!,22,FALSE)</f>
        <v>#N/A</v>
      </c>
      <c r="G688" t="e">
        <f>VLOOKUP(E688,'помощник для списков'!C$2:I$4005,7,FALSE)</f>
        <v>#N/A</v>
      </c>
      <c r="H688" s="68" t="e">
        <f t="shared" si="72"/>
        <v>#N/A</v>
      </c>
      <c r="I688" t="e">
        <f t="shared" si="73"/>
        <v>#N/A</v>
      </c>
      <c r="J688">
        <f>ROW()</f>
        <v>688</v>
      </c>
      <c r="K688" t="e">
        <f>INDEX(#REF!,'помощник2(строки)'!D688,26)</f>
        <v>#REF!</v>
      </c>
      <c r="L688" t="e">
        <f>IF(K688="да",IF(A688=A687,L687,COUNTIF(M$2:M687,"&gt;0")+1),0)</f>
        <v>#REF!</v>
      </c>
      <c r="M688" t="e">
        <f>IF(VLOOKUP(E688,'помощник для списков'!C$2:I$4005,7,FALSE)=0,0,IF(L688=0,0,IF(E688=E687,0,1)))</f>
        <v>#N/A</v>
      </c>
      <c r="N688" t="e">
        <f t="shared" si="74"/>
        <v>#N/A</v>
      </c>
      <c r="O688" t="e">
        <f t="shared" si="75"/>
        <v>#N/A</v>
      </c>
      <c r="P688" t="e">
        <f>IF(INDEX(#REF!,'помощник2(строки)'!D688,27)="согласие",1,IF(INDEX(#REF!,'помощник2(строки)'!D688,27)="принято решение ОМС",1,0))</f>
        <v>#REF!</v>
      </c>
      <c r="Q688" t="e">
        <f t="shared" si="76"/>
        <v>#REF!</v>
      </c>
      <c r="R688" t="e">
        <f>IF(P688=1,IF(A688=A687,R687,COUNTIF(Q$2:Q687,"&gt;0")+1),0)</f>
        <v>#REF!</v>
      </c>
      <c r="S688" t="e">
        <f t="shared" si="77"/>
        <v>#N/A</v>
      </c>
    </row>
    <row r="689" spans="1:19">
      <c r="A689" t="e">
        <f>IF(COUNTIF(A$2:A688,A688)=B688,A688+1,A688)</f>
        <v>#N/A</v>
      </c>
      <c r="B689" t="e">
        <f>VLOOKUP(A689,'помощник для списков'!A$2:L$4005,11,FALSE)</f>
        <v>#N/A</v>
      </c>
      <c r="C689" t="e">
        <f>IF(A689=A688,D688,VLOOKUP(E689,#REF!,25,FALSE))</f>
        <v>#N/A</v>
      </c>
      <c r="D689" s="54" t="e">
        <f>IF(VLOOKUP(E689,'помощник для списков'!C$2:E$4005,3,FALSE)=0,'помощник2(строки)'!C689,IF(INDEX(#REF!,C689+1,12)=0,IF(INDEX(#REF!,C689+2,12)=0,IF(INDEX(#REF!,C689+3,12)=0,IF(INDEX(#REF!,C689+4,12)=0,IF(INDEX(#REF!,C689+5,12)=0,IF(INDEX(#REF!,C689+6,12)=0,IF(INDEX(#REF!,C689+7,12)=0,IF(INDEX(#REF!,C689+8,12)=0,IF(INDEX(#REF!,C689+9,12)=0,IF(INDEX(#REF!,C689+10,12)=0,IF(INDEX(#REF!,C689+11,12)=0,INDEX(#REF!,C689+12,12),INDEX(#REF!,C689+11,12)),INDEX(#REF!,C689+10,12)),INDEX(#REF!,C689+9,12)),INDEX(#REF!,C689+8,12)),INDEX(#REF!,C689+7,12)),INDEX(#REF!,C689+6,12)),INDEX(#REF!,C689+5,12)),INDEX(#REF!,C689+4,12)),INDEX(#REF!,C689+3,12)),INDEX(#REF!,C689+2,12)),INDEX(#REF!,C689+1,12)))</f>
        <v>#N/A</v>
      </c>
      <c r="E689" t="e">
        <f>VLOOKUP(A689,'помощник для списков'!A$2:C$4005,3,FALSE)</f>
        <v>#N/A</v>
      </c>
      <c r="F689" t="e">
        <f>VLOOKUP(CONCATENATE("Лимит на доме",E689),#REF!,22,FALSE)</f>
        <v>#N/A</v>
      </c>
      <c r="G689" t="e">
        <f>VLOOKUP(E689,'помощник для списков'!C$2:I$4005,7,FALSE)</f>
        <v>#N/A</v>
      </c>
      <c r="H689" s="68" t="e">
        <f t="shared" si="72"/>
        <v>#N/A</v>
      </c>
      <c r="I689" t="e">
        <f t="shared" si="73"/>
        <v>#N/A</v>
      </c>
      <c r="J689">
        <f>ROW()</f>
        <v>689</v>
      </c>
      <c r="K689" t="e">
        <f>INDEX(#REF!,'помощник2(строки)'!D689,26)</f>
        <v>#REF!</v>
      </c>
      <c r="L689" t="e">
        <f>IF(K689="да",IF(A689=A688,L688,COUNTIF(M$2:M688,"&gt;0")+1),0)</f>
        <v>#REF!</v>
      </c>
      <c r="M689" t="e">
        <f>IF(VLOOKUP(E689,'помощник для списков'!C$2:I$4005,7,FALSE)=0,0,IF(L689=0,0,IF(E689=E688,0,1)))</f>
        <v>#N/A</v>
      </c>
      <c r="N689" t="e">
        <f t="shared" si="74"/>
        <v>#N/A</v>
      </c>
      <c r="O689" t="e">
        <f t="shared" si="75"/>
        <v>#N/A</v>
      </c>
      <c r="P689" t="e">
        <f>IF(INDEX(#REF!,'помощник2(строки)'!D689,27)="согласие",1,IF(INDEX(#REF!,'помощник2(строки)'!D689,27)="принято решение ОМС",1,0))</f>
        <v>#REF!</v>
      </c>
      <c r="Q689" t="e">
        <f t="shared" si="76"/>
        <v>#REF!</v>
      </c>
      <c r="R689" t="e">
        <f>IF(P689=1,IF(A689=A688,R688,COUNTIF(Q$2:Q688,"&gt;0")+1),0)</f>
        <v>#REF!</v>
      </c>
      <c r="S689" t="e">
        <f t="shared" si="77"/>
        <v>#N/A</v>
      </c>
    </row>
    <row r="690" spans="1:19">
      <c r="A690" t="e">
        <f>IF(COUNTIF(A$2:A689,A689)=B689,A689+1,A689)</f>
        <v>#N/A</v>
      </c>
      <c r="B690" t="e">
        <f>VLOOKUP(A690,'помощник для списков'!A$2:L$4005,11,FALSE)</f>
        <v>#N/A</v>
      </c>
      <c r="C690" t="e">
        <f>IF(A690=A689,D689,VLOOKUP(E690,#REF!,25,FALSE))</f>
        <v>#N/A</v>
      </c>
      <c r="D690" s="54" t="e">
        <f>IF(VLOOKUP(E690,'помощник для списков'!C$2:E$4005,3,FALSE)=0,'помощник2(строки)'!C690,IF(INDEX(#REF!,C690+1,12)=0,IF(INDEX(#REF!,C690+2,12)=0,IF(INDEX(#REF!,C690+3,12)=0,IF(INDEX(#REF!,C690+4,12)=0,IF(INDEX(#REF!,C690+5,12)=0,IF(INDEX(#REF!,C690+6,12)=0,IF(INDEX(#REF!,C690+7,12)=0,IF(INDEX(#REF!,C690+8,12)=0,IF(INDEX(#REF!,C690+9,12)=0,IF(INDEX(#REF!,C690+10,12)=0,IF(INDEX(#REF!,C690+11,12)=0,INDEX(#REF!,C690+12,12),INDEX(#REF!,C690+11,12)),INDEX(#REF!,C690+10,12)),INDEX(#REF!,C690+9,12)),INDEX(#REF!,C690+8,12)),INDEX(#REF!,C690+7,12)),INDEX(#REF!,C690+6,12)),INDEX(#REF!,C690+5,12)),INDEX(#REF!,C690+4,12)),INDEX(#REF!,C690+3,12)),INDEX(#REF!,C690+2,12)),INDEX(#REF!,C690+1,12)))</f>
        <v>#N/A</v>
      </c>
      <c r="E690" t="e">
        <f>VLOOKUP(A690,'помощник для списков'!A$2:C$4005,3,FALSE)</f>
        <v>#N/A</v>
      </c>
      <c r="F690" t="e">
        <f>VLOOKUP(CONCATENATE("Лимит на доме",E690),#REF!,22,FALSE)</f>
        <v>#N/A</v>
      </c>
      <c r="G690" t="e">
        <f>VLOOKUP(E690,'помощник для списков'!C$2:I$4005,7,FALSE)</f>
        <v>#N/A</v>
      </c>
      <c r="H690" s="68" t="e">
        <f t="shared" si="72"/>
        <v>#N/A</v>
      </c>
      <c r="I690" t="e">
        <f t="shared" si="73"/>
        <v>#N/A</v>
      </c>
      <c r="J690">
        <f>ROW()</f>
        <v>690</v>
      </c>
      <c r="K690" t="e">
        <f>INDEX(#REF!,'помощник2(строки)'!D690,26)</f>
        <v>#REF!</v>
      </c>
      <c r="L690" t="e">
        <f>IF(K690="да",IF(A690=A689,L689,COUNTIF(M$2:M689,"&gt;0")+1),0)</f>
        <v>#REF!</v>
      </c>
      <c r="M690" t="e">
        <f>IF(VLOOKUP(E690,'помощник для списков'!C$2:I$4005,7,FALSE)=0,0,IF(L690=0,0,IF(E690=E689,0,1)))</f>
        <v>#N/A</v>
      </c>
      <c r="N690" t="e">
        <f t="shared" si="74"/>
        <v>#N/A</v>
      </c>
      <c r="O690" t="e">
        <f t="shared" si="75"/>
        <v>#N/A</v>
      </c>
      <c r="P690" t="e">
        <f>IF(INDEX(#REF!,'помощник2(строки)'!D690,27)="согласие",1,IF(INDEX(#REF!,'помощник2(строки)'!D690,27)="принято решение ОМС",1,0))</f>
        <v>#REF!</v>
      </c>
      <c r="Q690" t="e">
        <f t="shared" si="76"/>
        <v>#REF!</v>
      </c>
      <c r="R690" t="e">
        <f>IF(P690=1,IF(A690=A689,R689,COUNTIF(Q$2:Q689,"&gt;0")+1),0)</f>
        <v>#REF!</v>
      </c>
      <c r="S690" t="e">
        <f t="shared" si="77"/>
        <v>#N/A</v>
      </c>
    </row>
    <row r="691" spans="1:19">
      <c r="A691" t="e">
        <f>IF(COUNTIF(A$2:A690,A690)=B690,A690+1,A690)</f>
        <v>#N/A</v>
      </c>
      <c r="B691" t="e">
        <f>VLOOKUP(A691,'помощник для списков'!A$2:L$4005,11,FALSE)</f>
        <v>#N/A</v>
      </c>
      <c r="C691" t="e">
        <f>IF(A691=A690,D690,VLOOKUP(E691,#REF!,25,FALSE))</f>
        <v>#N/A</v>
      </c>
      <c r="D691" s="54" t="e">
        <f>IF(VLOOKUP(E691,'помощник для списков'!C$2:E$4005,3,FALSE)=0,'помощник2(строки)'!C691,IF(INDEX(#REF!,C691+1,12)=0,IF(INDEX(#REF!,C691+2,12)=0,IF(INDEX(#REF!,C691+3,12)=0,IF(INDEX(#REF!,C691+4,12)=0,IF(INDEX(#REF!,C691+5,12)=0,IF(INDEX(#REF!,C691+6,12)=0,IF(INDEX(#REF!,C691+7,12)=0,IF(INDEX(#REF!,C691+8,12)=0,IF(INDEX(#REF!,C691+9,12)=0,IF(INDEX(#REF!,C691+10,12)=0,IF(INDEX(#REF!,C691+11,12)=0,INDEX(#REF!,C691+12,12),INDEX(#REF!,C691+11,12)),INDEX(#REF!,C691+10,12)),INDEX(#REF!,C691+9,12)),INDEX(#REF!,C691+8,12)),INDEX(#REF!,C691+7,12)),INDEX(#REF!,C691+6,12)),INDEX(#REF!,C691+5,12)),INDEX(#REF!,C691+4,12)),INDEX(#REF!,C691+3,12)),INDEX(#REF!,C691+2,12)),INDEX(#REF!,C691+1,12)))</f>
        <v>#N/A</v>
      </c>
      <c r="E691" t="e">
        <f>VLOOKUP(A691,'помощник для списков'!A$2:C$4005,3,FALSE)</f>
        <v>#N/A</v>
      </c>
      <c r="F691" t="e">
        <f>VLOOKUP(CONCATENATE("Лимит на доме",E691),#REF!,22,FALSE)</f>
        <v>#N/A</v>
      </c>
      <c r="G691" t="e">
        <f>VLOOKUP(E691,'помощник для списков'!C$2:I$4005,7,FALSE)</f>
        <v>#N/A</v>
      </c>
      <c r="H691" s="68" t="e">
        <f t="shared" si="72"/>
        <v>#N/A</v>
      </c>
      <c r="I691" t="e">
        <f t="shared" si="73"/>
        <v>#N/A</v>
      </c>
      <c r="J691">
        <f>ROW()</f>
        <v>691</v>
      </c>
      <c r="K691" t="e">
        <f>INDEX(#REF!,'помощник2(строки)'!D691,26)</f>
        <v>#REF!</v>
      </c>
      <c r="L691" t="e">
        <f>IF(K691="да",IF(A691=A690,L690,COUNTIF(M$2:M690,"&gt;0")+1),0)</f>
        <v>#REF!</v>
      </c>
      <c r="M691" t="e">
        <f>IF(VLOOKUP(E691,'помощник для списков'!C$2:I$4005,7,FALSE)=0,0,IF(L691=0,0,IF(E691=E690,0,1)))</f>
        <v>#N/A</v>
      </c>
      <c r="N691" t="e">
        <f t="shared" si="74"/>
        <v>#N/A</v>
      </c>
      <c r="O691" t="e">
        <f t="shared" si="75"/>
        <v>#N/A</v>
      </c>
      <c r="P691" t="e">
        <f>IF(INDEX(#REF!,'помощник2(строки)'!D691,27)="согласие",1,IF(INDEX(#REF!,'помощник2(строки)'!D691,27)="принято решение ОМС",1,0))</f>
        <v>#REF!</v>
      </c>
      <c r="Q691" t="e">
        <f t="shared" si="76"/>
        <v>#REF!</v>
      </c>
      <c r="R691" t="e">
        <f>IF(P691=1,IF(A691=A690,R690,COUNTIF(Q$2:Q690,"&gt;0")+1),0)</f>
        <v>#REF!</v>
      </c>
      <c r="S691" t="e">
        <f t="shared" si="77"/>
        <v>#N/A</v>
      </c>
    </row>
    <row r="692" spans="1:19">
      <c r="A692" t="e">
        <f>IF(COUNTIF(A$2:A691,A691)=B691,A691+1,A691)</f>
        <v>#N/A</v>
      </c>
      <c r="B692" t="e">
        <f>VLOOKUP(A692,'помощник для списков'!A$2:L$4005,11,FALSE)</f>
        <v>#N/A</v>
      </c>
      <c r="C692" t="e">
        <f>IF(A692=A691,D691,VLOOKUP(E692,#REF!,25,FALSE))</f>
        <v>#N/A</v>
      </c>
      <c r="D692" s="54" t="e">
        <f>IF(VLOOKUP(E692,'помощник для списков'!C$2:E$4005,3,FALSE)=0,'помощник2(строки)'!C692,IF(INDEX(#REF!,C692+1,12)=0,IF(INDEX(#REF!,C692+2,12)=0,IF(INDEX(#REF!,C692+3,12)=0,IF(INDEX(#REF!,C692+4,12)=0,IF(INDEX(#REF!,C692+5,12)=0,IF(INDEX(#REF!,C692+6,12)=0,IF(INDEX(#REF!,C692+7,12)=0,IF(INDEX(#REF!,C692+8,12)=0,IF(INDEX(#REF!,C692+9,12)=0,IF(INDEX(#REF!,C692+10,12)=0,IF(INDEX(#REF!,C692+11,12)=0,INDEX(#REF!,C692+12,12),INDEX(#REF!,C692+11,12)),INDEX(#REF!,C692+10,12)),INDEX(#REF!,C692+9,12)),INDEX(#REF!,C692+8,12)),INDEX(#REF!,C692+7,12)),INDEX(#REF!,C692+6,12)),INDEX(#REF!,C692+5,12)),INDEX(#REF!,C692+4,12)),INDEX(#REF!,C692+3,12)),INDEX(#REF!,C692+2,12)),INDEX(#REF!,C692+1,12)))</f>
        <v>#N/A</v>
      </c>
      <c r="E692" t="e">
        <f>VLOOKUP(A692,'помощник для списков'!A$2:C$4005,3,FALSE)</f>
        <v>#N/A</v>
      </c>
      <c r="F692" t="e">
        <f>VLOOKUP(CONCATENATE("Лимит на доме",E692),#REF!,22,FALSE)</f>
        <v>#N/A</v>
      </c>
      <c r="G692" t="e">
        <f>VLOOKUP(E692,'помощник для списков'!C$2:I$4005,7,FALSE)</f>
        <v>#N/A</v>
      </c>
      <c r="H692" s="68" t="e">
        <f t="shared" si="72"/>
        <v>#N/A</v>
      </c>
      <c r="I692" t="e">
        <f t="shared" si="73"/>
        <v>#N/A</v>
      </c>
      <c r="J692">
        <f>ROW()</f>
        <v>692</v>
      </c>
      <c r="K692" t="e">
        <f>INDEX(#REF!,'помощник2(строки)'!D692,26)</f>
        <v>#REF!</v>
      </c>
      <c r="L692" t="e">
        <f>IF(K692="да",IF(A692=A691,L691,COUNTIF(M$2:M691,"&gt;0")+1),0)</f>
        <v>#REF!</v>
      </c>
      <c r="M692" t="e">
        <f>IF(VLOOKUP(E692,'помощник для списков'!C$2:I$4005,7,FALSE)=0,0,IF(L692=0,0,IF(E692=E691,0,1)))</f>
        <v>#N/A</v>
      </c>
      <c r="N692" t="e">
        <f t="shared" si="74"/>
        <v>#N/A</v>
      </c>
      <c r="O692" t="e">
        <f t="shared" si="75"/>
        <v>#N/A</v>
      </c>
      <c r="P692" t="e">
        <f>IF(INDEX(#REF!,'помощник2(строки)'!D692,27)="согласие",1,IF(INDEX(#REF!,'помощник2(строки)'!D692,27)="принято решение ОМС",1,0))</f>
        <v>#REF!</v>
      </c>
      <c r="Q692" t="e">
        <f t="shared" si="76"/>
        <v>#REF!</v>
      </c>
      <c r="R692" t="e">
        <f>IF(P692=1,IF(A692=A691,R691,COUNTIF(Q$2:Q691,"&gt;0")+1),0)</f>
        <v>#REF!</v>
      </c>
      <c r="S692" t="e">
        <f t="shared" si="77"/>
        <v>#N/A</v>
      </c>
    </row>
    <row r="693" spans="1:19">
      <c r="A693" t="e">
        <f>IF(COUNTIF(A$2:A692,A692)=B692,A692+1,A692)</f>
        <v>#N/A</v>
      </c>
      <c r="B693" t="e">
        <f>VLOOKUP(A693,'помощник для списков'!A$2:L$4005,11,FALSE)</f>
        <v>#N/A</v>
      </c>
      <c r="C693" t="e">
        <f>IF(A693=A692,D692,VLOOKUP(E693,#REF!,25,FALSE))</f>
        <v>#N/A</v>
      </c>
      <c r="D693" s="54" t="e">
        <f>IF(VLOOKUP(E693,'помощник для списков'!C$2:E$4005,3,FALSE)=0,'помощник2(строки)'!C693,IF(INDEX(#REF!,C693+1,12)=0,IF(INDEX(#REF!,C693+2,12)=0,IF(INDEX(#REF!,C693+3,12)=0,IF(INDEX(#REF!,C693+4,12)=0,IF(INDEX(#REF!,C693+5,12)=0,IF(INDEX(#REF!,C693+6,12)=0,IF(INDEX(#REF!,C693+7,12)=0,IF(INDEX(#REF!,C693+8,12)=0,IF(INDEX(#REF!,C693+9,12)=0,IF(INDEX(#REF!,C693+10,12)=0,IF(INDEX(#REF!,C693+11,12)=0,INDEX(#REF!,C693+12,12),INDEX(#REF!,C693+11,12)),INDEX(#REF!,C693+10,12)),INDEX(#REF!,C693+9,12)),INDEX(#REF!,C693+8,12)),INDEX(#REF!,C693+7,12)),INDEX(#REF!,C693+6,12)),INDEX(#REF!,C693+5,12)),INDEX(#REF!,C693+4,12)),INDEX(#REF!,C693+3,12)),INDEX(#REF!,C693+2,12)),INDEX(#REF!,C693+1,12)))</f>
        <v>#N/A</v>
      </c>
      <c r="E693" t="e">
        <f>VLOOKUP(A693,'помощник для списков'!A$2:C$4005,3,FALSE)</f>
        <v>#N/A</v>
      </c>
      <c r="F693" t="e">
        <f>VLOOKUP(CONCATENATE("Лимит на доме",E693),#REF!,22,FALSE)</f>
        <v>#N/A</v>
      </c>
      <c r="G693" t="e">
        <f>VLOOKUP(E693,'помощник для списков'!C$2:I$4005,7,FALSE)</f>
        <v>#N/A</v>
      </c>
      <c r="H693" s="68" t="e">
        <f t="shared" si="72"/>
        <v>#N/A</v>
      </c>
      <c r="I693" t="e">
        <f t="shared" si="73"/>
        <v>#N/A</v>
      </c>
      <c r="J693">
        <f>ROW()</f>
        <v>693</v>
      </c>
      <c r="K693" t="e">
        <f>INDEX(#REF!,'помощник2(строки)'!D693,26)</f>
        <v>#REF!</v>
      </c>
      <c r="L693" t="e">
        <f>IF(K693="да",IF(A693=A692,L692,COUNTIF(M$2:M692,"&gt;0")+1),0)</f>
        <v>#REF!</v>
      </c>
      <c r="M693" t="e">
        <f>IF(VLOOKUP(E693,'помощник для списков'!C$2:I$4005,7,FALSE)=0,0,IF(L693=0,0,IF(E693=E692,0,1)))</f>
        <v>#N/A</v>
      </c>
      <c r="N693" t="e">
        <f t="shared" si="74"/>
        <v>#N/A</v>
      </c>
      <c r="O693" t="e">
        <f t="shared" si="75"/>
        <v>#N/A</v>
      </c>
      <c r="P693" t="e">
        <f>IF(INDEX(#REF!,'помощник2(строки)'!D693,27)="согласие",1,IF(INDEX(#REF!,'помощник2(строки)'!D693,27)="принято решение ОМС",1,0))</f>
        <v>#REF!</v>
      </c>
      <c r="Q693" t="e">
        <f t="shared" si="76"/>
        <v>#REF!</v>
      </c>
      <c r="R693" t="e">
        <f>IF(P693=1,IF(A693=A692,R692,COUNTIF(Q$2:Q692,"&gt;0")+1),0)</f>
        <v>#REF!</v>
      </c>
      <c r="S693" t="e">
        <f t="shared" si="77"/>
        <v>#N/A</v>
      </c>
    </row>
    <row r="694" spans="1:19">
      <c r="A694" t="e">
        <f>IF(COUNTIF(A$2:A693,A693)=B693,A693+1,A693)</f>
        <v>#N/A</v>
      </c>
      <c r="B694" t="e">
        <f>VLOOKUP(A694,'помощник для списков'!A$2:L$4005,11,FALSE)</f>
        <v>#N/A</v>
      </c>
      <c r="C694" t="e">
        <f>IF(A694=A693,D693,VLOOKUP(E694,#REF!,25,FALSE))</f>
        <v>#N/A</v>
      </c>
      <c r="D694" s="54" t="e">
        <f>IF(VLOOKUP(E694,'помощник для списков'!C$2:E$4005,3,FALSE)=0,'помощник2(строки)'!C694,IF(INDEX(#REF!,C694+1,12)=0,IF(INDEX(#REF!,C694+2,12)=0,IF(INDEX(#REF!,C694+3,12)=0,IF(INDEX(#REF!,C694+4,12)=0,IF(INDEX(#REF!,C694+5,12)=0,IF(INDEX(#REF!,C694+6,12)=0,IF(INDEX(#REF!,C694+7,12)=0,IF(INDEX(#REF!,C694+8,12)=0,IF(INDEX(#REF!,C694+9,12)=0,IF(INDEX(#REF!,C694+10,12)=0,IF(INDEX(#REF!,C694+11,12)=0,INDEX(#REF!,C694+12,12),INDEX(#REF!,C694+11,12)),INDEX(#REF!,C694+10,12)),INDEX(#REF!,C694+9,12)),INDEX(#REF!,C694+8,12)),INDEX(#REF!,C694+7,12)),INDEX(#REF!,C694+6,12)),INDEX(#REF!,C694+5,12)),INDEX(#REF!,C694+4,12)),INDEX(#REF!,C694+3,12)),INDEX(#REF!,C694+2,12)),INDEX(#REF!,C694+1,12)))</f>
        <v>#N/A</v>
      </c>
      <c r="E694" t="e">
        <f>VLOOKUP(A694,'помощник для списков'!A$2:C$4005,3,FALSE)</f>
        <v>#N/A</v>
      </c>
      <c r="F694" t="e">
        <f>VLOOKUP(CONCATENATE("Лимит на доме",E694),#REF!,22,FALSE)</f>
        <v>#N/A</v>
      </c>
      <c r="G694" t="e">
        <f>VLOOKUP(E694,'помощник для списков'!C$2:I$4005,7,FALSE)</f>
        <v>#N/A</v>
      </c>
      <c r="H694" s="68" t="e">
        <f t="shared" si="72"/>
        <v>#N/A</v>
      </c>
      <c r="I694" t="e">
        <f t="shared" si="73"/>
        <v>#N/A</v>
      </c>
      <c r="J694">
        <f>ROW()</f>
        <v>694</v>
      </c>
      <c r="K694" t="e">
        <f>INDEX(#REF!,'помощник2(строки)'!D694,26)</f>
        <v>#REF!</v>
      </c>
      <c r="L694" t="e">
        <f>IF(K694="да",IF(A694=A693,L693,COUNTIF(M$2:M693,"&gt;0")+1),0)</f>
        <v>#REF!</v>
      </c>
      <c r="M694" t="e">
        <f>IF(VLOOKUP(E694,'помощник для списков'!C$2:I$4005,7,FALSE)=0,0,IF(L694=0,0,IF(E694=E693,0,1)))</f>
        <v>#N/A</v>
      </c>
      <c r="N694" t="e">
        <f t="shared" si="74"/>
        <v>#N/A</v>
      </c>
      <c r="O694" t="e">
        <f t="shared" si="75"/>
        <v>#N/A</v>
      </c>
      <c r="P694" t="e">
        <f>IF(INDEX(#REF!,'помощник2(строки)'!D694,27)="согласие",1,IF(INDEX(#REF!,'помощник2(строки)'!D694,27)="принято решение ОМС",1,0))</f>
        <v>#REF!</v>
      </c>
      <c r="Q694" t="e">
        <f t="shared" si="76"/>
        <v>#REF!</v>
      </c>
      <c r="R694" t="e">
        <f>IF(P694=1,IF(A694=A693,R693,COUNTIF(Q$2:Q693,"&gt;0")+1),0)</f>
        <v>#REF!</v>
      </c>
      <c r="S694" t="e">
        <f t="shared" si="77"/>
        <v>#N/A</v>
      </c>
    </row>
    <row r="695" spans="1:19">
      <c r="A695" t="e">
        <f>IF(COUNTIF(A$2:A694,A694)=B694,A694+1,A694)</f>
        <v>#N/A</v>
      </c>
      <c r="B695" t="e">
        <f>VLOOKUP(A695,'помощник для списков'!A$2:L$4005,11,FALSE)</f>
        <v>#N/A</v>
      </c>
      <c r="C695" t="e">
        <f>IF(A695=A694,D694,VLOOKUP(E695,#REF!,25,FALSE))</f>
        <v>#N/A</v>
      </c>
      <c r="D695" s="54" t="e">
        <f>IF(VLOOKUP(E695,'помощник для списков'!C$2:E$4005,3,FALSE)=0,'помощник2(строки)'!C695,IF(INDEX(#REF!,C695+1,12)=0,IF(INDEX(#REF!,C695+2,12)=0,IF(INDEX(#REF!,C695+3,12)=0,IF(INDEX(#REF!,C695+4,12)=0,IF(INDEX(#REF!,C695+5,12)=0,IF(INDEX(#REF!,C695+6,12)=0,IF(INDEX(#REF!,C695+7,12)=0,IF(INDEX(#REF!,C695+8,12)=0,IF(INDEX(#REF!,C695+9,12)=0,IF(INDEX(#REF!,C695+10,12)=0,IF(INDEX(#REF!,C695+11,12)=0,INDEX(#REF!,C695+12,12),INDEX(#REF!,C695+11,12)),INDEX(#REF!,C695+10,12)),INDEX(#REF!,C695+9,12)),INDEX(#REF!,C695+8,12)),INDEX(#REF!,C695+7,12)),INDEX(#REF!,C695+6,12)),INDEX(#REF!,C695+5,12)),INDEX(#REF!,C695+4,12)),INDEX(#REF!,C695+3,12)),INDEX(#REF!,C695+2,12)),INDEX(#REF!,C695+1,12)))</f>
        <v>#N/A</v>
      </c>
      <c r="E695" t="e">
        <f>VLOOKUP(A695,'помощник для списков'!A$2:C$4005,3,FALSE)</f>
        <v>#N/A</v>
      </c>
      <c r="F695" t="e">
        <f>VLOOKUP(CONCATENATE("Лимит на доме",E695),#REF!,22,FALSE)</f>
        <v>#N/A</v>
      </c>
      <c r="G695" t="e">
        <f>VLOOKUP(E695,'помощник для списков'!C$2:I$4005,7,FALSE)</f>
        <v>#N/A</v>
      </c>
      <c r="H695" s="68" t="e">
        <f t="shared" si="72"/>
        <v>#N/A</v>
      </c>
      <c r="I695" t="e">
        <f t="shared" si="73"/>
        <v>#N/A</v>
      </c>
      <c r="J695">
        <f>ROW()</f>
        <v>695</v>
      </c>
      <c r="K695" t="e">
        <f>INDEX(#REF!,'помощник2(строки)'!D695,26)</f>
        <v>#REF!</v>
      </c>
      <c r="L695" t="e">
        <f>IF(K695="да",IF(A695=A694,L694,COUNTIF(M$2:M694,"&gt;0")+1),0)</f>
        <v>#REF!</v>
      </c>
      <c r="M695" t="e">
        <f>IF(VLOOKUP(E695,'помощник для списков'!C$2:I$4005,7,FALSE)=0,0,IF(L695=0,0,IF(E695=E694,0,1)))</f>
        <v>#N/A</v>
      </c>
      <c r="N695" t="e">
        <f t="shared" si="74"/>
        <v>#N/A</v>
      </c>
      <c r="O695" t="e">
        <f t="shared" si="75"/>
        <v>#N/A</v>
      </c>
      <c r="P695" t="e">
        <f>IF(INDEX(#REF!,'помощник2(строки)'!D695,27)="согласие",1,IF(INDEX(#REF!,'помощник2(строки)'!D695,27)="принято решение ОМС",1,0))</f>
        <v>#REF!</v>
      </c>
      <c r="Q695" t="e">
        <f t="shared" si="76"/>
        <v>#REF!</v>
      </c>
      <c r="R695" t="e">
        <f>IF(P695=1,IF(A695=A694,R694,COUNTIF(Q$2:Q694,"&gt;0")+1),0)</f>
        <v>#REF!</v>
      </c>
      <c r="S695" t="e">
        <f t="shared" si="77"/>
        <v>#N/A</v>
      </c>
    </row>
    <row r="696" spans="1:19">
      <c r="A696" t="e">
        <f>IF(COUNTIF(A$2:A695,A695)=B695,A695+1,A695)</f>
        <v>#N/A</v>
      </c>
      <c r="B696" t="e">
        <f>VLOOKUP(A696,'помощник для списков'!A$2:L$4005,11,FALSE)</f>
        <v>#N/A</v>
      </c>
      <c r="C696" t="e">
        <f>IF(A696=A695,D695,VLOOKUP(E696,#REF!,25,FALSE))</f>
        <v>#N/A</v>
      </c>
      <c r="D696" s="54" t="e">
        <f>IF(VLOOKUP(E696,'помощник для списков'!C$2:E$4005,3,FALSE)=0,'помощник2(строки)'!C696,IF(INDEX(#REF!,C696+1,12)=0,IF(INDEX(#REF!,C696+2,12)=0,IF(INDEX(#REF!,C696+3,12)=0,IF(INDEX(#REF!,C696+4,12)=0,IF(INDEX(#REF!,C696+5,12)=0,IF(INDEX(#REF!,C696+6,12)=0,IF(INDEX(#REF!,C696+7,12)=0,IF(INDEX(#REF!,C696+8,12)=0,IF(INDEX(#REF!,C696+9,12)=0,IF(INDEX(#REF!,C696+10,12)=0,IF(INDEX(#REF!,C696+11,12)=0,INDEX(#REF!,C696+12,12),INDEX(#REF!,C696+11,12)),INDEX(#REF!,C696+10,12)),INDEX(#REF!,C696+9,12)),INDEX(#REF!,C696+8,12)),INDEX(#REF!,C696+7,12)),INDEX(#REF!,C696+6,12)),INDEX(#REF!,C696+5,12)),INDEX(#REF!,C696+4,12)),INDEX(#REF!,C696+3,12)),INDEX(#REF!,C696+2,12)),INDEX(#REF!,C696+1,12)))</f>
        <v>#N/A</v>
      </c>
      <c r="E696" t="e">
        <f>VLOOKUP(A696,'помощник для списков'!A$2:C$4005,3,FALSE)</f>
        <v>#N/A</v>
      </c>
      <c r="F696" t="e">
        <f>VLOOKUP(CONCATENATE("Лимит на доме",E696),#REF!,22,FALSE)</f>
        <v>#N/A</v>
      </c>
      <c r="G696" t="e">
        <f>VLOOKUP(E696,'помощник для списков'!C$2:I$4005,7,FALSE)</f>
        <v>#N/A</v>
      </c>
      <c r="H696" s="68" t="e">
        <f t="shared" si="72"/>
        <v>#N/A</v>
      </c>
      <c r="I696" t="e">
        <f t="shared" si="73"/>
        <v>#N/A</v>
      </c>
      <c r="J696">
        <f>ROW()</f>
        <v>696</v>
      </c>
      <c r="K696" t="e">
        <f>INDEX(#REF!,'помощник2(строки)'!D696,26)</f>
        <v>#REF!</v>
      </c>
      <c r="L696" t="e">
        <f>IF(K696="да",IF(A696=A695,L695,COUNTIF(M$2:M695,"&gt;0")+1),0)</f>
        <v>#REF!</v>
      </c>
      <c r="M696" t="e">
        <f>IF(VLOOKUP(E696,'помощник для списков'!C$2:I$4005,7,FALSE)=0,0,IF(L696=0,0,IF(E696=E695,0,1)))</f>
        <v>#N/A</v>
      </c>
      <c r="N696" t="e">
        <f t="shared" si="74"/>
        <v>#N/A</v>
      </c>
      <c r="O696" t="e">
        <f t="shared" si="75"/>
        <v>#N/A</v>
      </c>
      <c r="P696" t="e">
        <f>IF(INDEX(#REF!,'помощник2(строки)'!D696,27)="согласие",1,IF(INDEX(#REF!,'помощник2(строки)'!D696,27)="принято решение ОМС",1,0))</f>
        <v>#REF!</v>
      </c>
      <c r="Q696" t="e">
        <f t="shared" si="76"/>
        <v>#REF!</v>
      </c>
      <c r="R696" t="e">
        <f>IF(P696=1,IF(A696=A695,R695,COUNTIF(Q$2:Q695,"&gt;0")+1),0)</f>
        <v>#REF!</v>
      </c>
      <c r="S696" t="e">
        <f t="shared" si="77"/>
        <v>#N/A</v>
      </c>
    </row>
    <row r="697" spans="1:19">
      <c r="A697" t="e">
        <f>IF(COUNTIF(A$2:A696,A696)=B696,A696+1,A696)</f>
        <v>#N/A</v>
      </c>
      <c r="B697" t="e">
        <f>VLOOKUP(A697,'помощник для списков'!A$2:L$4005,11,FALSE)</f>
        <v>#N/A</v>
      </c>
      <c r="C697" t="e">
        <f>IF(A697=A696,D696,VLOOKUP(E697,#REF!,25,FALSE))</f>
        <v>#N/A</v>
      </c>
      <c r="D697" s="54" t="e">
        <f>IF(VLOOKUP(E697,'помощник для списков'!C$2:E$4005,3,FALSE)=0,'помощник2(строки)'!C697,IF(INDEX(#REF!,C697+1,12)=0,IF(INDEX(#REF!,C697+2,12)=0,IF(INDEX(#REF!,C697+3,12)=0,IF(INDEX(#REF!,C697+4,12)=0,IF(INDEX(#REF!,C697+5,12)=0,IF(INDEX(#REF!,C697+6,12)=0,IF(INDEX(#REF!,C697+7,12)=0,IF(INDEX(#REF!,C697+8,12)=0,IF(INDEX(#REF!,C697+9,12)=0,IF(INDEX(#REF!,C697+10,12)=0,IF(INDEX(#REF!,C697+11,12)=0,INDEX(#REF!,C697+12,12),INDEX(#REF!,C697+11,12)),INDEX(#REF!,C697+10,12)),INDEX(#REF!,C697+9,12)),INDEX(#REF!,C697+8,12)),INDEX(#REF!,C697+7,12)),INDEX(#REF!,C697+6,12)),INDEX(#REF!,C697+5,12)),INDEX(#REF!,C697+4,12)),INDEX(#REF!,C697+3,12)),INDEX(#REF!,C697+2,12)),INDEX(#REF!,C697+1,12)))</f>
        <v>#N/A</v>
      </c>
      <c r="E697" t="e">
        <f>VLOOKUP(A697,'помощник для списков'!A$2:C$4005,3,FALSE)</f>
        <v>#N/A</v>
      </c>
      <c r="F697" t="e">
        <f>VLOOKUP(CONCATENATE("Лимит на доме",E697),#REF!,22,FALSE)</f>
        <v>#N/A</v>
      </c>
      <c r="G697" t="e">
        <f>VLOOKUP(E697,'помощник для списков'!C$2:I$4005,7,FALSE)</f>
        <v>#N/A</v>
      </c>
      <c r="H697" s="68" t="e">
        <f t="shared" si="72"/>
        <v>#N/A</v>
      </c>
      <c r="I697" t="e">
        <f t="shared" si="73"/>
        <v>#N/A</v>
      </c>
      <c r="J697">
        <f>ROW()</f>
        <v>697</v>
      </c>
      <c r="K697" t="e">
        <f>INDEX(#REF!,'помощник2(строки)'!D697,26)</f>
        <v>#REF!</v>
      </c>
      <c r="L697" t="e">
        <f>IF(K697="да",IF(A697=A696,L696,COUNTIF(M$2:M696,"&gt;0")+1),0)</f>
        <v>#REF!</v>
      </c>
      <c r="M697" t="e">
        <f>IF(VLOOKUP(E697,'помощник для списков'!C$2:I$4005,7,FALSE)=0,0,IF(L697=0,0,IF(E697=E696,0,1)))</f>
        <v>#N/A</v>
      </c>
      <c r="N697" t="e">
        <f t="shared" si="74"/>
        <v>#N/A</v>
      </c>
      <c r="O697" t="e">
        <f t="shared" si="75"/>
        <v>#N/A</v>
      </c>
      <c r="P697" t="e">
        <f>IF(INDEX(#REF!,'помощник2(строки)'!D697,27)="согласие",1,IF(INDEX(#REF!,'помощник2(строки)'!D697,27)="принято решение ОМС",1,0))</f>
        <v>#REF!</v>
      </c>
      <c r="Q697" t="e">
        <f t="shared" si="76"/>
        <v>#REF!</v>
      </c>
      <c r="R697" t="e">
        <f>IF(P697=1,IF(A697=A696,R696,COUNTIF(Q$2:Q696,"&gt;0")+1),0)</f>
        <v>#REF!</v>
      </c>
      <c r="S697" t="e">
        <f t="shared" si="77"/>
        <v>#N/A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0"/>
  <sheetViews>
    <sheetView view="pageBreakPreview" zoomScale="55" zoomScaleNormal="55" zoomScaleSheetLayoutView="55" workbookViewId="0">
      <selection activeCell="T6" sqref="T6"/>
    </sheetView>
  </sheetViews>
  <sheetFormatPr defaultRowHeight="15"/>
  <cols>
    <col min="1" max="1" width="7.7109375" style="50" customWidth="1"/>
    <col min="2" max="2" width="11.7109375" style="50" hidden="1" customWidth="1"/>
    <col min="3" max="3" width="27.85546875" style="50" customWidth="1"/>
    <col min="4" max="4" width="18.28515625" style="50" customWidth="1"/>
    <col min="5" max="5" width="14.7109375" style="50" customWidth="1"/>
    <col min="6" max="6" width="13.140625" style="50" customWidth="1"/>
    <col min="7" max="7" width="13.42578125" style="50" customWidth="1"/>
    <col min="8" max="8" width="12.85546875" style="50" customWidth="1"/>
    <col min="9" max="9" width="14" style="50" customWidth="1"/>
    <col min="10" max="10" width="13.7109375" style="50" customWidth="1"/>
    <col min="11" max="11" width="9.28515625" style="74" bestFit="1" customWidth="1"/>
    <col min="12" max="12" width="16.5703125" style="50" customWidth="1"/>
    <col min="13" max="13" width="9.28515625" style="50" hidden="1" customWidth="1"/>
    <col min="14" max="14" width="14.28515625" style="50" hidden="1" customWidth="1"/>
    <col min="15" max="15" width="9.28515625" style="50" hidden="1" customWidth="1"/>
    <col min="16" max="16" width="14.5703125" style="50" hidden="1" customWidth="1"/>
    <col min="17" max="16384" width="9.140625" style="50"/>
  </cols>
  <sheetData>
    <row r="1" spans="1:16" ht="30" customHeight="1">
      <c r="A1" s="102"/>
      <c r="B1" s="102"/>
      <c r="C1" s="102"/>
      <c r="D1" s="102"/>
      <c r="E1" s="102"/>
      <c r="F1" s="102"/>
      <c r="G1" s="102"/>
      <c r="H1" s="102"/>
      <c r="I1" s="153" t="s">
        <v>393</v>
      </c>
      <c r="J1" s="152"/>
      <c r="K1" s="152"/>
      <c r="L1" s="152"/>
      <c r="M1" s="106"/>
      <c r="N1" s="106"/>
      <c r="O1" s="106"/>
      <c r="P1" s="106"/>
    </row>
    <row r="2" spans="1:16" ht="129.75" customHeight="1">
      <c r="A2" s="102"/>
      <c r="B2" s="102"/>
      <c r="C2" s="102"/>
      <c r="D2" s="103" t="s">
        <v>269</v>
      </c>
      <c r="E2" s="102"/>
      <c r="F2" s="102"/>
      <c r="G2" s="102"/>
      <c r="H2" s="102"/>
      <c r="I2" s="151" t="s">
        <v>428</v>
      </c>
      <c r="J2" s="152"/>
      <c r="K2" s="152"/>
      <c r="L2" s="152"/>
      <c r="M2" s="107"/>
      <c r="N2" s="107"/>
      <c r="O2" s="107"/>
      <c r="P2" s="107"/>
    </row>
    <row r="3" spans="1:16" ht="36" customHeight="1">
      <c r="A3" s="102"/>
      <c r="B3" s="102"/>
      <c r="C3" s="102"/>
      <c r="D3" s="103"/>
      <c r="E3" s="102"/>
      <c r="F3" s="102"/>
      <c r="G3" s="102"/>
      <c r="H3" s="102"/>
      <c r="I3" s="151" t="s">
        <v>402</v>
      </c>
      <c r="J3" s="151"/>
      <c r="K3" s="151"/>
      <c r="L3" s="151"/>
      <c r="M3" s="125"/>
      <c r="N3" s="125"/>
      <c r="O3" s="125"/>
      <c r="P3" s="125"/>
    </row>
    <row r="4" spans="1:16" ht="194.25" customHeight="1">
      <c r="A4" s="102"/>
      <c r="B4" s="102"/>
      <c r="C4" s="102"/>
      <c r="D4" s="103"/>
      <c r="E4" s="102"/>
      <c r="F4" s="102"/>
      <c r="G4" s="102"/>
      <c r="H4" s="102"/>
      <c r="I4" s="151" t="s">
        <v>429</v>
      </c>
      <c r="J4" s="152"/>
      <c r="K4" s="152"/>
      <c r="L4" s="152"/>
      <c r="M4" s="125"/>
      <c r="N4" s="125"/>
      <c r="O4" s="125"/>
      <c r="P4" s="125"/>
    </row>
    <row r="5" spans="1:16" ht="42" customHeight="1">
      <c r="A5" s="102"/>
      <c r="B5" s="102"/>
      <c r="C5" s="102"/>
      <c r="D5" s="103"/>
      <c r="E5" s="102"/>
      <c r="F5" s="102"/>
      <c r="G5" s="102"/>
      <c r="H5" s="102"/>
      <c r="I5" s="126"/>
      <c r="J5" s="127"/>
      <c r="K5" s="127"/>
      <c r="L5" s="127"/>
      <c r="M5" s="128"/>
      <c r="N5" s="128"/>
      <c r="O5" s="128"/>
      <c r="P5" s="128"/>
    </row>
    <row r="6" spans="1:16" ht="21" customHeight="1">
      <c r="A6" s="154" t="s">
        <v>399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18"/>
      <c r="N6" s="118"/>
      <c r="O6" s="118"/>
      <c r="P6" s="118"/>
    </row>
    <row r="7" spans="1:16" ht="29.25" customHeight="1">
      <c r="A7" s="154" t="s">
        <v>397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18"/>
      <c r="N7" s="118"/>
      <c r="O7" s="118"/>
      <c r="P7" s="118"/>
    </row>
    <row r="8" spans="1:16" ht="48.75" customHeight="1">
      <c r="A8" s="154" t="s">
        <v>400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08"/>
      <c r="N8" s="108"/>
      <c r="O8" s="108"/>
      <c r="P8" s="118"/>
    </row>
    <row r="9" spans="1:16" ht="19.5" customHeight="1">
      <c r="A9" s="100"/>
      <c r="B9" s="100"/>
    </row>
    <row r="10" spans="1:16" ht="90" hidden="1" customHeight="1">
      <c r="A10" s="52">
        <f>'прил 5 (КПКР)'!A25</f>
        <v>0</v>
      </c>
      <c r="B10" s="52">
        <f>'прил 5 (КПКР)'!C25</f>
        <v>0</v>
      </c>
      <c r="C10" s="76">
        <f>'прил 5 (КПКР)'!D25</f>
        <v>0</v>
      </c>
      <c r="D10" s="72" t="e">
        <f ca="1">IF(B10="","",E10+F10+G10+H10+I10+J10+L10+#REF!+#REF!+N10+P10)</f>
        <v>#NAME?</v>
      </c>
      <c r="E10" s="72" t="e">
        <f ca="1">IF($B10="","",_xlfn.IFNA(VLOOKUP(#REF!&amp;$B10,#REF!,11,FALSE),0))</f>
        <v>#NAME?</v>
      </c>
      <c r="F10" s="72" t="e">
        <f ca="1">IF($B10="","",_xlfn.IFNA(VLOOKUP(#REF!&amp;$B10,#REF!,11,FALSE),0))</f>
        <v>#NAME?</v>
      </c>
      <c r="G10" s="72" t="e">
        <f ca="1">IF($B10="","",_xlfn.IFNA(VLOOKUP(#REF!&amp;$B10,#REF!,11,FALSE),0))</f>
        <v>#NAME?</v>
      </c>
      <c r="H10" s="72" t="e">
        <f ca="1">IF($B10="","",_xlfn.IFNA(VLOOKUP(#REF!&amp;$B10,#REF!,11,FALSE),0))</f>
        <v>#NAME?</v>
      </c>
      <c r="I10" s="72" t="e">
        <f ca="1">IF($B10="","",_xlfn.IFNA(VLOOKUP(#REF!&amp;$B10,#REF!,11,FALSE),0))</f>
        <v>#NAME?</v>
      </c>
      <c r="J10" s="72" t="e">
        <f ca="1">IF($B10="","",_xlfn.IFNA(VLOOKUP(#REF!&amp;$B10,#REF!,11,FALSE),0))</f>
        <v>#NAME?</v>
      </c>
      <c r="K10" s="77" t="e">
        <f ca="1">IF($B10="","",_xlfn.IFNA(VLOOKUP(#REF!&amp;$B10,#REF!,8,FALSE),0)+_xlfn.IFNA(VLOOKUP(#REF!&amp;"1"&amp;$B10,#REF!,8,FALSE),0))</f>
        <v>#NAME?</v>
      </c>
      <c r="L10" s="72" t="e">
        <f ca="1">IF($B10="","",_xlfn.IFNA(VLOOKUP(#REF!&amp;$B10,#REF!,11,FALSE),0))</f>
        <v>#NAME?</v>
      </c>
      <c r="M10" s="72" t="e">
        <f ca="1">IF($B10="","",_xlfn.IFNA(VLOOKUP(#REF!&amp;$B10,#REF!,8,FALSE),0))</f>
        <v>#NAME?</v>
      </c>
      <c r="N10" s="72" t="e">
        <f ca="1">IF($B10="","",_xlfn.IFNA(VLOOKUP(#REF!&amp;$B10,#REF!,11,FALSE),0))</f>
        <v>#NAME?</v>
      </c>
      <c r="O10" s="72" t="e">
        <f ca="1">IF($B10="","",_xlfn.IFNA(VLOOKUP(#REF!&amp;$B10,#REF!,8,FALSE),0))</f>
        <v>#NAME?</v>
      </c>
      <c r="P10" s="72" t="e">
        <f ca="1">IF($B10="","",_xlfn.IFNA(VLOOKUP(#REF!&amp;$B10,#REF!,11,FALSE),0))</f>
        <v>#NAME?</v>
      </c>
    </row>
    <row r="11" spans="1:16" ht="90" hidden="1" customHeight="1">
      <c r="A11" s="52">
        <f>'прил 5 (КПКР)'!A26</f>
        <v>0</v>
      </c>
      <c r="B11" s="52">
        <f>'прил 5 (КПКР)'!C26</f>
        <v>0</v>
      </c>
      <c r="C11" s="76">
        <f>'прил 5 (КПКР)'!D26</f>
        <v>0</v>
      </c>
      <c r="D11" s="72" t="e">
        <f ca="1">IF(B11="","",E11+F11+G11+H11+I11+J11+L11+#REF!+#REF!+N11+P11)</f>
        <v>#NAME?</v>
      </c>
      <c r="E11" s="72" t="e">
        <f ca="1">IF($B11="","",_xlfn.IFNA(VLOOKUP(#REF!&amp;$B11,#REF!,11,FALSE),0))</f>
        <v>#NAME?</v>
      </c>
      <c r="F11" s="72" t="e">
        <f ca="1">IF($B11="","",_xlfn.IFNA(VLOOKUP(#REF!&amp;$B11,#REF!,11,FALSE),0))</f>
        <v>#NAME?</v>
      </c>
      <c r="G11" s="72" t="e">
        <f ca="1">IF($B11="","",_xlfn.IFNA(VLOOKUP(#REF!&amp;$B11,#REF!,11,FALSE),0))</f>
        <v>#NAME?</v>
      </c>
      <c r="H11" s="72" t="e">
        <f ca="1">IF($B11="","",_xlfn.IFNA(VLOOKUP(#REF!&amp;$B11,#REF!,11,FALSE),0))</f>
        <v>#NAME?</v>
      </c>
      <c r="I11" s="72" t="e">
        <f ca="1">IF($B11="","",_xlfn.IFNA(VLOOKUP(#REF!&amp;$B11,#REF!,11,FALSE),0))</f>
        <v>#NAME?</v>
      </c>
      <c r="J11" s="72" t="e">
        <f ca="1">IF($B11="","",_xlfn.IFNA(VLOOKUP(#REF!&amp;$B11,#REF!,11,FALSE),0))</f>
        <v>#NAME?</v>
      </c>
      <c r="K11" s="77" t="e">
        <f ca="1">IF($B11="","",_xlfn.IFNA(VLOOKUP(#REF!&amp;$B11,#REF!,8,FALSE),0)+_xlfn.IFNA(VLOOKUP(#REF!&amp;"1"&amp;$B11,#REF!,8,FALSE),0))</f>
        <v>#NAME?</v>
      </c>
      <c r="L11" s="72" t="e">
        <f ca="1">IF($B11="","",_xlfn.IFNA(VLOOKUP(#REF!&amp;$B11,#REF!,11,FALSE),0))</f>
        <v>#NAME?</v>
      </c>
      <c r="M11" s="72" t="e">
        <f ca="1">IF($B11="","",_xlfn.IFNA(VLOOKUP(#REF!&amp;$B11,#REF!,8,FALSE),0))</f>
        <v>#NAME?</v>
      </c>
      <c r="N11" s="72" t="e">
        <f ca="1">IF($B11="","",_xlfn.IFNA(VLOOKUP(#REF!&amp;$B11,#REF!,11,FALSE),0))</f>
        <v>#NAME?</v>
      </c>
      <c r="O11" s="72" t="e">
        <f ca="1">IF($B11="","",_xlfn.IFNA(VLOOKUP(#REF!&amp;$B11,#REF!,8,FALSE),0))</f>
        <v>#NAME?</v>
      </c>
      <c r="P11" s="72" t="e">
        <f ca="1">IF($B11="","",_xlfn.IFNA(VLOOKUP(#REF!&amp;$B11,#REF!,11,FALSE),0))</f>
        <v>#NAME?</v>
      </c>
    </row>
    <row r="12" spans="1:16" ht="90" hidden="1" customHeight="1">
      <c r="A12" s="52">
        <f>'прил 5 (КПКР)'!A27</f>
        <v>0</v>
      </c>
      <c r="B12" s="52">
        <f>'прил 5 (КПКР)'!C27</f>
        <v>0</v>
      </c>
      <c r="C12" s="76">
        <f>'прил 5 (КПКР)'!D27</f>
        <v>0</v>
      </c>
      <c r="D12" s="72" t="e">
        <f ca="1">IF(B12="","",E12+F12+G12+H12+I12+J12+L12+#REF!+#REF!+N12+P12)</f>
        <v>#NAME?</v>
      </c>
      <c r="E12" s="72" t="e">
        <f ca="1">IF($B12="","",_xlfn.IFNA(VLOOKUP(#REF!&amp;$B12,#REF!,11,FALSE),0))</f>
        <v>#NAME?</v>
      </c>
      <c r="F12" s="72" t="e">
        <f ca="1">IF($B12="","",_xlfn.IFNA(VLOOKUP(#REF!&amp;$B12,#REF!,11,FALSE),0))</f>
        <v>#NAME?</v>
      </c>
      <c r="G12" s="72" t="e">
        <f ca="1">IF($B12="","",_xlfn.IFNA(VLOOKUP(#REF!&amp;$B12,#REF!,11,FALSE),0))</f>
        <v>#NAME?</v>
      </c>
      <c r="H12" s="72" t="e">
        <f ca="1">IF($B12="","",_xlfn.IFNA(VLOOKUP(#REF!&amp;$B12,#REF!,11,FALSE),0))</f>
        <v>#NAME?</v>
      </c>
      <c r="I12" s="72" t="e">
        <f ca="1">IF($B12="","",_xlfn.IFNA(VLOOKUP(#REF!&amp;$B12,#REF!,11,FALSE),0))</f>
        <v>#NAME?</v>
      </c>
      <c r="J12" s="72" t="e">
        <f ca="1">IF($B12="","",_xlfn.IFNA(VLOOKUP(#REF!&amp;$B12,#REF!,11,FALSE),0))</f>
        <v>#NAME?</v>
      </c>
      <c r="K12" s="77" t="e">
        <f ca="1">IF($B12="","",_xlfn.IFNA(VLOOKUP(#REF!&amp;$B12,#REF!,8,FALSE),0)+_xlfn.IFNA(VLOOKUP(#REF!&amp;"1"&amp;$B12,#REF!,8,FALSE),0))</f>
        <v>#NAME?</v>
      </c>
      <c r="L12" s="72" t="e">
        <f ca="1">IF($B12="","",_xlfn.IFNA(VLOOKUP(#REF!&amp;$B12,#REF!,11,FALSE),0))</f>
        <v>#NAME?</v>
      </c>
      <c r="M12" s="72" t="e">
        <f ca="1">IF($B12="","",_xlfn.IFNA(VLOOKUP(#REF!&amp;$B12,#REF!,8,FALSE),0))</f>
        <v>#NAME?</v>
      </c>
      <c r="N12" s="72" t="e">
        <f ca="1">IF($B12="","",_xlfn.IFNA(VLOOKUP(#REF!&amp;$B12,#REF!,11,FALSE),0))</f>
        <v>#NAME?</v>
      </c>
      <c r="O12" s="72" t="e">
        <f ca="1">IF($B12="","",_xlfn.IFNA(VLOOKUP(#REF!&amp;$B12,#REF!,8,FALSE),0))</f>
        <v>#NAME?</v>
      </c>
      <c r="P12" s="72" t="e">
        <f ca="1">IF($B12="","",_xlfn.IFNA(VLOOKUP(#REF!&amp;$B12,#REF!,11,FALSE),0))</f>
        <v>#NAME?</v>
      </c>
    </row>
    <row r="13" spans="1:16" ht="90" hidden="1" customHeight="1">
      <c r="A13" s="52">
        <f>'прил 5 (КПКР)'!A28</f>
        <v>0</v>
      </c>
      <c r="B13" s="52">
        <f>'прил 5 (КПКР)'!C28</f>
        <v>0</v>
      </c>
      <c r="C13" s="76">
        <f>'прил 5 (КПКР)'!D28</f>
        <v>0</v>
      </c>
      <c r="D13" s="72" t="e">
        <f ca="1">IF(B13="","",E13+F13+G13+H13+I13+J13+L13+#REF!+#REF!+N13+P13)</f>
        <v>#NAME?</v>
      </c>
      <c r="E13" s="72" t="e">
        <f ca="1">IF($B13="","",_xlfn.IFNA(VLOOKUP(#REF!&amp;$B13,#REF!,11,FALSE),0))</f>
        <v>#NAME?</v>
      </c>
      <c r="F13" s="72" t="e">
        <f ca="1">IF($B13="","",_xlfn.IFNA(VLOOKUP(#REF!&amp;$B13,#REF!,11,FALSE),0))</f>
        <v>#NAME?</v>
      </c>
      <c r="G13" s="72" t="e">
        <f ca="1">IF($B13="","",_xlfn.IFNA(VLOOKUP(#REF!&amp;$B13,#REF!,11,FALSE),0))</f>
        <v>#NAME?</v>
      </c>
      <c r="H13" s="72" t="e">
        <f ca="1">IF($B13="","",_xlfn.IFNA(VLOOKUP(#REF!&amp;$B13,#REF!,11,FALSE),0))</f>
        <v>#NAME?</v>
      </c>
      <c r="I13" s="72" t="e">
        <f ca="1">IF($B13="","",_xlfn.IFNA(VLOOKUP(#REF!&amp;$B13,#REF!,11,FALSE),0))</f>
        <v>#NAME?</v>
      </c>
      <c r="J13" s="72" t="e">
        <f ca="1">IF($B13="","",_xlfn.IFNA(VLOOKUP(#REF!&amp;$B13,#REF!,11,FALSE),0))</f>
        <v>#NAME?</v>
      </c>
      <c r="K13" s="77" t="e">
        <f ca="1">IF($B13="","",_xlfn.IFNA(VLOOKUP(#REF!&amp;$B13,#REF!,8,FALSE),0)+_xlfn.IFNA(VLOOKUP(#REF!&amp;"1"&amp;$B13,#REF!,8,FALSE),0))</f>
        <v>#NAME?</v>
      </c>
      <c r="L13" s="72" t="e">
        <f ca="1">IF($B13="","",_xlfn.IFNA(VLOOKUP(#REF!&amp;$B13,#REF!,11,FALSE),0))</f>
        <v>#NAME?</v>
      </c>
      <c r="M13" s="72" t="e">
        <f ca="1">IF($B13="","",_xlfn.IFNA(VLOOKUP(#REF!&amp;$B13,#REF!,8,FALSE),0))</f>
        <v>#NAME?</v>
      </c>
      <c r="N13" s="72" t="e">
        <f ca="1">IF($B13="","",_xlfn.IFNA(VLOOKUP(#REF!&amp;$B13,#REF!,11,FALSE),0))</f>
        <v>#NAME?</v>
      </c>
      <c r="O13" s="72" t="e">
        <f ca="1">IF($B13="","",_xlfn.IFNA(VLOOKUP(#REF!&amp;$B13,#REF!,8,FALSE),0))</f>
        <v>#NAME?</v>
      </c>
      <c r="P13" s="72" t="e">
        <f ca="1">IF($B13="","",_xlfn.IFNA(VLOOKUP(#REF!&amp;$B13,#REF!,11,FALSE),0))</f>
        <v>#NAME?</v>
      </c>
    </row>
    <row r="14" spans="1:16" ht="90" hidden="1" customHeight="1">
      <c r="A14" s="52">
        <f>'прил 5 (КПКР)'!A29</f>
        <v>0</v>
      </c>
      <c r="B14" s="52">
        <f>'прил 5 (КПКР)'!C29</f>
        <v>0</v>
      </c>
      <c r="C14" s="76">
        <f>'прил 5 (КПКР)'!D29</f>
        <v>0</v>
      </c>
      <c r="D14" s="72" t="e">
        <f ca="1">IF(B14="","",E14+F14+G14+H14+I14+J14+L14+#REF!+#REF!+N14+P14)</f>
        <v>#NAME?</v>
      </c>
      <c r="E14" s="72" t="e">
        <f ca="1">IF($B14="","",_xlfn.IFNA(VLOOKUP(#REF!&amp;$B14,#REF!,11,FALSE),0))</f>
        <v>#NAME?</v>
      </c>
      <c r="F14" s="72" t="e">
        <f ca="1">IF($B14="","",_xlfn.IFNA(VLOOKUP(#REF!&amp;$B14,#REF!,11,FALSE),0))</f>
        <v>#NAME?</v>
      </c>
      <c r="G14" s="72" t="e">
        <f ca="1">IF($B14="","",_xlfn.IFNA(VLOOKUP(#REF!&amp;$B14,#REF!,11,FALSE),0))</f>
        <v>#NAME?</v>
      </c>
      <c r="H14" s="72" t="e">
        <f ca="1">IF($B14="","",_xlfn.IFNA(VLOOKUP(#REF!&amp;$B14,#REF!,11,FALSE),0))</f>
        <v>#NAME?</v>
      </c>
      <c r="I14" s="72" t="e">
        <f ca="1">IF($B14="","",_xlfn.IFNA(VLOOKUP(#REF!&amp;$B14,#REF!,11,FALSE),0))</f>
        <v>#NAME?</v>
      </c>
      <c r="J14" s="72" t="e">
        <f ca="1">IF($B14="","",_xlfn.IFNA(VLOOKUP(#REF!&amp;$B14,#REF!,11,FALSE),0))</f>
        <v>#NAME?</v>
      </c>
      <c r="K14" s="77" t="e">
        <f ca="1">IF($B14="","",_xlfn.IFNA(VLOOKUP(#REF!&amp;$B14,#REF!,8,FALSE),0)+_xlfn.IFNA(VLOOKUP(#REF!&amp;"1"&amp;$B14,#REF!,8,FALSE),0))</f>
        <v>#NAME?</v>
      </c>
      <c r="L14" s="72" t="e">
        <f ca="1">IF($B14="","",_xlfn.IFNA(VLOOKUP(#REF!&amp;$B14,#REF!,11,FALSE),0))</f>
        <v>#NAME?</v>
      </c>
      <c r="M14" s="72" t="e">
        <f ca="1">IF($B14="","",_xlfn.IFNA(VLOOKUP(#REF!&amp;$B14,#REF!,8,FALSE),0))</f>
        <v>#NAME?</v>
      </c>
      <c r="N14" s="72" t="e">
        <f ca="1">IF($B14="","",_xlfn.IFNA(VLOOKUP(#REF!&amp;$B14,#REF!,11,FALSE),0))</f>
        <v>#NAME?</v>
      </c>
      <c r="O14" s="72" t="e">
        <f ca="1">IF($B14="","",_xlfn.IFNA(VLOOKUP(#REF!&amp;$B14,#REF!,8,FALSE),0))</f>
        <v>#NAME?</v>
      </c>
      <c r="P14" s="72" t="e">
        <f ca="1">IF($B14="","",_xlfn.IFNA(VLOOKUP(#REF!&amp;$B14,#REF!,11,FALSE),0))</f>
        <v>#NAME?</v>
      </c>
    </row>
    <row r="15" spans="1:16" ht="90" hidden="1" customHeight="1">
      <c r="A15" s="52">
        <f>'прил 5 (КПКР)'!A30</f>
        <v>0</v>
      </c>
      <c r="B15" s="52">
        <f>'прил 5 (КПКР)'!C30</f>
        <v>0</v>
      </c>
      <c r="C15" s="76">
        <f>'прил 5 (КПКР)'!D30</f>
        <v>0</v>
      </c>
      <c r="D15" s="72" t="e">
        <f ca="1">IF(B15="","",E15+F15+G15+H15+I15+J15+L15+#REF!+#REF!+N15+P15)</f>
        <v>#NAME?</v>
      </c>
      <c r="E15" s="72" t="e">
        <f ca="1">IF($B15="","",_xlfn.IFNA(VLOOKUP(#REF!&amp;$B15,#REF!,11,FALSE),0))</f>
        <v>#NAME?</v>
      </c>
      <c r="F15" s="72" t="e">
        <f ca="1">IF($B15="","",_xlfn.IFNA(VLOOKUP(#REF!&amp;$B15,#REF!,11,FALSE),0))</f>
        <v>#NAME?</v>
      </c>
      <c r="G15" s="72" t="e">
        <f ca="1">IF($B15="","",_xlfn.IFNA(VLOOKUP(#REF!&amp;$B15,#REF!,11,FALSE),0))</f>
        <v>#NAME?</v>
      </c>
      <c r="H15" s="72" t="e">
        <f ca="1">IF($B15="","",_xlfn.IFNA(VLOOKUP(#REF!&amp;$B15,#REF!,11,FALSE),0))</f>
        <v>#NAME?</v>
      </c>
      <c r="I15" s="72" t="e">
        <f ca="1">IF($B15="","",_xlfn.IFNA(VLOOKUP(#REF!&amp;$B15,#REF!,11,FALSE),0))</f>
        <v>#NAME?</v>
      </c>
      <c r="J15" s="72" t="e">
        <f ca="1">IF($B15="","",_xlfn.IFNA(VLOOKUP(#REF!&amp;$B15,#REF!,11,FALSE),0))</f>
        <v>#NAME?</v>
      </c>
      <c r="K15" s="77" t="e">
        <f ca="1">IF($B15="","",_xlfn.IFNA(VLOOKUP(#REF!&amp;$B15,#REF!,8,FALSE),0)+_xlfn.IFNA(VLOOKUP(#REF!&amp;"1"&amp;$B15,#REF!,8,FALSE),0))</f>
        <v>#NAME?</v>
      </c>
      <c r="L15" s="72" t="e">
        <f ca="1">IF($B15="","",_xlfn.IFNA(VLOOKUP(#REF!&amp;$B15,#REF!,11,FALSE),0))</f>
        <v>#NAME?</v>
      </c>
      <c r="M15" s="72" t="e">
        <f ca="1">IF($B15="","",_xlfn.IFNA(VLOOKUP(#REF!&amp;$B15,#REF!,8,FALSE),0))</f>
        <v>#NAME?</v>
      </c>
      <c r="N15" s="72" t="e">
        <f ca="1">IF($B15="","",_xlfn.IFNA(VLOOKUP(#REF!&amp;$B15,#REF!,11,FALSE),0))</f>
        <v>#NAME?</v>
      </c>
      <c r="O15" s="72" t="e">
        <f ca="1">IF($B15="","",_xlfn.IFNA(VLOOKUP(#REF!&amp;$B15,#REF!,8,FALSE),0))</f>
        <v>#NAME?</v>
      </c>
      <c r="P15" s="72" t="e">
        <f ca="1">IF($B15="","",_xlfn.IFNA(VLOOKUP(#REF!&amp;$B15,#REF!,11,FALSE),0))</f>
        <v>#NAME?</v>
      </c>
    </row>
    <row r="16" spans="1:16" ht="90" hidden="1" customHeight="1">
      <c r="A16" s="52">
        <f>'прил 5 (КПКР)'!A31</f>
        <v>0</v>
      </c>
      <c r="B16" s="52">
        <f>'прил 5 (КПКР)'!C31</f>
        <v>0</v>
      </c>
      <c r="C16" s="76">
        <f>'прил 5 (КПКР)'!D31</f>
        <v>0</v>
      </c>
      <c r="D16" s="72" t="e">
        <f ca="1">IF(B16="","",E16+F16+G16+H16+I16+J16+L16+#REF!+#REF!+N16+P16)</f>
        <v>#NAME?</v>
      </c>
      <c r="E16" s="72" t="e">
        <f ca="1">IF($B16="","",_xlfn.IFNA(VLOOKUP(#REF!&amp;$B16,#REF!,11,FALSE),0))</f>
        <v>#NAME?</v>
      </c>
      <c r="F16" s="72" t="e">
        <f ca="1">IF($B16="","",_xlfn.IFNA(VLOOKUP(#REF!&amp;$B16,#REF!,11,FALSE),0))</f>
        <v>#NAME?</v>
      </c>
      <c r="G16" s="72" t="e">
        <f ca="1">IF($B16="","",_xlfn.IFNA(VLOOKUP(#REF!&amp;$B16,#REF!,11,FALSE),0))</f>
        <v>#NAME?</v>
      </c>
      <c r="H16" s="72" t="e">
        <f ca="1">IF($B16="","",_xlfn.IFNA(VLOOKUP(#REF!&amp;$B16,#REF!,11,FALSE),0))</f>
        <v>#NAME?</v>
      </c>
      <c r="I16" s="72" t="e">
        <f ca="1">IF($B16="","",_xlfn.IFNA(VLOOKUP(#REF!&amp;$B16,#REF!,11,FALSE),0))</f>
        <v>#NAME?</v>
      </c>
      <c r="J16" s="72" t="e">
        <f ca="1">IF($B16="","",_xlfn.IFNA(VLOOKUP(#REF!&amp;$B16,#REF!,11,FALSE),0))</f>
        <v>#NAME?</v>
      </c>
      <c r="K16" s="77" t="e">
        <f ca="1">IF($B16="","",_xlfn.IFNA(VLOOKUP(#REF!&amp;$B16,#REF!,8,FALSE),0)+_xlfn.IFNA(VLOOKUP(#REF!&amp;"1"&amp;$B16,#REF!,8,FALSE),0))</f>
        <v>#NAME?</v>
      </c>
      <c r="L16" s="72" t="e">
        <f ca="1">IF($B16="","",_xlfn.IFNA(VLOOKUP(#REF!&amp;$B16,#REF!,11,FALSE),0))</f>
        <v>#NAME?</v>
      </c>
      <c r="M16" s="72" t="e">
        <f ca="1">IF($B16="","",_xlfn.IFNA(VLOOKUP(#REF!&amp;$B16,#REF!,8,FALSE),0))</f>
        <v>#NAME?</v>
      </c>
      <c r="N16" s="72" t="e">
        <f ca="1">IF($B16="","",_xlfn.IFNA(VLOOKUP(#REF!&amp;$B16,#REF!,11,FALSE),0))</f>
        <v>#NAME?</v>
      </c>
      <c r="O16" s="72" t="e">
        <f ca="1">IF($B16="","",_xlfn.IFNA(VLOOKUP(#REF!&amp;$B16,#REF!,8,FALSE),0))</f>
        <v>#NAME?</v>
      </c>
      <c r="P16" s="72" t="e">
        <f ca="1">IF($B16="","",_xlfn.IFNA(VLOOKUP(#REF!&amp;$B16,#REF!,11,FALSE),0))</f>
        <v>#NAME?</v>
      </c>
    </row>
    <row r="17" spans="1:16" ht="90" hidden="1" customHeight="1">
      <c r="A17" s="52">
        <f>'прил 5 (КПКР)'!A32</f>
        <v>0</v>
      </c>
      <c r="B17" s="52">
        <f>'прил 5 (КПКР)'!C32</f>
        <v>0</v>
      </c>
      <c r="C17" s="76">
        <f>'прил 5 (КПКР)'!D32</f>
        <v>0</v>
      </c>
      <c r="D17" s="72" t="e">
        <f ca="1">IF(B17="","",E17+F17+G17+H17+I17+J17+L17+#REF!+#REF!+N17+P17)</f>
        <v>#NAME?</v>
      </c>
      <c r="E17" s="72" t="e">
        <f ca="1">IF($B17="","",_xlfn.IFNA(VLOOKUP(#REF!&amp;$B17,#REF!,11,FALSE),0))</f>
        <v>#NAME?</v>
      </c>
      <c r="F17" s="72" t="e">
        <f ca="1">IF($B17="","",_xlfn.IFNA(VLOOKUP(#REF!&amp;$B17,#REF!,11,FALSE),0))</f>
        <v>#NAME?</v>
      </c>
      <c r="G17" s="72" t="e">
        <f ca="1">IF($B17="","",_xlfn.IFNA(VLOOKUP(#REF!&amp;$B17,#REF!,11,FALSE),0))</f>
        <v>#NAME?</v>
      </c>
      <c r="H17" s="72" t="e">
        <f ca="1">IF($B17="","",_xlfn.IFNA(VLOOKUP(#REF!&amp;$B17,#REF!,11,FALSE),0))</f>
        <v>#NAME?</v>
      </c>
      <c r="I17" s="72" t="e">
        <f ca="1">IF($B17="","",_xlfn.IFNA(VLOOKUP(#REF!&amp;$B17,#REF!,11,FALSE),0))</f>
        <v>#NAME?</v>
      </c>
      <c r="J17" s="72" t="e">
        <f ca="1">IF($B17="","",_xlfn.IFNA(VLOOKUP(#REF!&amp;$B17,#REF!,11,FALSE),0))</f>
        <v>#NAME?</v>
      </c>
      <c r="K17" s="77" t="e">
        <f ca="1">IF($B17="","",_xlfn.IFNA(VLOOKUP(#REF!&amp;$B17,#REF!,8,FALSE),0)+_xlfn.IFNA(VLOOKUP(#REF!&amp;"1"&amp;$B17,#REF!,8,FALSE),0))</f>
        <v>#NAME?</v>
      </c>
      <c r="L17" s="72" t="e">
        <f ca="1">IF($B17="","",_xlfn.IFNA(VLOOKUP(#REF!&amp;$B17,#REF!,11,FALSE),0))</f>
        <v>#NAME?</v>
      </c>
      <c r="M17" s="72" t="e">
        <f ca="1">IF($B17="","",_xlfn.IFNA(VLOOKUP(#REF!&amp;$B17,#REF!,8,FALSE),0))</f>
        <v>#NAME?</v>
      </c>
      <c r="N17" s="72" t="e">
        <f ca="1">IF($B17="","",_xlfn.IFNA(VLOOKUP(#REF!&amp;$B17,#REF!,11,FALSE),0))</f>
        <v>#NAME?</v>
      </c>
      <c r="O17" s="72" t="e">
        <f ca="1">IF($B17="","",_xlfn.IFNA(VLOOKUP(#REF!&amp;$B17,#REF!,8,FALSE),0))</f>
        <v>#NAME?</v>
      </c>
      <c r="P17" s="72" t="e">
        <f ca="1">IF($B17="","",_xlfn.IFNA(VLOOKUP(#REF!&amp;$B17,#REF!,11,FALSE),0))</f>
        <v>#NAME?</v>
      </c>
    </row>
    <row r="18" spans="1:16" ht="90" hidden="1" customHeight="1">
      <c r="A18" s="52">
        <f>'прил 5 (КПКР)'!A33</f>
        <v>0</v>
      </c>
      <c r="B18" s="52">
        <f>'прил 5 (КПКР)'!C33</f>
        <v>0</v>
      </c>
      <c r="C18" s="76">
        <f>'прил 5 (КПКР)'!D33</f>
        <v>0</v>
      </c>
      <c r="D18" s="72" t="e">
        <f ca="1">IF(B18="","",E18+F18+G18+H18+I18+J18+L18+#REF!+#REF!+N18+P18)</f>
        <v>#NAME?</v>
      </c>
      <c r="E18" s="72" t="e">
        <f ca="1">IF($B18="","",_xlfn.IFNA(VLOOKUP(#REF!&amp;$B18,#REF!,11,FALSE),0))</f>
        <v>#NAME?</v>
      </c>
      <c r="F18" s="72" t="e">
        <f ca="1">IF($B18="","",_xlfn.IFNA(VLOOKUP(#REF!&amp;$B18,#REF!,11,FALSE),0))</f>
        <v>#NAME?</v>
      </c>
      <c r="G18" s="72" t="e">
        <f ca="1">IF($B18="","",_xlfn.IFNA(VLOOKUP(#REF!&amp;$B18,#REF!,11,FALSE),0))</f>
        <v>#NAME?</v>
      </c>
      <c r="H18" s="72" t="e">
        <f ca="1">IF($B18="","",_xlfn.IFNA(VLOOKUP(#REF!&amp;$B18,#REF!,11,FALSE),0))</f>
        <v>#NAME?</v>
      </c>
      <c r="I18" s="72" t="e">
        <f ca="1">IF($B18="","",_xlfn.IFNA(VLOOKUP(#REF!&amp;$B18,#REF!,11,FALSE),0))</f>
        <v>#NAME?</v>
      </c>
      <c r="J18" s="72" t="e">
        <f ca="1">IF($B18="","",_xlfn.IFNA(VLOOKUP(#REF!&amp;$B18,#REF!,11,FALSE),0))</f>
        <v>#NAME?</v>
      </c>
      <c r="K18" s="77" t="e">
        <f ca="1">IF($B18="","",_xlfn.IFNA(VLOOKUP(#REF!&amp;$B18,#REF!,8,FALSE),0)+_xlfn.IFNA(VLOOKUP(#REF!&amp;"1"&amp;$B18,#REF!,8,FALSE),0))</f>
        <v>#NAME?</v>
      </c>
      <c r="L18" s="72" t="e">
        <f ca="1">IF($B18="","",_xlfn.IFNA(VLOOKUP(#REF!&amp;$B18,#REF!,11,FALSE),0))</f>
        <v>#NAME?</v>
      </c>
      <c r="M18" s="72" t="e">
        <f ca="1">IF($B18="","",_xlfn.IFNA(VLOOKUP(#REF!&amp;$B18,#REF!,8,FALSE),0))</f>
        <v>#NAME?</v>
      </c>
      <c r="N18" s="72" t="e">
        <f ca="1">IF($B18="","",_xlfn.IFNA(VLOOKUP(#REF!&amp;$B18,#REF!,11,FALSE),0))</f>
        <v>#NAME?</v>
      </c>
      <c r="O18" s="72" t="e">
        <f ca="1">IF($B18="","",_xlfn.IFNA(VLOOKUP(#REF!&amp;$B18,#REF!,8,FALSE),0))</f>
        <v>#NAME?</v>
      </c>
      <c r="P18" s="72" t="e">
        <f ca="1">IF($B18="","",_xlfn.IFNA(VLOOKUP(#REF!&amp;$B18,#REF!,11,FALSE),0))</f>
        <v>#NAME?</v>
      </c>
    </row>
    <row r="19" spans="1:16" ht="90" hidden="1" customHeight="1">
      <c r="A19" s="52">
        <f>'прил 5 (КПКР)'!A34</f>
        <v>0</v>
      </c>
      <c r="B19" s="52">
        <f>'прил 5 (КПКР)'!C34</f>
        <v>0</v>
      </c>
      <c r="C19" s="76">
        <f>'прил 5 (КПКР)'!D34</f>
        <v>0</v>
      </c>
      <c r="D19" s="72" t="e">
        <f ca="1">IF(B19="","",E19+F19+G19+H19+I19+J19+L19+#REF!+#REF!+N19+P19)</f>
        <v>#NAME?</v>
      </c>
      <c r="E19" s="72" t="e">
        <f ca="1">IF($B19="","",_xlfn.IFNA(VLOOKUP(#REF!&amp;$B19,#REF!,11,FALSE),0))</f>
        <v>#NAME?</v>
      </c>
      <c r="F19" s="72" t="e">
        <f ca="1">IF($B19="","",_xlfn.IFNA(VLOOKUP(#REF!&amp;$B19,#REF!,11,FALSE),0))</f>
        <v>#NAME?</v>
      </c>
      <c r="G19" s="72" t="e">
        <f ca="1">IF($B19="","",_xlfn.IFNA(VLOOKUP(#REF!&amp;$B19,#REF!,11,FALSE),0))</f>
        <v>#NAME?</v>
      </c>
      <c r="H19" s="72" t="e">
        <f ca="1">IF($B19="","",_xlfn.IFNA(VLOOKUP(#REF!&amp;$B19,#REF!,11,FALSE),0))</f>
        <v>#NAME?</v>
      </c>
      <c r="I19" s="72" t="e">
        <f ca="1">IF($B19="","",_xlfn.IFNA(VLOOKUP(#REF!&amp;$B19,#REF!,11,FALSE),0))</f>
        <v>#NAME?</v>
      </c>
      <c r="J19" s="72" t="e">
        <f ca="1">IF($B19="","",_xlfn.IFNA(VLOOKUP(#REF!&amp;$B19,#REF!,11,FALSE),0))</f>
        <v>#NAME?</v>
      </c>
      <c r="K19" s="77" t="e">
        <f ca="1">IF($B19="","",_xlfn.IFNA(VLOOKUP(#REF!&amp;$B19,#REF!,8,FALSE),0)+_xlfn.IFNA(VLOOKUP(#REF!&amp;"1"&amp;$B19,#REF!,8,FALSE),0))</f>
        <v>#NAME?</v>
      </c>
      <c r="L19" s="72" t="e">
        <f ca="1">IF($B19="","",_xlfn.IFNA(VLOOKUP(#REF!&amp;$B19,#REF!,11,FALSE),0))</f>
        <v>#NAME?</v>
      </c>
      <c r="M19" s="72" t="e">
        <f ca="1">IF($B19="","",_xlfn.IFNA(VLOOKUP(#REF!&amp;$B19,#REF!,8,FALSE),0))</f>
        <v>#NAME?</v>
      </c>
      <c r="N19" s="72" t="e">
        <f ca="1">IF($B19="","",_xlfn.IFNA(VLOOKUP(#REF!&amp;$B19,#REF!,11,FALSE),0))</f>
        <v>#NAME?</v>
      </c>
      <c r="O19" s="72" t="e">
        <f ca="1">IF($B19="","",_xlfn.IFNA(VLOOKUP(#REF!&amp;$B19,#REF!,8,FALSE),0))</f>
        <v>#NAME?</v>
      </c>
      <c r="P19" s="72" t="e">
        <f ca="1">IF($B19="","",_xlfn.IFNA(VLOOKUP(#REF!&amp;$B19,#REF!,11,FALSE),0))</f>
        <v>#NAME?</v>
      </c>
    </row>
    <row r="20" spans="1:16" ht="90" hidden="1" customHeight="1">
      <c r="A20" s="52">
        <f>'прил 5 (КПКР)'!A35</f>
        <v>0</v>
      </c>
      <c r="B20" s="52">
        <f>'прил 5 (КПКР)'!C35</f>
        <v>0</v>
      </c>
      <c r="C20" s="76">
        <f>'прил 5 (КПКР)'!D35</f>
        <v>0</v>
      </c>
      <c r="D20" s="72" t="e">
        <f ca="1">IF(B20="","",E20+F20+G20+H20+I20+J20+L20+#REF!+#REF!+N20+P20)</f>
        <v>#NAME?</v>
      </c>
      <c r="E20" s="72" t="e">
        <f ca="1">IF($B20="","",_xlfn.IFNA(VLOOKUP(#REF!&amp;$B20,#REF!,11,FALSE),0))</f>
        <v>#NAME?</v>
      </c>
      <c r="F20" s="72" t="e">
        <f ca="1">IF($B20="","",_xlfn.IFNA(VLOOKUP(#REF!&amp;$B20,#REF!,11,FALSE),0))</f>
        <v>#NAME?</v>
      </c>
      <c r="G20" s="72" t="e">
        <f ca="1">IF($B20="","",_xlfn.IFNA(VLOOKUP(#REF!&amp;$B20,#REF!,11,FALSE),0))</f>
        <v>#NAME?</v>
      </c>
      <c r="H20" s="72" t="e">
        <f ca="1">IF($B20="","",_xlfn.IFNA(VLOOKUP(#REF!&amp;$B20,#REF!,11,FALSE),0))</f>
        <v>#NAME?</v>
      </c>
      <c r="I20" s="72" t="e">
        <f ca="1">IF($B20="","",_xlfn.IFNA(VLOOKUP(#REF!&amp;$B20,#REF!,11,FALSE),0))</f>
        <v>#NAME?</v>
      </c>
      <c r="J20" s="72" t="e">
        <f ca="1">IF($B20="","",_xlfn.IFNA(VLOOKUP(#REF!&amp;$B20,#REF!,11,FALSE),0))</f>
        <v>#NAME?</v>
      </c>
      <c r="K20" s="77" t="e">
        <f ca="1">IF($B20="","",_xlfn.IFNA(VLOOKUP(#REF!&amp;$B20,#REF!,8,FALSE),0)+_xlfn.IFNA(VLOOKUP(#REF!&amp;"1"&amp;$B20,#REF!,8,FALSE),0))</f>
        <v>#NAME?</v>
      </c>
      <c r="L20" s="72" t="e">
        <f ca="1">IF($B20="","",_xlfn.IFNA(VLOOKUP(#REF!&amp;$B20,#REF!,11,FALSE),0))</f>
        <v>#NAME?</v>
      </c>
      <c r="M20" s="72" t="e">
        <f ca="1">IF($B20="","",_xlfn.IFNA(VLOOKUP(#REF!&amp;$B20,#REF!,8,FALSE),0))</f>
        <v>#NAME?</v>
      </c>
      <c r="N20" s="72" t="e">
        <f ca="1">IF($B20="","",_xlfn.IFNA(VLOOKUP(#REF!&amp;$B20,#REF!,11,FALSE),0))</f>
        <v>#NAME?</v>
      </c>
      <c r="O20" s="72" t="e">
        <f ca="1">IF($B20="","",_xlfn.IFNA(VLOOKUP(#REF!&amp;$B20,#REF!,8,FALSE),0))</f>
        <v>#NAME?</v>
      </c>
      <c r="P20" s="72" t="e">
        <f ca="1">IF($B20="","",_xlfn.IFNA(VLOOKUP(#REF!&amp;$B20,#REF!,11,FALSE),0))</f>
        <v>#NAME?</v>
      </c>
    </row>
    <row r="21" spans="1:16" ht="90" hidden="1" customHeight="1">
      <c r="A21" s="52">
        <f>'прил 5 (КПКР)'!A36</f>
        <v>0</v>
      </c>
      <c r="B21" s="52">
        <f>'прил 5 (КПКР)'!C36</f>
        <v>0</v>
      </c>
      <c r="C21" s="76">
        <f>'прил 5 (КПКР)'!D36</f>
        <v>0</v>
      </c>
      <c r="D21" s="72" t="e">
        <f ca="1">IF(B21="","",E21+F21+G21+H21+I21+J21+L21+#REF!+#REF!+N21+P21)</f>
        <v>#NAME?</v>
      </c>
      <c r="E21" s="72" t="e">
        <f ca="1">IF($B21="","",_xlfn.IFNA(VLOOKUP(#REF!&amp;$B21,#REF!,11,FALSE),0))</f>
        <v>#NAME?</v>
      </c>
      <c r="F21" s="72" t="e">
        <f ca="1">IF($B21="","",_xlfn.IFNA(VLOOKUP(#REF!&amp;$B21,#REF!,11,FALSE),0))</f>
        <v>#NAME?</v>
      </c>
      <c r="G21" s="72" t="e">
        <f ca="1">IF($B21="","",_xlfn.IFNA(VLOOKUP(#REF!&amp;$B21,#REF!,11,FALSE),0))</f>
        <v>#NAME?</v>
      </c>
      <c r="H21" s="72" t="e">
        <f ca="1">IF($B21="","",_xlfn.IFNA(VLOOKUP(#REF!&amp;$B21,#REF!,11,FALSE),0))</f>
        <v>#NAME?</v>
      </c>
      <c r="I21" s="72" t="e">
        <f ca="1">IF($B21="","",_xlfn.IFNA(VLOOKUP(#REF!&amp;$B21,#REF!,11,FALSE),0))</f>
        <v>#NAME?</v>
      </c>
      <c r="J21" s="72" t="e">
        <f ca="1">IF($B21="","",_xlfn.IFNA(VLOOKUP(#REF!&amp;$B21,#REF!,11,FALSE),0))</f>
        <v>#NAME?</v>
      </c>
      <c r="K21" s="77" t="e">
        <f ca="1">IF($B21="","",_xlfn.IFNA(VLOOKUP(#REF!&amp;$B21,#REF!,8,FALSE),0)+_xlfn.IFNA(VLOOKUP(#REF!&amp;"1"&amp;$B21,#REF!,8,FALSE),0))</f>
        <v>#NAME?</v>
      </c>
      <c r="L21" s="72" t="e">
        <f ca="1">IF($B21="","",_xlfn.IFNA(VLOOKUP(#REF!&amp;$B21,#REF!,11,FALSE),0))</f>
        <v>#NAME?</v>
      </c>
      <c r="M21" s="72" t="e">
        <f ca="1">IF($B21="","",_xlfn.IFNA(VLOOKUP(#REF!&amp;$B21,#REF!,8,FALSE),0))</f>
        <v>#NAME?</v>
      </c>
      <c r="N21" s="72" t="e">
        <f ca="1">IF($B21="","",_xlfn.IFNA(VLOOKUP(#REF!&amp;$B21,#REF!,11,FALSE),0))</f>
        <v>#NAME?</v>
      </c>
      <c r="O21" s="72" t="e">
        <f ca="1">IF($B21="","",_xlfn.IFNA(VLOOKUP(#REF!&amp;$B21,#REF!,8,FALSE),0))</f>
        <v>#NAME?</v>
      </c>
      <c r="P21" s="72" t="e">
        <f ca="1">IF($B21="","",_xlfn.IFNA(VLOOKUP(#REF!&amp;$B21,#REF!,11,FALSE),0))</f>
        <v>#NAME?</v>
      </c>
    </row>
    <row r="22" spans="1:16" ht="90" hidden="1" customHeight="1">
      <c r="A22" s="52">
        <f>'прил 5 (КПКР)'!A37</f>
        <v>0</v>
      </c>
      <c r="B22" s="52">
        <f>'прил 5 (КПКР)'!C37</f>
        <v>0</v>
      </c>
      <c r="C22" s="76">
        <f>'прил 5 (КПКР)'!D37</f>
        <v>0</v>
      </c>
      <c r="D22" s="72" t="e">
        <f ca="1">IF(B22="","",E22+F22+G22+H22+I22+J22+L22+#REF!+#REF!+N22+P22)</f>
        <v>#NAME?</v>
      </c>
      <c r="E22" s="72" t="e">
        <f ca="1">IF($B22="","",_xlfn.IFNA(VLOOKUP(#REF!&amp;$B22,#REF!,11,FALSE),0))</f>
        <v>#NAME?</v>
      </c>
      <c r="F22" s="72" t="e">
        <f ca="1">IF($B22="","",_xlfn.IFNA(VLOOKUP(#REF!&amp;$B22,#REF!,11,FALSE),0))</f>
        <v>#NAME?</v>
      </c>
      <c r="G22" s="72" t="e">
        <f ca="1">IF($B22="","",_xlfn.IFNA(VLOOKUP(#REF!&amp;$B22,#REF!,11,FALSE),0))</f>
        <v>#NAME?</v>
      </c>
      <c r="H22" s="72" t="e">
        <f ca="1">IF($B22="","",_xlfn.IFNA(VLOOKUP(#REF!&amp;$B22,#REF!,11,FALSE),0))</f>
        <v>#NAME?</v>
      </c>
      <c r="I22" s="72" t="e">
        <f ca="1">IF($B22="","",_xlfn.IFNA(VLOOKUP(#REF!&amp;$B22,#REF!,11,FALSE),0))</f>
        <v>#NAME?</v>
      </c>
      <c r="J22" s="72" t="e">
        <f ca="1">IF($B22="","",_xlfn.IFNA(VLOOKUP(#REF!&amp;$B22,#REF!,11,FALSE),0))</f>
        <v>#NAME?</v>
      </c>
      <c r="K22" s="77" t="e">
        <f ca="1">IF($B22="","",_xlfn.IFNA(VLOOKUP(#REF!&amp;$B22,#REF!,8,FALSE),0)+_xlfn.IFNA(VLOOKUP(#REF!&amp;"1"&amp;$B22,#REF!,8,FALSE),0))</f>
        <v>#NAME?</v>
      </c>
      <c r="L22" s="72" t="e">
        <f ca="1">IF($B22="","",_xlfn.IFNA(VLOOKUP(#REF!&amp;$B22,#REF!,11,FALSE),0))</f>
        <v>#NAME?</v>
      </c>
      <c r="M22" s="72" t="e">
        <f ca="1">IF($B22="","",_xlfn.IFNA(VLOOKUP(#REF!&amp;$B22,#REF!,8,FALSE),0))</f>
        <v>#NAME?</v>
      </c>
      <c r="N22" s="72" t="e">
        <f ca="1">IF($B22="","",_xlfn.IFNA(VLOOKUP(#REF!&amp;$B22,#REF!,11,FALSE),0))</f>
        <v>#NAME?</v>
      </c>
      <c r="O22" s="72" t="e">
        <f ca="1">IF($B22="","",_xlfn.IFNA(VLOOKUP(#REF!&amp;$B22,#REF!,8,FALSE),0))</f>
        <v>#NAME?</v>
      </c>
      <c r="P22" s="72" t="e">
        <f ca="1">IF($B22="","",_xlfn.IFNA(VLOOKUP(#REF!&amp;$B22,#REF!,11,FALSE),0))</f>
        <v>#NAME?</v>
      </c>
    </row>
    <row r="23" spans="1:16" ht="90" hidden="1" customHeight="1">
      <c r="A23" s="52">
        <f>'прил 5 (КПКР)'!A38</f>
        <v>0</v>
      </c>
      <c r="B23" s="52">
        <f>'прил 5 (КПКР)'!C38</f>
        <v>0</v>
      </c>
      <c r="C23" s="76">
        <f>'прил 5 (КПКР)'!D38</f>
        <v>0</v>
      </c>
      <c r="D23" s="72" t="e">
        <f ca="1">IF(B23="","",E23+F23+G23+H23+I23+J23+L23+#REF!+#REF!+N23+P23)</f>
        <v>#NAME?</v>
      </c>
      <c r="E23" s="72" t="e">
        <f ca="1">IF($B23="","",_xlfn.IFNA(VLOOKUP(#REF!&amp;$B23,#REF!,11,FALSE),0))</f>
        <v>#NAME?</v>
      </c>
      <c r="F23" s="72" t="e">
        <f ca="1">IF($B23="","",_xlfn.IFNA(VLOOKUP(#REF!&amp;$B23,#REF!,11,FALSE),0))</f>
        <v>#NAME?</v>
      </c>
      <c r="G23" s="72" t="e">
        <f ca="1">IF($B23="","",_xlfn.IFNA(VLOOKUP(#REF!&amp;$B23,#REF!,11,FALSE),0))</f>
        <v>#NAME?</v>
      </c>
      <c r="H23" s="72" t="e">
        <f ca="1">IF($B23="","",_xlfn.IFNA(VLOOKUP(#REF!&amp;$B23,#REF!,11,FALSE),0))</f>
        <v>#NAME?</v>
      </c>
      <c r="I23" s="72" t="e">
        <f ca="1">IF($B23="","",_xlfn.IFNA(VLOOKUP(#REF!&amp;$B23,#REF!,11,FALSE),0))</f>
        <v>#NAME?</v>
      </c>
      <c r="J23" s="72" t="e">
        <f ca="1">IF($B23="","",_xlfn.IFNA(VLOOKUP(#REF!&amp;$B23,#REF!,11,FALSE),0))</f>
        <v>#NAME?</v>
      </c>
      <c r="K23" s="77" t="e">
        <f ca="1">IF($B23="","",_xlfn.IFNA(VLOOKUP(#REF!&amp;$B23,#REF!,8,FALSE),0)+_xlfn.IFNA(VLOOKUP(#REF!&amp;"1"&amp;$B23,#REF!,8,FALSE),0))</f>
        <v>#NAME?</v>
      </c>
      <c r="L23" s="72" t="e">
        <f ca="1">IF($B23="","",_xlfn.IFNA(VLOOKUP(#REF!&amp;$B23,#REF!,11,FALSE),0))</f>
        <v>#NAME?</v>
      </c>
      <c r="M23" s="72" t="e">
        <f ca="1">IF($B23="","",_xlfn.IFNA(VLOOKUP(#REF!&amp;$B23,#REF!,8,FALSE),0))</f>
        <v>#NAME?</v>
      </c>
      <c r="N23" s="72" t="e">
        <f ca="1">IF($B23="","",_xlfn.IFNA(VLOOKUP(#REF!&amp;$B23,#REF!,11,FALSE),0))</f>
        <v>#NAME?</v>
      </c>
      <c r="O23" s="72" t="e">
        <f ca="1">IF($B23="","",_xlfn.IFNA(VLOOKUP(#REF!&amp;$B23,#REF!,8,FALSE),0))</f>
        <v>#NAME?</v>
      </c>
      <c r="P23" s="72" t="e">
        <f ca="1">IF($B23="","",_xlfn.IFNA(VLOOKUP(#REF!&amp;$B23,#REF!,11,FALSE),0))</f>
        <v>#NAME?</v>
      </c>
    </row>
    <row r="24" spans="1:16" ht="90" hidden="1" customHeight="1">
      <c r="A24" s="52">
        <f>'прил 5 (КПКР)'!A39</f>
        <v>0</v>
      </c>
      <c r="B24" s="52">
        <f>'прил 5 (КПКР)'!C39</f>
        <v>0</v>
      </c>
      <c r="C24" s="76">
        <f>'прил 5 (КПКР)'!D39</f>
        <v>0</v>
      </c>
      <c r="D24" s="72" t="e">
        <f ca="1">IF(B24="","",E24+F24+G24+H24+I24+J24+L24+#REF!+#REF!+N24+P24)</f>
        <v>#NAME?</v>
      </c>
      <c r="E24" s="72" t="e">
        <f ca="1">IF($B24="","",_xlfn.IFNA(VLOOKUP(#REF!&amp;$B24,#REF!,11,FALSE),0))</f>
        <v>#NAME?</v>
      </c>
      <c r="F24" s="72" t="e">
        <f ca="1">IF($B24="","",_xlfn.IFNA(VLOOKUP(#REF!&amp;$B24,#REF!,11,FALSE),0))</f>
        <v>#NAME?</v>
      </c>
      <c r="G24" s="72" t="e">
        <f ca="1">IF($B24="","",_xlfn.IFNA(VLOOKUP(#REF!&amp;$B24,#REF!,11,FALSE),0))</f>
        <v>#NAME?</v>
      </c>
      <c r="H24" s="72" t="e">
        <f ca="1">IF($B24="","",_xlfn.IFNA(VLOOKUP(#REF!&amp;$B24,#REF!,11,FALSE),0))</f>
        <v>#NAME?</v>
      </c>
      <c r="I24" s="72" t="e">
        <f ca="1">IF($B24="","",_xlfn.IFNA(VLOOKUP(#REF!&amp;$B24,#REF!,11,FALSE),0))</f>
        <v>#NAME?</v>
      </c>
      <c r="J24" s="72" t="e">
        <f ca="1">IF($B24="","",_xlfn.IFNA(VLOOKUP(#REF!&amp;$B24,#REF!,11,FALSE),0))</f>
        <v>#NAME?</v>
      </c>
      <c r="K24" s="77" t="e">
        <f ca="1">IF($B24="","",_xlfn.IFNA(VLOOKUP(#REF!&amp;$B24,#REF!,8,FALSE),0)+_xlfn.IFNA(VLOOKUP(#REF!&amp;"1"&amp;$B24,#REF!,8,FALSE),0))</f>
        <v>#NAME?</v>
      </c>
      <c r="L24" s="72" t="e">
        <f ca="1">IF($B24="","",_xlfn.IFNA(VLOOKUP(#REF!&amp;$B24,#REF!,11,FALSE),0))</f>
        <v>#NAME?</v>
      </c>
      <c r="M24" s="72" t="e">
        <f ca="1">IF($B24="","",_xlfn.IFNA(VLOOKUP(#REF!&amp;$B24,#REF!,8,FALSE),0))</f>
        <v>#NAME?</v>
      </c>
      <c r="N24" s="72" t="e">
        <f ca="1">IF($B24="","",_xlfn.IFNA(VLOOKUP(#REF!&amp;$B24,#REF!,11,FALSE),0))</f>
        <v>#NAME?</v>
      </c>
      <c r="O24" s="72" t="e">
        <f ca="1">IF($B24="","",_xlfn.IFNA(VLOOKUP(#REF!&amp;$B24,#REF!,8,FALSE),0))</f>
        <v>#NAME?</v>
      </c>
      <c r="P24" s="72" t="e">
        <f ca="1">IF($B24="","",_xlfn.IFNA(VLOOKUP(#REF!&amp;$B24,#REF!,11,FALSE),0))</f>
        <v>#NAME?</v>
      </c>
    </row>
    <row r="25" spans="1:16" ht="90" hidden="1" customHeight="1">
      <c r="A25" s="52">
        <f>'прил 5 (КПКР)'!A40</f>
        <v>0</v>
      </c>
      <c r="B25" s="52">
        <f>'прил 5 (КПКР)'!C40</f>
        <v>0</v>
      </c>
      <c r="C25" s="76">
        <f>'прил 5 (КПКР)'!D40</f>
        <v>0</v>
      </c>
      <c r="D25" s="72" t="e">
        <f ca="1">IF(B25="","",E25+F25+G25+H25+I25+J25+L25+#REF!+#REF!+N25+P25)</f>
        <v>#NAME?</v>
      </c>
      <c r="E25" s="72" t="e">
        <f ca="1">IF($B25="","",_xlfn.IFNA(VLOOKUP(#REF!&amp;$B25,#REF!,11,FALSE),0))</f>
        <v>#NAME?</v>
      </c>
      <c r="F25" s="72" t="e">
        <f ca="1">IF($B25="","",_xlfn.IFNA(VLOOKUP(#REF!&amp;$B25,#REF!,11,FALSE),0))</f>
        <v>#NAME?</v>
      </c>
      <c r="G25" s="72" t="e">
        <f ca="1">IF($B25="","",_xlfn.IFNA(VLOOKUP(#REF!&amp;$B25,#REF!,11,FALSE),0))</f>
        <v>#NAME?</v>
      </c>
      <c r="H25" s="72" t="e">
        <f ca="1">IF($B25="","",_xlfn.IFNA(VLOOKUP(#REF!&amp;$B25,#REF!,11,FALSE),0))</f>
        <v>#NAME?</v>
      </c>
      <c r="I25" s="72" t="e">
        <f ca="1">IF($B25="","",_xlfn.IFNA(VLOOKUP(#REF!&amp;$B25,#REF!,11,FALSE),0))</f>
        <v>#NAME?</v>
      </c>
      <c r="J25" s="72" t="e">
        <f ca="1">IF($B25="","",_xlfn.IFNA(VLOOKUP(#REF!&amp;$B25,#REF!,11,FALSE),0))</f>
        <v>#NAME?</v>
      </c>
      <c r="K25" s="77" t="e">
        <f ca="1">IF($B25="","",_xlfn.IFNA(VLOOKUP(#REF!&amp;$B25,#REF!,8,FALSE),0)+_xlfn.IFNA(VLOOKUP(#REF!&amp;"1"&amp;$B25,#REF!,8,FALSE),0))</f>
        <v>#NAME?</v>
      </c>
      <c r="L25" s="72" t="e">
        <f ca="1">IF($B25="","",_xlfn.IFNA(VLOOKUP(#REF!&amp;$B25,#REF!,11,FALSE),0))</f>
        <v>#NAME?</v>
      </c>
      <c r="M25" s="72" t="e">
        <f ca="1">IF($B25="","",_xlfn.IFNA(VLOOKUP(#REF!&amp;$B25,#REF!,8,FALSE),0))</f>
        <v>#NAME?</v>
      </c>
      <c r="N25" s="72" t="e">
        <f ca="1">IF($B25="","",_xlfn.IFNA(VLOOKUP(#REF!&amp;$B25,#REF!,11,FALSE),0))</f>
        <v>#NAME?</v>
      </c>
      <c r="O25" s="72" t="e">
        <f ca="1">IF($B25="","",_xlfn.IFNA(VLOOKUP(#REF!&amp;$B25,#REF!,8,FALSE),0))</f>
        <v>#NAME?</v>
      </c>
      <c r="P25" s="72" t="e">
        <f ca="1">IF($B25="","",_xlfn.IFNA(VLOOKUP(#REF!&amp;$B25,#REF!,11,FALSE),0))</f>
        <v>#NAME?</v>
      </c>
    </row>
    <row r="26" spans="1:16" ht="90" hidden="1" customHeight="1">
      <c r="A26" s="52">
        <f>'прил 5 (КПКР)'!A41</f>
        <v>0</v>
      </c>
      <c r="B26" s="52">
        <f>'прил 5 (КПКР)'!C41</f>
        <v>0</v>
      </c>
      <c r="C26" s="76">
        <f>'прил 5 (КПКР)'!D41</f>
        <v>0</v>
      </c>
      <c r="D26" s="72" t="e">
        <f ca="1">IF(B26="","",E26+F26+G26+H26+I26+J26+L26+#REF!+#REF!+N26+P26)</f>
        <v>#NAME?</v>
      </c>
      <c r="E26" s="72" t="e">
        <f ca="1">IF($B26="","",_xlfn.IFNA(VLOOKUP(#REF!&amp;$B26,#REF!,11,FALSE),0))</f>
        <v>#NAME?</v>
      </c>
      <c r="F26" s="72" t="e">
        <f ca="1">IF($B26="","",_xlfn.IFNA(VLOOKUP(#REF!&amp;$B26,#REF!,11,FALSE),0))</f>
        <v>#NAME?</v>
      </c>
      <c r="G26" s="72" t="e">
        <f ca="1">IF($B26="","",_xlfn.IFNA(VLOOKUP(#REF!&amp;$B26,#REF!,11,FALSE),0))</f>
        <v>#NAME?</v>
      </c>
      <c r="H26" s="72" t="e">
        <f ca="1">IF($B26="","",_xlfn.IFNA(VLOOKUP(#REF!&amp;$B26,#REF!,11,FALSE),0))</f>
        <v>#NAME?</v>
      </c>
      <c r="I26" s="72" t="e">
        <f ca="1">IF($B26="","",_xlfn.IFNA(VLOOKUP(#REF!&amp;$B26,#REF!,11,FALSE),0))</f>
        <v>#NAME?</v>
      </c>
      <c r="J26" s="72" t="e">
        <f ca="1">IF($B26="","",_xlfn.IFNA(VLOOKUP(#REF!&amp;$B26,#REF!,11,FALSE),0))</f>
        <v>#NAME?</v>
      </c>
      <c r="K26" s="77" t="e">
        <f ca="1">IF($B26="","",_xlfn.IFNA(VLOOKUP(#REF!&amp;$B26,#REF!,8,FALSE),0)+_xlfn.IFNA(VLOOKUP(#REF!&amp;"1"&amp;$B26,#REF!,8,FALSE),0))</f>
        <v>#NAME?</v>
      </c>
      <c r="L26" s="72" t="e">
        <f ca="1">IF($B26="","",_xlfn.IFNA(VLOOKUP(#REF!&amp;$B26,#REF!,11,FALSE),0))</f>
        <v>#NAME?</v>
      </c>
      <c r="M26" s="72" t="e">
        <f ca="1">IF($B26="","",_xlfn.IFNA(VLOOKUP(#REF!&amp;$B26,#REF!,8,FALSE),0))</f>
        <v>#NAME?</v>
      </c>
      <c r="N26" s="72" t="e">
        <f ca="1">IF($B26="","",_xlfn.IFNA(VLOOKUP(#REF!&amp;$B26,#REF!,11,FALSE),0))</f>
        <v>#NAME?</v>
      </c>
      <c r="O26" s="72" t="e">
        <f ca="1">IF($B26="","",_xlfn.IFNA(VLOOKUP(#REF!&amp;$B26,#REF!,8,FALSE),0))</f>
        <v>#NAME?</v>
      </c>
      <c r="P26" s="72" t="e">
        <f ca="1">IF($B26="","",_xlfn.IFNA(VLOOKUP(#REF!&amp;$B26,#REF!,11,FALSE),0))</f>
        <v>#NAME?</v>
      </c>
    </row>
    <row r="27" spans="1:16" ht="57.75" hidden="1" customHeight="1">
      <c r="A27" s="52">
        <f>'прил 5 (КПКР)'!A42</f>
        <v>0</v>
      </c>
      <c r="B27" s="52">
        <f>'прил 5 (КПКР)'!C42</f>
        <v>0</v>
      </c>
      <c r="C27" s="76">
        <f>'прил 5 (КПКР)'!D42</f>
        <v>0</v>
      </c>
      <c r="D27" s="72" t="e">
        <f ca="1">IF(B27="","",E27+F27+G27+H27+I27+J27+L27+#REF!+#REF!+N27+P27)</f>
        <v>#NAME?</v>
      </c>
      <c r="E27" s="72" t="e">
        <f ca="1">IF($B27="","",_xlfn.IFNA(VLOOKUP(#REF!&amp;$B27,#REF!,11,FALSE),0))</f>
        <v>#NAME?</v>
      </c>
      <c r="F27" s="72" t="e">
        <f ca="1">IF($B27="","",_xlfn.IFNA(VLOOKUP(#REF!&amp;$B27,#REF!,11,FALSE),0))</f>
        <v>#NAME?</v>
      </c>
      <c r="G27" s="72" t="e">
        <f ca="1">IF($B27="","",_xlfn.IFNA(VLOOKUP(#REF!&amp;$B27,#REF!,11,FALSE),0))</f>
        <v>#NAME?</v>
      </c>
      <c r="H27" s="72" t="e">
        <f ca="1">IF($B27="","",_xlfn.IFNA(VLOOKUP(#REF!&amp;$B27,#REF!,11,FALSE),0))</f>
        <v>#NAME?</v>
      </c>
      <c r="I27" s="72" t="e">
        <f ca="1">IF($B27="","",_xlfn.IFNA(VLOOKUP(#REF!&amp;$B27,#REF!,11,FALSE),0))</f>
        <v>#NAME?</v>
      </c>
      <c r="J27" s="72" t="e">
        <f ca="1">IF($B27="","",_xlfn.IFNA(VLOOKUP(#REF!&amp;$B27,#REF!,11,FALSE),0))</f>
        <v>#NAME?</v>
      </c>
      <c r="K27" s="77" t="e">
        <f ca="1">IF($B27="","",_xlfn.IFNA(VLOOKUP(#REF!&amp;$B27,#REF!,8,FALSE),0)+_xlfn.IFNA(VLOOKUP(#REF!&amp;"1"&amp;$B27,#REF!,8,FALSE),0))</f>
        <v>#NAME?</v>
      </c>
      <c r="L27" s="72" t="e">
        <f ca="1">IF($B27="","",_xlfn.IFNA(VLOOKUP(#REF!&amp;$B27,#REF!,11,FALSE),0))</f>
        <v>#NAME?</v>
      </c>
      <c r="M27" s="72" t="e">
        <f ca="1">IF($B27="","",_xlfn.IFNA(VLOOKUP(#REF!&amp;$B27,#REF!,8,FALSE),0))</f>
        <v>#NAME?</v>
      </c>
      <c r="N27" s="72" t="e">
        <f ca="1">IF($B27="","",_xlfn.IFNA(VLOOKUP(#REF!&amp;$B27,#REF!,11,FALSE),0))</f>
        <v>#NAME?</v>
      </c>
      <c r="O27" s="72" t="e">
        <f ca="1">IF($B27="","",_xlfn.IFNA(VLOOKUP(#REF!&amp;$B27,#REF!,8,FALSE),0))</f>
        <v>#NAME?</v>
      </c>
      <c r="P27" s="72" t="e">
        <f ca="1">IF($B27="","",_xlfn.IFNA(VLOOKUP(#REF!&amp;$B27,#REF!,11,FALSE),0))</f>
        <v>#NAME?</v>
      </c>
    </row>
    <row r="28" spans="1:16" ht="15.75" hidden="1">
      <c r="A28" s="52">
        <f>'прил 5 (КПКР)'!A43</f>
        <v>0</v>
      </c>
      <c r="B28" s="52">
        <f>'прил 5 (КПКР)'!C43</f>
        <v>0</v>
      </c>
      <c r="C28" s="76">
        <f>'прил 5 (КПКР)'!D43</f>
        <v>0</v>
      </c>
      <c r="D28" s="72" t="e">
        <f ca="1">IF(B28="","",E28+F28+G28+H28+I28+J28+L28+#REF!+#REF!+N28+P28)</f>
        <v>#NAME?</v>
      </c>
      <c r="E28" s="72" t="e">
        <f ca="1">IF($B28="","",_xlfn.IFNA(VLOOKUP(#REF!&amp;$B28,#REF!,11,FALSE),0))</f>
        <v>#NAME?</v>
      </c>
      <c r="F28" s="72" t="e">
        <f ca="1">IF($B28="","",_xlfn.IFNA(VLOOKUP(#REF!&amp;$B28,#REF!,11,FALSE),0))</f>
        <v>#NAME?</v>
      </c>
      <c r="G28" s="72" t="e">
        <f ca="1">IF($B28="","",_xlfn.IFNA(VLOOKUP(#REF!&amp;$B28,#REF!,11,FALSE),0))</f>
        <v>#NAME?</v>
      </c>
      <c r="H28" s="72" t="e">
        <f ca="1">IF($B28="","",_xlfn.IFNA(VLOOKUP(#REF!&amp;$B28,#REF!,11,FALSE),0))</f>
        <v>#NAME?</v>
      </c>
      <c r="I28" s="72" t="e">
        <f ca="1">IF($B28="","",_xlfn.IFNA(VLOOKUP(#REF!&amp;$B28,#REF!,11,FALSE),0))</f>
        <v>#NAME?</v>
      </c>
      <c r="J28" s="72" t="e">
        <f ca="1">IF($B28="","",_xlfn.IFNA(VLOOKUP(#REF!&amp;$B28,#REF!,11,FALSE),0))</f>
        <v>#NAME?</v>
      </c>
      <c r="K28" s="77" t="e">
        <f ca="1">IF($B28="","",_xlfn.IFNA(VLOOKUP(#REF!&amp;$B28,#REF!,8,FALSE),0)+_xlfn.IFNA(VLOOKUP(#REF!&amp;"1"&amp;$B28,#REF!,8,FALSE),0))</f>
        <v>#NAME?</v>
      </c>
      <c r="L28" s="72" t="e">
        <f ca="1">IF($B28="","",_xlfn.IFNA(VLOOKUP(#REF!&amp;$B28,#REF!,11,FALSE),0))</f>
        <v>#NAME?</v>
      </c>
      <c r="M28" s="72" t="e">
        <f ca="1">IF($B28="","",_xlfn.IFNA(VLOOKUP(#REF!&amp;$B28,#REF!,8,FALSE),0))</f>
        <v>#NAME?</v>
      </c>
      <c r="N28" s="72" t="e">
        <f ca="1">IF($B28="","",_xlfn.IFNA(VLOOKUP(#REF!&amp;$B28,#REF!,11,FALSE),0))</f>
        <v>#NAME?</v>
      </c>
      <c r="O28" s="72" t="e">
        <f ca="1">IF($B28="","",_xlfn.IFNA(VLOOKUP(#REF!&amp;$B28,#REF!,8,FALSE),0))</f>
        <v>#NAME?</v>
      </c>
      <c r="P28" s="72" t="e">
        <f ca="1">IF($B28="","",_xlfn.IFNA(VLOOKUP(#REF!&amp;$B28,#REF!,11,FALSE),0))</f>
        <v>#NAME?</v>
      </c>
    </row>
    <row r="29" spans="1:16" ht="15.75" hidden="1">
      <c r="A29" s="52">
        <f>'прил 5 (КПКР)'!A44</f>
        <v>0</v>
      </c>
      <c r="B29" s="52">
        <f>'прил 5 (КПКР)'!C44</f>
        <v>0</v>
      </c>
      <c r="C29" s="76">
        <f>'прил 5 (КПКР)'!D44</f>
        <v>0</v>
      </c>
      <c r="D29" s="72" t="e">
        <f ca="1">IF(B29="","",E29+F29+G29+H29+I29+J29+L29+#REF!+#REF!+N29+P29)</f>
        <v>#NAME?</v>
      </c>
      <c r="E29" s="72" t="e">
        <f ca="1">IF($B29="","",_xlfn.IFNA(VLOOKUP(#REF!&amp;$B29,#REF!,11,FALSE),0))</f>
        <v>#NAME?</v>
      </c>
      <c r="F29" s="72" t="e">
        <f ca="1">IF($B29="","",_xlfn.IFNA(VLOOKUP(#REF!&amp;$B29,#REF!,11,FALSE),0))</f>
        <v>#NAME?</v>
      </c>
      <c r="G29" s="72" t="e">
        <f ca="1">IF($B29="","",_xlfn.IFNA(VLOOKUP(#REF!&amp;$B29,#REF!,11,FALSE),0))</f>
        <v>#NAME?</v>
      </c>
      <c r="H29" s="72" t="e">
        <f ca="1">IF($B29="","",_xlfn.IFNA(VLOOKUP(#REF!&amp;$B29,#REF!,11,FALSE),0))</f>
        <v>#NAME?</v>
      </c>
      <c r="I29" s="72" t="e">
        <f ca="1">IF($B29="","",_xlfn.IFNA(VLOOKUP(#REF!&amp;$B29,#REF!,11,FALSE),0))</f>
        <v>#NAME?</v>
      </c>
      <c r="J29" s="72" t="e">
        <f ca="1">IF($B29="","",_xlfn.IFNA(VLOOKUP(#REF!&amp;$B29,#REF!,11,FALSE),0))</f>
        <v>#NAME?</v>
      </c>
      <c r="K29" s="77" t="e">
        <f ca="1">IF($B29="","",_xlfn.IFNA(VLOOKUP(#REF!&amp;$B29,#REF!,8,FALSE),0)+_xlfn.IFNA(VLOOKUP(#REF!&amp;"1"&amp;$B29,#REF!,8,FALSE),0))</f>
        <v>#NAME?</v>
      </c>
      <c r="L29" s="72" t="e">
        <f ca="1">IF($B29="","",_xlfn.IFNA(VLOOKUP(#REF!&amp;$B29,#REF!,11,FALSE),0))</f>
        <v>#NAME?</v>
      </c>
      <c r="M29" s="72" t="e">
        <f ca="1">IF($B29="","",_xlfn.IFNA(VLOOKUP(#REF!&amp;$B29,#REF!,8,FALSE),0))</f>
        <v>#NAME?</v>
      </c>
      <c r="N29" s="72" t="e">
        <f ca="1">IF($B29="","",_xlfn.IFNA(VLOOKUP(#REF!&amp;$B29,#REF!,11,FALSE),0))</f>
        <v>#NAME?</v>
      </c>
      <c r="O29" s="72" t="e">
        <f ca="1">IF($B29="","",_xlfn.IFNA(VLOOKUP(#REF!&amp;$B29,#REF!,8,FALSE),0))</f>
        <v>#NAME?</v>
      </c>
      <c r="P29" s="72" t="e">
        <f ca="1">IF($B29="","",_xlfn.IFNA(VLOOKUP(#REF!&amp;$B29,#REF!,11,FALSE),0))</f>
        <v>#NAME?</v>
      </c>
    </row>
    <row r="30" spans="1:16" ht="15.75" hidden="1">
      <c r="A30" s="52">
        <f>'прил 5 (КПКР)'!A45</f>
        <v>0</v>
      </c>
      <c r="B30" s="52">
        <f>'прил 5 (КПКР)'!C45</f>
        <v>0</v>
      </c>
      <c r="C30" s="76">
        <f>'прил 5 (КПКР)'!D45</f>
        <v>0</v>
      </c>
      <c r="D30" s="72" t="e">
        <f ca="1">IF(B30="","",E30+F30+G30+H30+I30+J30+L30+#REF!+#REF!+N30+P30)</f>
        <v>#NAME?</v>
      </c>
      <c r="E30" s="72" t="e">
        <f ca="1">IF($B30="","",_xlfn.IFNA(VLOOKUP(#REF!&amp;$B30,#REF!,11,FALSE),0))</f>
        <v>#NAME?</v>
      </c>
      <c r="F30" s="72" t="e">
        <f ca="1">IF($B30="","",_xlfn.IFNA(VLOOKUP(#REF!&amp;$B30,#REF!,11,FALSE),0))</f>
        <v>#NAME?</v>
      </c>
      <c r="G30" s="72" t="e">
        <f ca="1">IF($B30="","",_xlfn.IFNA(VLOOKUP(#REF!&amp;$B30,#REF!,11,FALSE),0))</f>
        <v>#NAME?</v>
      </c>
      <c r="H30" s="72" t="e">
        <f ca="1">IF($B30="","",_xlfn.IFNA(VLOOKUP(#REF!&amp;$B30,#REF!,11,FALSE),0))</f>
        <v>#NAME?</v>
      </c>
      <c r="I30" s="72" t="e">
        <f ca="1">IF($B30="","",_xlfn.IFNA(VLOOKUP(#REF!&amp;$B30,#REF!,11,FALSE),0))</f>
        <v>#NAME?</v>
      </c>
      <c r="J30" s="72" t="e">
        <f ca="1">IF($B30="","",_xlfn.IFNA(VLOOKUP(#REF!&amp;$B30,#REF!,11,FALSE),0))</f>
        <v>#NAME?</v>
      </c>
      <c r="K30" s="77" t="e">
        <f ca="1">IF($B30="","",_xlfn.IFNA(VLOOKUP(#REF!&amp;$B30,#REF!,8,FALSE),0)+_xlfn.IFNA(VLOOKUP(#REF!&amp;"1"&amp;$B30,#REF!,8,FALSE),0))</f>
        <v>#NAME?</v>
      </c>
      <c r="L30" s="72" t="e">
        <f ca="1">IF($B30="","",_xlfn.IFNA(VLOOKUP(#REF!&amp;$B30,#REF!,11,FALSE),0))</f>
        <v>#NAME?</v>
      </c>
      <c r="M30" s="72" t="e">
        <f ca="1">IF($B30="","",_xlfn.IFNA(VLOOKUP(#REF!&amp;$B30,#REF!,8,FALSE),0))</f>
        <v>#NAME?</v>
      </c>
      <c r="N30" s="72" t="e">
        <f ca="1">IF($B30="","",_xlfn.IFNA(VLOOKUP(#REF!&amp;$B30,#REF!,11,FALSE),0))</f>
        <v>#NAME?</v>
      </c>
      <c r="O30" s="72" t="e">
        <f ca="1">IF($B30="","",_xlfn.IFNA(VLOOKUP(#REF!&amp;$B30,#REF!,8,FALSE),0))</f>
        <v>#NAME?</v>
      </c>
      <c r="P30" s="72" t="e">
        <f ca="1">IF($B30="","",_xlfn.IFNA(VLOOKUP(#REF!&amp;$B30,#REF!,11,FALSE),0))</f>
        <v>#NAME?</v>
      </c>
    </row>
    <row r="31" spans="1:16" ht="15.75" hidden="1">
      <c r="A31" s="52">
        <f>'прил 5 (КПКР)'!A46</f>
        <v>0</v>
      </c>
      <c r="B31" s="52">
        <f>'прил 5 (КПКР)'!C46</f>
        <v>0</v>
      </c>
      <c r="C31" s="76">
        <f>'прил 5 (КПКР)'!D46</f>
        <v>0</v>
      </c>
      <c r="D31" s="72" t="e">
        <f ca="1">IF(B31="","",E31+F31+G31+H31+I31+J31+L31+#REF!+#REF!+N31+P31)</f>
        <v>#NAME?</v>
      </c>
      <c r="E31" s="72" t="e">
        <f ca="1">IF($B31="","",_xlfn.IFNA(VLOOKUP(#REF!&amp;$B31,#REF!,11,FALSE),0))</f>
        <v>#NAME?</v>
      </c>
      <c r="F31" s="72" t="e">
        <f ca="1">IF($B31="","",_xlfn.IFNA(VLOOKUP(#REF!&amp;$B31,#REF!,11,FALSE),0))</f>
        <v>#NAME?</v>
      </c>
      <c r="G31" s="72" t="e">
        <f ca="1">IF($B31="","",_xlfn.IFNA(VLOOKUP(#REF!&amp;$B31,#REF!,11,FALSE),0))</f>
        <v>#NAME?</v>
      </c>
      <c r="H31" s="72" t="e">
        <f ca="1">IF($B31="","",_xlfn.IFNA(VLOOKUP(#REF!&amp;$B31,#REF!,11,FALSE),0))</f>
        <v>#NAME?</v>
      </c>
      <c r="I31" s="72" t="e">
        <f ca="1">IF($B31="","",_xlfn.IFNA(VLOOKUP(#REF!&amp;$B31,#REF!,11,FALSE),0))</f>
        <v>#NAME?</v>
      </c>
      <c r="J31" s="72" t="e">
        <f ca="1">IF($B31="","",_xlfn.IFNA(VLOOKUP(#REF!&amp;$B31,#REF!,11,FALSE),0))</f>
        <v>#NAME?</v>
      </c>
      <c r="K31" s="77" t="e">
        <f ca="1">IF($B31="","",_xlfn.IFNA(VLOOKUP(#REF!&amp;$B31,#REF!,8,FALSE),0)+_xlfn.IFNA(VLOOKUP(#REF!&amp;"1"&amp;$B31,#REF!,8,FALSE),0))</f>
        <v>#NAME?</v>
      </c>
      <c r="L31" s="72" t="e">
        <f ca="1">IF($B31="","",_xlfn.IFNA(VLOOKUP(#REF!&amp;$B31,#REF!,11,FALSE),0))</f>
        <v>#NAME?</v>
      </c>
      <c r="M31" s="72" t="e">
        <f ca="1">IF($B31="","",_xlfn.IFNA(VLOOKUP(#REF!&amp;$B31,#REF!,8,FALSE),0))</f>
        <v>#NAME?</v>
      </c>
      <c r="N31" s="72" t="e">
        <f ca="1">IF($B31="","",_xlfn.IFNA(VLOOKUP(#REF!&amp;$B31,#REF!,11,FALSE),0))</f>
        <v>#NAME?</v>
      </c>
      <c r="O31" s="72" t="e">
        <f ca="1">IF($B31="","",_xlfn.IFNA(VLOOKUP(#REF!&amp;$B31,#REF!,8,FALSE),0))</f>
        <v>#NAME?</v>
      </c>
      <c r="P31" s="72" t="e">
        <f ca="1">IF($B31="","",_xlfn.IFNA(VLOOKUP(#REF!&amp;$B31,#REF!,11,FALSE),0))</f>
        <v>#NAME?</v>
      </c>
    </row>
    <row r="32" spans="1:16" ht="15.75" hidden="1">
      <c r="A32" s="52">
        <f>'прил 5 (КПКР)'!A47</f>
        <v>0</v>
      </c>
      <c r="B32" s="52">
        <f>'прил 5 (КПКР)'!C47</f>
        <v>0</v>
      </c>
      <c r="C32" s="76">
        <f>'прил 5 (КПКР)'!D47</f>
        <v>0</v>
      </c>
      <c r="D32" s="72" t="e">
        <f ca="1">IF(B32="","",E32+F32+G32+H32+I32+J32+L32+#REF!+#REF!+N32+P32)</f>
        <v>#NAME?</v>
      </c>
      <c r="E32" s="72" t="e">
        <f ca="1">IF($B32="","",_xlfn.IFNA(VLOOKUP(#REF!&amp;$B32,#REF!,11,FALSE),0))</f>
        <v>#NAME?</v>
      </c>
      <c r="F32" s="72" t="e">
        <f ca="1">IF($B32="","",_xlfn.IFNA(VLOOKUP(#REF!&amp;$B32,#REF!,11,FALSE),0))</f>
        <v>#NAME?</v>
      </c>
      <c r="G32" s="72" t="e">
        <f ca="1">IF($B32="","",_xlfn.IFNA(VLOOKUP(#REF!&amp;$B32,#REF!,11,FALSE),0))</f>
        <v>#NAME?</v>
      </c>
      <c r="H32" s="72" t="e">
        <f ca="1">IF($B32="","",_xlfn.IFNA(VLOOKUP(#REF!&amp;$B32,#REF!,11,FALSE),0))</f>
        <v>#NAME?</v>
      </c>
      <c r="I32" s="72" t="e">
        <f ca="1">IF($B32="","",_xlfn.IFNA(VLOOKUP(#REF!&amp;$B32,#REF!,11,FALSE),0))</f>
        <v>#NAME?</v>
      </c>
      <c r="J32" s="72" t="e">
        <f ca="1">IF($B32="","",_xlfn.IFNA(VLOOKUP(#REF!&amp;$B32,#REF!,11,FALSE),0))</f>
        <v>#NAME?</v>
      </c>
      <c r="K32" s="77" t="e">
        <f ca="1">IF($B32="","",_xlfn.IFNA(VLOOKUP(#REF!&amp;$B32,#REF!,8,FALSE),0)+_xlfn.IFNA(VLOOKUP(#REF!&amp;"1"&amp;$B32,#REF!,8,FALSE),0))</f>
        <v>#NAME?</v>
      </c>
      <c r="L32" s="72" t="e">
        <f ca="1">IF($B32="","",_xlfn.IFNA(VLOOKUP(#REF!&amp;$B32,#REF!,11,FALSE),0))</f>
        <v>#NAME?</v>
      </c>
      <c r="M32" s="72" t="e">
        <f ca="1">IF($B32="","",_xlfn.IFNA(VLOOKUP(#REF!&amp;$B32,#REF!,8,FALSE),0))</f>
        <v>#NAME?</v>
      </c>
      <c r="N32" s="72" t="e">
        <f ca="1">IF($B32="","",_xlfn.IFNA(VLOOKUP(#REF!&amp;$B32,#REF!,11,FALSE),0))</f>
        <v>#NAME?</v>
      </c>
      <c r="O32" s="72" t="e">
        <f ca="1">IF($B32="","",_xlfn.IFNA(VLOOKUP(#REF!&amp;$B32,#REF!,8,FALSE),0))</f>
        <v>#NAME?</v>
      </c>
      <c r="P32" s="72" t="e">
        <f ca="1">IF($B32="","",_xlfn.IFNA(VLOOKUP(#REF!&amp;$B32,#REF!,11,FALSE),0))</f>
        <v>#NAME?</v>
      </c>
    </row>
    <row r="33" spans="1:16" ht="15.75" hidden="1">
      <c r="A33" s="52">
        <f>'прил 5 (КПКР)'!A48</f>
        <v>0</v>
      </c>
      <c r="B33" s="52">
        <f>'прил 5 (КПКР)'!C48</f>
        <v>0</v>
      </c>
      <c r="C33" s="76">
        <f>'прил 5 (КПКР)'!D48</f>
        <v>0</v>
      </c>
      <c r="D33" s="72" t="e">
        <f ca="1">IF(B33="","",E33+F33+G33+H33+I33+J33+L33+#REF!+#REF!+N33+P33)</f>
        <v>#NAME?</v>
      </c>
      <c r="E33" s="72" t="e">
        <f ca="1">IF($B33="","",_xlfn.IFNA(VLOOKUP(#REF!&amp;$B33,#REF!,11,FALSE),0))</f>
        <v>#NAME?</v>
      </c>
      <c r="F33" s="72" t="e">
        <f ca="1">IF($B33="","",_xlfn.IFNA(VLOOKUP(#REF!&amp;$B33,#REF!,11,FALSE),0))</f>
        <v>#NAME?</v>
      </c>
      <c r="G33" s="72" t="e">
        <f ca="1">IF($B33="","",_xlfn.IFNA(VLOOKUP(#REF!&amp;$B33,#REF!,11,FALSE),0))</f>
        <v>#NAME?</v>
      </c>
      <c r="H33" s="72" t="e">
        <f ca="1">IF($B33="","",_xlfn.IFNA(VLOOKUP(#REF!&amp;$B33,#REF!,11,FALSE),0))</f>
        <v>#NAME?</v>
      </c>
      <c r="I33" s="72" t="e">
        <f ca="1">IF($B33="","",_xlfn.IFNA(VLOOKUP(#REF!&amp;$B33,#REF!,11,FALSE),0))</f>
        <v>#NAME?</v>
      </c>
      <c r="J33" s="72" t="e">
        <f ca="1">IF($B33="","",_xlfn.IFNA(VLOOKUP(#REF!&amp;$B33,#REF!,11,FALSE),0))</f>
        <v>#NAME?</v>
      </c>
      <c r="K33" s="77" t="e">
        <f ca="1">IF($B33="","",_xlfn.IFNA(VLOOKUP(#REF!&amp;$B33,#REF!,8,FALSE),0)+_xlfn.IFNA(VLOOKUP(#REF!&amp;"1"&amp;$B33,#REF!,8,FALSE),0))</f>
        <v>#NAME?</v>
      </c>
      <c r="L33" s="72" t="e">
        <f ca="1">IF($B33="","",_xlfn.IFNA(VLOOKUP(#REF!&amp;$B33,#REF!,11,FALSE),0))</f>
        <v>#NAME?</v>
      </c>
      <c r="M33" s="72" t="e">
        <f ca="1">IF($B33="","",_xlfn.IFNA(VLOOKUP(#REF!&amp;$B33,#REF!,8,FALSE),0))</f>
        <v>#NAME?</v>
      </c>
      <c r="N33" s="72" t="e">
        <f ca="1">IF($B33="","",_xlfn.IFNA(VLOOKUP(#REF!&amp;$B33,#REF!,11,FALSE),0))</f>
        <v>#NAME?</v>
      </c>
      <c r="O33" s="72" t="e">
        <f ca="1">IF($B33="","",_xlfn.IFNA(VLOOKUP(#REF!&amp;$B33,#REF!,8,FALSE),0))</f>
        <v>#NAME?</v>
      </c>
      <c r="P33" s="72" t="e">
        <f ca="1">IF($B33="","",_xlfn.IFNA(VLOOKUP(#REF!&amp;$B33,#REF!,11,FALSE),0))</f>
        <v>#NAME?</v>
      </c>
    </row>
    <row r="34" spans="1:16" ht="15.75" hidden="1">
      <c r="A34" s="52">
        <f>'прил 5 (КПКР)'!A49</f>
        <v>0</v>
      </c>
      <c r="B34" s="52">
        <f>'прил 5 (КПКР)'!C49</f>
        <v>0</v>
      </c>
      <c r="C34" s="76">
        <f>'прил 5 (КПКР)'!D49</f>
        <v>0</v>
      </c>
      <c r="D34" s="72" t="e">
        <f ca="1">IF(B34="","",E34+F34+G34+H34+I34+J34+L34+#REF!+#REF!+N34+P34)</f>
        <v>#NAME?</v>
      </c>
      <c r="E34" s="72" t="e">
        <f ca="1">IF($B34="","",_xlfn.IFNA(VLOOKUP(#REF!&amp;$B34,#REF!,11,FALSE),0))</f>
        <v>#NAME?</v>
      </c>
      <c r="F34" s="72" t="e">
        <f ca="1">IF($B34="","",_xlfn.IFNA(VLOOKUP(#REF!&amp;$B34,#REF!,11,FALSE),0))</f>
        <v>#NAME?</v>
      </c>
      <c r="G34" s="72" t="e">
        <f ca="1">IF($B34="","",_xlfn.IFNA(VLOOKUP(#REF!&amp;$B34,#REF!,11,FALSE),0))</f>
        <v>#NAME?</v>
      </c>
      <c r="H34" s="72" t="e">
        <f ca="1">IF($B34="","",_xlfn.IFNA(VLOOKUP(#REF!&amp;$B34,#REF!,11,FALSE),0))</f>
        <v>#NAME?</v>
      </c>
      <c r="I34" s="72" t="e">
        <f ca="1">IF($B34="","",_xlfn.IFNA(VLOOKUP(#REF!&amp;$B34,#REF!,11,FALSE),0))</f>
        <v>#NAME?</v>
      </c>
      <c r="J34" s="72" t="e">
        <f ca="1">IF($B34="","",_xlfn.IFNA(VLOOKUP(#REF!&amp;$B34,#REF!,11,FALSE),0))</f>
        <v>#NAME?</v>
      </c>
      <c r="K34" s="77" t="e">
        <f ca="1">IF($B34="","",_xlfn.IFNA(VLOOKUP(#REF!&amp;$B34,#REF!,8,FALSE),0)+_xlfn.IFNA(VLOOKUP(#REF!&amp;"1"&amp;$B34,#REF!,8,FALSE),0))</f>
        <v>#NAME?</v>
      </c>
      <c r="L34" s="72" t="e">
        <f ca="1">IF($B34="","",_xlfn.IFNA(VLOOKUP(#REF!&amp;$B34,#REF!,11,FALSE),0))</f>
        <v>#NAME?</v>
      </c>
      <c r="M34" s="72" t="e">
        <f ca="1">IF($B34="","",_xlfn.IFNA(VLOOKUP(#REF!&amp;$B34,#REF!,8,FALSE),0))</f>
        <v>#NAME?</v>
      </c>
      <c r="N34" s="72" t="e">
        <f ca="1">IF($B34="","",_xlfn.IFNA(VLOOKUP(#REF!&amp;$B34,#REF!,11,FALSE),0))</f>
        <v>#NAME?</v>
      </c>
      <c r="O34" s="72" t="e">
        <f ca="1">IF($B34="","",_xlfn.IFNA(VLOOKUP(#REF!&amp;$B34,#REF!,8,FALSE),0))</f>
        <v>#NAME?</v>
      </c>
      <c r="P34" s="72" t="e">
        <f ca="1">IF($B34="","",_xlfn.IFNA(VLOOKUP(#REF!&amp;$B34,#REF!,11,FALSE),0))</f>
        <v>#NAME?</v>
      </c>
    </row>
    <row r="35" spans="1:16" ht="15.75" hidden="1">
      <c r="A35" s="52">
        <f>'прил 5 (КПКР)'!A50</f>
        <v>0</v>
      </c>
      <c r="B35" s="52">
        <f>'прил 5 (КПКР)'!C50</f>
        <v>0</v>
      </c>
      <c r="C35" s="76">
        <f>'прил 5 (КПКР)'!D50</f>
        <v>0</v>
      </c>
      <c r="D35" s="72" t="e">
        <f ca="1">IF(B35="","",E35+F35+G35+H35+I35+J35+L35+#REF!+#REF!+N35+P35)</f>
        <v>#NAME?</v>
      </c>
      <c r="E35" s="72" t="e">
        <f ca="1">IF($B35="","",_xlfn.IFNA(VLOOKUP(#REF!&amp;$B35,#REF!,11,FALSE),0))</f>
        <v>#NAME?</v>
      </c>
      <c r="F35" s="72" t="e">
        <f ca="1">IF($B35="","",_xlfn.IFNA(VLOOKUP(#REF!&amp;$B35,#REF!,11,FALSE),0))</f>
        <v>#NAME?</v>
      </c>
      <c r="G35" s="72" t="e">
        <f ca="1">IF($B35="","",_xlfn.IFNA(VLOOKUP(#REF!&amp;$B35,#REF!,11,FALSE),0))</f>
        <v>#NAME?</v>
      </c>
      <c r="H35" s="72" t="e">
        <f ca="1">IF($B35="","",_xlfn.IFNA(VLOOKUP(#REF!&amp;$B35,#REF!,11,FALSE),0))</f>
        <v>#NAME?</v>
      </c>
      <c r="I35" s="72" t="e">
        <f ca="1">IF($B35="","",_xlfn.IFNA(VLOOKUP(#REF!&amp;$B35,#REF!,11,FALSE),0))</f>
        <v>#NAME?</v>
      </c>
      <c r="J35" s="72" t="e">
        <f ca="1">IF($B35="","",_xlfn.IFNA(VLOOKUP(#REF!&amp;$B35,#REF!,11,FALSE),0))</f>
        <v>#NAME?</v>
      </c>
      <c r="K35" s="77" t="e">
        <f ca="1">IF($B35="","",_xlfn.IFNA(VLOOKUP(#REF!&amp;$B35,#REF!,8,FALSE),0)+_xlfn.IFNA(VLOOKUP(#REF!&amp;"1"&amp;$B35,#REF!,8,FALSE),0))</f>
        <v>#NAME?</v>
      </c>
      <c r="L35" s="72" t="e">
        <f ca="1">IF($B35="","",_xlfn.IFNA(VLOOKUP(#REF!&amp;$B35,#REF!,11,FALSE),0))</f>
        <v>#NAME?</v>
      </c>
      <c r="M35" s="72" t="e">
        <f ca="1">IF($B35="","",_xlfn.IFNA(VLOOKUP(#REF!&amp;$B35,#REF!,8,FALSE),0))</f>
        <v>#NAME?</v>
      </c>
      <c r="N35" s="72" t="e">
        <f ca="1">IF($B35="","",_xlfn.IFNA(VLOOKUP(#REF!&amp;$B35,#REF!,11,FALSE),0))</f>
        <v>#NAME?</v>
      </c>
      <c r="O35" s="72" t="e">
        <f ca="1">IF($B35="","",_xlfn.IFNA(VLOOKUP(#REF!&amp;$B35,#REF!,8,FALSE),0))</f>
        <v>#NAME?</v>
      </c>
      <c r="P35" s="72" t="e">
        <f ca="1">IF($B35="","",_xlfn.IFNA(VLOOKUP(#REF!&amp;$B35,#REF!,11,FALSE),0))</f>
        <v>#NAME?</v>
      </c>
    </row>
    <row r="36" spans="1:16" ht="15.75" hidden="1">
      <c r="A36" s="52">
        <f>'прил 5 (КПКР)'!A51</f>
        <v>0</v>
      </c>
      <c r="B36" s="52">
        <f>'прил 5 (КПКР)'!C51</f>
        <v>0</v>
      </c>
      <c r="C36" s="76">
        <f>'прил 5 (КПКР)'!D51</f>
        <v>0</v>
      </c>
      <c r="D36" s="72" t="e">
        <f ca="1">IF(B36="","",E36+F36+G36+H36+I36+J36+L36+#REF!+#REF!+N36+P36)</f>
        <v>#NAME?</v>
      </c>
      <c r="E36" s="72" t="e">
        <f ca="1">IF($B36="","",_xlfn.IFNA(VLOOKUP(#REF!&amp;$B36,#REF!,11,FALSE),0))</f>
        <v>#NAME?</v>
      </c>
      <c r="F36" s="72" t="e">
        <f ca="1">IF($B36="","",_xlfn.IFNA(VLOOKUP(#REF!&amp;$B36,#REF!,11,FALSE),0))</f>
        <v>#NAME?</v>
      </c>
      <c r="G36" s="72" t="e">
        <f ca="1">IF($B36="","",_xlfn.IFNA(VLOOKUP(#REF!&amp;$B36,#REF!,11,FALSE),0))</f>
        <v>#NAME?</v>
      </c>
      <c r="H36" s="72" t="e">
        <f ca="1">IF($B36="","",_xlfn.IFNA(VLOOKUP(#REF!&amp;$B36,#REF!,11,FALSE),0))</f>
        <v>#NAME?</v>
      </c>
      <c r="I36" s="72" t="e">
        <f ca="1">IF($B36="","",_xlfn.IFNA(VLOOKUP(#REF!&amp;$B36,#REF!,11,FALSE),0))</f>
        <v>#NAME?</v>
      </c>
      <c r="J36" s="72" t="e">
        <f ca="1">IF($B36="","",_xlfn.IFNA(VLOOKUP(#REF!&amp;$B36,#REF!,11,FALSE),0))</f>
        <v>#NAME?</v>
      </c>
      <c r="K36" s="77" t="e">
        <f ca="1">IF($B36="","",_xlfn.IFNA(VLOOKUP(#REF!&amp;$B36,#REF!,8,FALSE),0)+_xlfn.IFNA(VLOOKUP(#REF!&amp;"1"&amp;$B36,#REF!,8,FALSE),0))</f>
        <v>#NAME?</v>
      </c>
      <c r="L36" s="72" t="e">
        <f ca="1">IF($B36="","",_xlfn.IFNA(VLOOKUP(#REF!&amp;$B36,#REF!,11,FALSE),0))</f>
        <v>#NAME?</v>
      </c>
      <c r="M36" s="72" t="e">
        <f ca="1">IF($B36="","",_xlfn.IFNA(VLOOKUP(#REF!&amp;$B36,#REF!,8,FALSE),0))</f>
        <v>#NAME?</v>
      </c>
      <c r="N36" s="72" t="e">
        <f ca="1">IF($B36="","",_xlfn.IFNA(VLOOKUP(#REF!&amp;$B36,#REF!,11,FALSE),0))</f>
        <v>#NAME?</v>
      </c>
      <c r="O36" s="72" t="e">
        <f ca="1">IF($B36="","",_xlfn.IFNA(VLOOKUP(#REF!&amp;$B36,#REF!,8,FALSE),0))</f>
        <v>#NAME?</v>
      </c>
      <c r="P36" s="72" t="e">
        <f ca="1">IF($B36="","",_xlfn.IFNA(VLOOKUP(#REF!&amp;$B36,#REF!,11,FALSE),0))</f>
        <v>#NAME?</v>
      </c>
    </row>
    <row r="37" spans="1:16" ht="15.75" hidden="1">
      <c r="A37" s="52">
        <f>'прил 5 (КПКР)'!A52</f>
        <v>0</v>
      </c>
      <c r="B37" s="52">
        <f>'прил 5 (КПКР)'!C52</f>
        <v>0</v>
      </c>
      <c r="C37" s="76">
        <f>'прил 5 (КПКР)'!D52</f>
        <v>0</v>
      </c>
      <c r="D37" s="72" t="e">
        <f ca="1">IF(B37="","",E37+F37+G37+H37+I37+J37+L37+#REF!+#REF!+N37+P37)</f>
        <v>#NAME?</v>
      </c>
      <c r="E37" s="72" t="e">
        <f ca="1">IF($B37="","",_xlfn.IFNA(VLOOKUP(#REF!&amp;$B37,#REF!,11,FALSE),0))</f>
        <v>#NAME?</v>
      </c>
      <c r="F37" s="72" t="e">
        <f ca="1">IF($B37="","",_xlfn.IFNA(VLOOKUP(#REF!&amp;$B37,#REF!,11,FALSE),0))</f>
        <v>#NAME?</v>
      </c>
      <c r="G37" s="72" t="e">
        <f ca="1">IF($B37="","",_xlfn.IFNA(VLOOKUP(#REF!&amp;$B37,#REF!,11,FALSE),0))</f>
        <v>#NAME?</v>
      </c>
      <c r="H37" s="72" t="e">
        <f ca="1">IF($B37="","",_xlfn.IFNA(VLOOKUP(#REF!&amp;$B37,#REF!,11,FALSE),0))</f>
        <v>#NAME?</v>
      </c>
      <c r="I37" s="72" t="e">
        <f ca="1">IF($B37="","",_xlfn.IFNA(VLOOKUP(#REF!&amp;$B37,#REF!,11,FALSE),0))</f>
        <v>#NAME?</v>
      </c>
      <c r="J37" s="72" t="e">
        <f ca="1">IF($B37="","",_xlfn.IFNA(VLOOKUP(#REF!&amp;$B37,#REF!,11,FALSE),0))</f>
        <v>#NAME?</v>
      </c>
      <c r="K37" s="77" t="e">
        <f ca="1">IF($B37="","",_xlfn.IFNA(VLOOKUP(#REF!&amp;$B37,#REF!,8,FALSE),0)+_xlfn.IFNA(VLOOKUP(#REF!&amp;"1"&amp;$B37,#REF!,8,FALSE),0))</f>
        <v>#NAME?</v>
      </c>
      <c r="L37" s="72" t="e">
        <f ca="1">IF($B37="","",_xlfn.IFNA(VLOOKUP(#REF!&amp;$B37,#REF!,11,FALSE),0))</f>
        <v>#NAME?</v>
      </c>
      <c r="M37" s="72" t="e">
        <f ca="1">IF($B37="","",_xlfn.IFNA(VLOOKUP(#REF!&amp;$B37,#REF!,8,FALSE),0))</f>
        <v>#NAME?</v>
      </c>
      <c r="N37" s="72" t="e">
        <f ca="1">IF($B37="","",_xlfn.IFNA(VLOOKUP(#REF!&amp;$B37,#REF!,11,FALSE),0))</f>
        <v>#NAME?</v>
      </c>
      <c r="O37" s="72" t="e">
        <f ca="1">IF($B37="","",_xlfn.IFNA(VLOOKUP(#REF!&amp;$B37,#REF!,8,FALSE),0))</f>
        <v>#NAME?</v>
      </c>
      <c r="P37" s="72" t="e">
        <f ca="1">IF($B37="","",_xlfn.IFNA(VLOOKUP(#REF!&amp;$B37,#REF!,11,FALSE),0))</f>
        <v>#NAME?</v>
      </c>
    </row>
    <row r="38" spans="1:16" ht="15.75" hidden="1">
      <c r="A38" s="52">
        <f>'прил 5 (КПКР)'!A53</f>
        <v>0</v>
      </c>
      <c r="B38" s="52">
        <f>'прил 5 (КПКР)'!C53</f>
        <v>0</v>
      </c>
      <c r="C38" s="76">
        <f>'прил 5 (КПКР)'!D53</f>
        <v>0</v>
      </c>
      <c r="D38" s="72" t="e">
        <f ca="1">IF(B38="","",E38+F38+G38+H38+I38+J38+L38+#REF!+#REF!+N38+P38)</f>
        <v>#NAME?</v>
      </c>
      <c r="E38" s="72" t="e">
        <f ca="1">IF($B38="","",_xlfn.IFNA(VLOOKUP(#REF!&amp;$B38,#REF!,11,FALSE),0))</f>
        <v>#NAME?</v>
      </c>
      <c r="F38" s="72" t="e">
        <f ca="1">IF($B38="","",_xlfn.IFNA(VLOOKUP(#REF!&amp;$B38,#REF!,11,FALSE),0))</f>
        <v>#NAME?</v>
      </c>
      <c r="G38" s="72" t="e">
        <f ca="1">IF($B38="","",_xlfn.IFNA(VLOOKUP(#REF!&amp;$B38,#REF!,11,FALSE),0))</f>
        <v>#NAME?</v>
      </c>
      <c r="H38" s="72" t="e">
        <f ca="1">IF($B38="","",_xlfn.IFNA(VLOOKUP(#REF!&amp;$B38,#REF!,11,FALSE),0))</f>
        <v>#NAME?</v>
      </c>
      <c r="I38" s="72" t="e">
        <f ca="1">IF($B38="","",_xlfn.IFNA(VLOOKUP(#REF!&amp;$B38,#REF!,11,FALSE),0))</f>
        <v>#NAME?</v>
      </c>
      <c r="J38" s="72" t="e">
        <f ca="1">IF($B38="","",_xlfn.IFNA(VLOOKUP(#REF!&amp;$B38,#REF!,11,FALSE),0))</f>
        <v>#NAME?</v>
      </c>
      <c r="K38" s="77" t="e">
        <f ca="1">IF($B38="","",_xlfn.IFNA(VLOOKUP(#REF!&amp;$B38,#REF!,8,FALSE),0)+_xlfn.IFNA(VLOOKUP(#REF!&amp;"1"&amp;$B38,#REF!,8,FALSE),0))</f>
        <v>#NAME?</v>
      </c>
      <c r="L38" s="72" t="e">
        <f ca="1">IF($B38="","",_xlfn.IFNA(VLOOKUP(#REF!&amp;$B38,#REF!,11,FALSE),0))</f>
        <v>#NAME?</v>
      </c>
      <c r="M38" s="72" t="e">
        <f ca="1">IF($B38="","",_xlfn.IFNA(VLOOKUP(#REF!&amp;$B38,#REF!,8,FALSE),0))</f>
        <v>#NAME?</v>
      </c>
      <c r="N38" s="72" t="e">
        <f ca="1">IF($B38="","",_xlfn.IFNA(VLOOKUP(#REF!&amp;$B38,#REF!,11,FALSE),0))</f>
        <v>#NAME?</v>
      </c>
      <c r="O38" s="72" t="e">
        <f ca="1">IF($B38="","",_xlfn.IFNA(VLOOKUP(#REF!&amp;$B38,#REF!,8,FALSE),0))</f>
        <v>#NAME?</v>
      </c>
      <c r="P38" s="72" t="e">
        <f ca="1">IF($B38="","",_xlfn.IFNA(VLOOKUP(#REF!&amp;$B38,#REF!,11,FALSE),0))</f>
        <v>#NAME?</v>
      </c>
    </row>
    <row r="39" spans="1:16" ht="15.75" hidden="1">
      <c r="A39" s="52">
        <f>'прил 5 (КПКР)'!A54</f>
        <v>0</v>
      </c>
      <c r="B39" s="52">
        <f>'прил 5 (КПКР)'!C54</f>
        <v>0</v>
      </c>
      <c r="C39" s="76">
        <f>'прил 5 (КПКР)'!D54</f>
        <v>0</v>
      </c>
      <c r="D39" s="72" t="e">
        <f ca="1">IF(B39="","",E39+F39+G39+H39+I39+J39+L39+#REF!+#REF!+N39+P39)</f>
        <v>#NAME?</v>
      </c>
      <c r="E39" s="72" t="e">
        <f ca="1">IF($B39="","",_xlfn.IFNA(VLOOKUP(#REF!&amp;$B39,#REF!,11,FALSE),0))</f>
        <v>#NAME?</v>
      </c>
      <c r="F39" s="72" t="e">
        <f ca="1">IF($B39="","",_xlfn.IFNA(VLOOKUP(#REF!&amp;$B39,#REF!,11,FALSE),0))</f>
        <v>#NAME?</v>
      </c>
      <c r="G39" s="72" t="e">
        <f ca="1">IF($B39="","",_xlfn.IFNA(VLOOKUP(#REF!&amp;$B39,#REF!,11,FALSE),0))</f>
        <v>#NAME?</v>
      </c>
      <c r="H39" s="72" t="e">
        <f ca="1">IF($B39="","",_xlfn.IFNA(VLOOKUP(#REF!&amp;$B39,#REF!,11,FALSE),0))</f>
        <v>#NAME?</v>
      </c>
      <c r="I39" s="72" t="e">
        <f ca="1">IF($B39="","",_xlfn.IFNA(VLOOKUP(#REF!&amp;$B39,#REF!,11,FALSE),0))</f>
        <v>#NAME?</v>
      </c>
      <c r="J39" s="72" t="e">
        <f ca="1">IF($B39="","",_xlfn.IFNA(VLOOKUP(#REF!&amp;$B39,#REF!,11,FALSE),0))</f>
        <v>#NAME?</v>
      </c>
      <c r="K39" s="77" t="e">
        <f ca="1">IF($B39="","",_xlfn.IFNA(VLOOKUP(#REF!&amp;$B39,#REF!,8,FALSE),0)+_xlfn.IFNA(VLOOKUP(#REF!&amp;"1"&amp;$B39,#REF!,8,FALSE),0))</f>
        <v>#NAME?</v>
      </c>
      <c r="L39" s="72" t="e">
        <f ca="1">IF($B39="","",_xlfn.IFNA(VLOOKUP(#REF!&amp;$B39,#REF!,11,FALSE),0))</f>
        <v>#NAME?</v>
      </c>
      <c r="M39" s="72" t="e">
        <f ca="1">IF($B39="","",_xlfn.IFNA(VLOOKUP(#REF!&amp;$B39,#REF!,8,FALSE),0))</f>
        <v>#NAME?</v>
      </c>
      <c r="N39" s="72" t="e">
        <f ca="1">IF($B39="","",_xlfn.IFNA(VLOOKUP(#REF!&amp;$B39,#REF!,11,FALSE),0))</f>
        <v>#NAME?</v>
      </c>
      <c r="O39" s="72" t="e">
        <f ca="1">IF($B39="","",_xlfn.IFNA(VLOOKUP(#REF!&amp;$B39,#REF!,8,FALSE),0))</f>
        <v>#NAME?</v>
      </c>
      <c r="P39" s="72" t="e">
        <f ca="1">IF($B39="","",_xlfn.IFNA(VLOOKUP(#REF!&amp;$B39,#REF!,11,FALSE),0))</f>
        <v>#NAME?</v>
      </c>
    </row>
    <row r="40" spans="1:16" ht="15.75" hidden="1">
      <c r="A40" s="52">
        <f>'прил 5 (КПКР)'!A55</f>
        <v>0</v>
      </c>
      <c r="B40" s="52">
        <f>'прил 5 (КПКР)'!C55</f>
        <v>0</v>
      </c>
      <c r="C40" s="76">
        <f>'прил 5 (КПКР)'!D55</f>
        <v>0</v>
      </c>
      <c r="D40" s="72" t="e">
        <f ca="1">IF(B40="","",E40+F40+G40+H40+I40+J40+L40+#REF!+#REF!+N40+P40)</f>
        <v>#NAME?</v>
      </c>
      <c r="E40" s="72" t="e">
        <f ca="1">IF($B40="","",_xlfn.IFNA(VLOOKUP(#REF!&amp;$B40,#REF!,11,FALSE),0))</f>
        <v>#NAME?</v>
      </c>
      <c r="F40" s="72" t="e">
        <f ca="1">IF($B40="","",_xlfn.IFNA(VLOOKUP(#REF!&amp;$B40,#REF!,11,FALSE),0))</f>
        <v>#NAME?</v>
      </c>
      <c r="G40" s="72" t="e">
        <f ca="1">IF($B40="","",_xlfn.IFNA(VLOOKUP(#REF!&amp;$B40,#REF!,11,FALSE),0))</f>
        <v>#NAME?</v>
      </c>
      <c r="H40" s="72" t="e">
        <f ca="1">IF($B40="","",_xlfn.IFNA(VLOOKUP(#REF!&amp;$B40,#REF!,11,FALSE),0))</f>
        <v>#NAME?</v>
      </c>
      <c r="I40" s="72" t="e">
        <f ca="1">IF($B40="","",_xlfn.IFNA(VLOOKUP(#REF!&amp;$B40,#REF!,11,FALSE),0))</f>
        <v>#NAME?</v>
      </c>
      <c r="J40" s="72" t="e">
        <f ca="1">IF($B40="","",_xlfn.IFNA(VLOOKUP(#REF!&amp;$B40,#REF!,11,FALSE),0))</f>
        <v>#NAME?</v>
      </c>
      <c r="K40" s="77" t="e">
        <f ca="1">IF($B40="","",_xlfn.IFNA(VLOOKUP(#REF!&amp;$B40,#REF!,8,FALSE),0)+_xlfn.IFNA(VLOOKUP(#REF!&amp;"1"&amp;$B40,#REF!,8,FALSE),0))</f>
        <v>#NAME?</v>
      </c>
      <c r="L40" s="72" t="e">
        <f ca="1">IF($B40="","",_xlfn.IFNA(VLOOKUP(#REF!&amp;$B40,#REF!,11,FALSE),0))</f>
        <v>#NAME?</v>
      </c>
      <c r="M40" s="72" t="e">
        <f ca="1">IF($B40="","",_xlfn.IFNA(VLOOKUP(#REF!&amp;$B40,#REF!,8,FALSE),0))</f>
        <v>#NAME?</v>
      </c>
      <c r="N40" s="72" t="e">
        <f ca="1">IF($B40="","",_xlfn.IFNA(VLOOKUP(#REF!&amp;$B40,#REF!,11,FALSE),0))</f>
        <v>#NAME?</v>
      </c>
      <c r="O40" s="72" t="e">
        <f ca="1">IF($B40="","",_xlfn.IFNA(VLOOKUP(#REF!&amp;$B40,#REF!,8,FALSE),0))</f>
        <v>#NAME?</v>
      </c>
      <c r="P40" s="72" t="e">
        <f ca="1">IF($B40="","",_xlfn.IFNA(VLOOKUP(#REF!&amp;$B40,#REF!,11,FALSE),0))</f>
        <v>#NAME?</v>
      </c>
    </row>
    <row r="41" spans="1:16" hidden="1">
      <c r="K41" s="50"/>
    </row>
    <row r="42" spans="1:16">
      <c r="K42" s="50"/>
    </row>
    <row r="43" spans="1:16">
      <c r="K43" s="50"/>
    </row>
    <row r="44" spans="1:16">
      <c r="K44" s="50"/>
    </row>
    <row r="45" spans="1:16">
      <c r="K45" s="50"/>
    </row>
    <row r="46" spans="1:16">
      <c r="K46" s="50"/>
    </row>
    <row r="47" spans="1:16">
      <c r="K47" s="50"/>
    </row>
    <row r="48" spans="1:16">
      <c r="K48" s="50"/>
    </row>
    <row r="49" spans="11:11">
      <c r="K49" s="50"/>
    </row>
    <row r="50" spans="11:11">
      <c r="K50" s="50"/>
    </row>
    <row r="51" spans="11:11">
      <c r="K51" s="50"/>
    </row>
    <row r="52" spans="11:11">
      <c r="K52" s="50"/>
    </row>
    <row r="53" spans="11:11">
      <c r="K53" s="50"/>
    </row>
    <row r="54" spans="11:11">
      <c r="K54" s="50"/>
    </row>
    <row r="55" spans="11:11">
      <c r="K55" s="50"/>
    </row>
    <row r="56" spans="11:11">
      <c r="K56" s="50"/>
    </row>
    <row r="57" spans="11:11">
      <c r="K57" s="50"/>
    </row>
    <row r="58" spans="11:11">
      <c r="K58" s="50"/>
    </row>
    <row r="59" spans="11:11">
      <c r="K59" s="50"/>
    </row>
    <row r="60" spans="11:11">
      <c r="K60" s="50"/>
    </row>
    <row r="61" spans="11:11">
      <c r="K61" s="50"/>
    </row>
    <row r="62" spans="11:11">
      <c r="K62" s="50"/>
    </row>
    <row r="63" spans="11:11">
      <c r="K63" s="50"/>
    </row>
    <row r="64" spans="11:11">
      <c r="K64" s="50"/>
    </row>
    <row r="65" spans="11:11">
      <c r="K65" s="50"/>
    </row>
    <row r="66" spans="11:11">
      <c r="K66" s="50"/>
    </row>
    <row r="67" spans="11:11">
      <c r="K67" s="50"/>
    </row>
    <row r="68" spans="11:11">
      <c r="K68" s="50"/>
    </row>
    <row r="69" spans="11:11">
      <c r="K69" s="50"/>
    </row>
    <row r="70" spans="11:11">
      <c r="K70" s="50"/>
    </row>
    <row r="71" spans="11:11">
      <c r="K71" s="50"/>
    </row>
    <row r="72" spans="11:11">
      <c r="K72" s="50"/>
    </row>
    <row r="73" spans="11:11">
      <c r="K73" s="50"/>
    </row>
    <row r="74" spans="11:11">
      <c r="K74" s="50"/>
    </row>
    <row r="75" spans="11:11">
      <c r="K75" s="50"/>
    </row>
    <row r="76" spans="11:11">
      <c r="K76" s="50"/>
    </row>
    <row r="77" spans="11:11">
      <c r="K77" s="50"/>
    </row>
    <row r="78" spans="11:11">
      <c r="K78" s="50"/>
    </row>
    <row r="79" spans="11:11">
      <c r="K79" s="50"/>
    </row>
    <row r="80" spans="11:11">
      <c r="K80" s="50"/>
    </row>
    <row r="81" spans="11:11">
      <c r="K81" s="50"/>
    </row>
    <row r="82" spans="11:11">
      <c r="K82" s="50"/>
    </row>
    <row r="83" spans="11:11">
      <c r="K83" s="50"/>
    </row>
    <row r="84" spans="11:11">
      <c r="K84" s="50"/>
    </row>
    <row r="85" spans="11:11">
      <c r="K85" s="50"/>
    </row>
    <row r="86" spans="11:11">
      <c r="K86" s="50"/>
    </row>
    <row r="87" spans="11:11">
      <c r="K87" s="50"/>
    </row>
    <row r="88" spans="11:11">
      <c r="K88" s="50"/>
    </row>
    <row r="89" spans="11:11">
      <c r="K89" s="50"/>
    </row>
    <row r="90" spans="11:11">
      <c r="K90" s="50"/>
    </row>
    <row r="91" spans="11:11">
      <c r="K91" s="50"/>
    </row>
    <row r="92" spans="11:11">
      <c r="K92" s="50"/>
    </row>
    <row r="93" spans="11:11">
      <c r="K93" s="50"/>
    </row>
    <row r="94" spans="11:11">
      <c r="K94" s="50"/>
    </row>
    <row r="95" spans="11:11">
      <c r="K95" s="50"/>
    </row>
    <row r="96" spans="11:11">
      <c r="K96" s="50"/>
    </row>
    <row r="97" spans="11:11">
      <c r="K97" s="50"/>
    </row>
    <row r="98" spans="11:11">
      <c r="K98" s="50"/>
    </row>
    <row r="99" spans="11:11">
      <c r="K99" s="50"/>
    </row>
    <row r="100" spans="11:11">
      <c r="K100" s="50"/>
    </row>
    <row r="101" spans="11:11">
      <c r="K101" s="50"/>
    </row>
    <row r="102" spans="11:11">
      <c r="K102" s="50"/>
    </row>
    <row r="103" spans="11:11">
      <c r="K103" s="50"/>
    </row>
    <row r="104" spans="11:11">
      <c r="K104" s="50"/>
    </row>
    <row r="105" spans="11:11">
      <c r="K105" s="50"/>
    </row>
    <row r="106" spans="11:11">
      <c r="K106" s="50"/>
    </row>
    <row r="107" spans="11:11">
      <c r="K107" s="50"/>
    </row>
    <row r="108" spans="11:11">
      <c r="K108" s="50"/>
    </row>
    <row r="109" spans="11:11">
      <c r="K109" s="50"/>
    </row>
    <row r="110" spans="11:11">
      <c r="K110" s="50"/>
    </row>
    <row r="111" spans="11:11">
      <c r="K111" s="50"/>
    </row>
    <row r="112" spans="11:11">
      <c r="K112" s="50"/>
    </row>
    <row r="113" spans="11:11">
      <c r="K113" s="50"/>
    </row>
    <row r="114" spans="11:11">
      <c r="K114" s="50"/>
    </row>
    <row r="115" spans="11:11">
      <c r="K115" s="50"/>
    </row>
    <row r="116" spans="11:11">
      <c r="K116" s="50"/>
    </row>
    <row r="117" spans="11:11">
      <c r="K117" s="50"/>
    </row>
    <row r="118" spans="11:11">
      <c r="K118" s="50"/>
    </row>
    <row r="119" spans="11:11">
      <c r="K119" s="50"/>
    </row>
    <row r="120" spans="11:11">
      <c r="K120" s="50"/>
    </row>
    <row r="121" spans="11:11">
      <c r="K121" s="50"/>
    </row>
    <row r="122" spans="11:11">
      <c r="K122" s="50"/>
    </row>
    <row r="123" spans="11:11">
      <c r="K123" s="50"/>
    </row>
    <row r="124" spans="11:11">
      <c r="K124" s="50"/>
    </row>
    <row r="125" spans="11:11">
      <c r="K125" s="50"/>
    </row>
    <row r="126" spans="11:11">
      <c r="K126" s="50"/>
    </row>
    <row r="127" spans="11:11">
      <c r="K127" s="50"/>
    </row>
    <row r="128" spans="11:11">
      <c r="K128" s="50"/>
    </row>
    <row r="129" spans="11:11">
      <c r="K129" s="50"/>
    </row>
    <row r="130" spans="11:11">
      <c r="K130" s="50"/>
    </row>
    <row r="131" spans="11:11">
      <c r="K131" s="50"/>
    </row>
    <row r="132" spans="11:11">
      <c r="K132" s="50"/>
    </row>
    <row r="133" spans="11:11">
      <c r="K133" s="50"/>
    </row>
    <row r="134" spans="11:11">
      <c r="K134" s="50"/>
    </row>
    <row r="135" spans="11:11">
      <c r="K135" s="50"/>
    </row>
    <row r="136" spans="11:11">
      <c r="K136" s="50"/>
    </row>
    <row r="137" spans="11:11">
      <c r="K137" s="50"/>
    </row>
    <row r="138" spans="11:11">
      <c r="K138" s="50"/>
    </row>
    <row r="139" spans="11:11">
      <c r="K139" s="50"/>
    </row>
    <row r="140" spans="11:11">
      <c r="K140" s="50"/>
    </row>
    <row r="141" spans="11:11">
      <c r="K141" s="50"/>
    </row>
    <row r="142" spans="11:11">
      <c r="K142" s="50"/>
    </row>
    <row r="143" spans="11:11">
      <c r="K143" s="50"/>
    </row>
    <row r="144" spans="11:11">
      <c r="K144" s="50"/>
    </row>
    <row r="145" spans="11:11">
      <c r="K145" s="50"/>
    </row>
    <row r="146" spans="11:11">
      <c r="K146" s="50"/>
    </row>
    <row r="147" spans="11:11">
      <c r="K147" s="50"/>
    </row>
    <row r="148" spans="11:11">
      <c r="K148" s="50"/>
    </row>
    <row r="149" spans="11:11">
      <c r="K149" s="50"/>
    </row>
    <row r="150" spans="11:11">
      <c r="K150" s="50"/>
    </row>
    <row r="151" spans="11:11">
      <c r="K151" s="50"/>
    </row>
    <row r="152" spans="11:11">
      <c r="K152" s="50"/>
    </row>
    <row r="153" spans="11:11">
      <c r="K153" s="50"/>
    </row>
    <row r="154" spans="11:11">
      <c r="K154" s="50"/>
    </row>
    <row r="155" spans="11:11">
      <c r="K155" s="50"/>
    </row>
    <row r="156" spans="11:11">
      <c r="K156" s="50"/>
    </row>
    <row r="157" spans="11:11">
      <c r="K157" s="50"/>
    </row>
    <row r="158" spans="11:11">
      <c r="K158" s="50"/>
    </row>
    <row r="159" spans="11:11">
      <c r="K159" s="50"/>
    </row>
    <row r="160" spans="11:11">
      <c r="K160" s="50"/>
    </row>
    <row r="161" spans="11:11">
      <c r="K161" s="50"/>
    </row>
    <row r="162" spans="11:11">
      <c r="K162" s="50"/>
    </row>
    <row r="163" spans="11:11">
      <c r="K163" s="50"/>
    </row>
    <row r="164" spans="11:11">
      <c r="K164" s="50"/>
    </row>
    <row r="165" spans="11:11">
      <c r="K165" s="50"/>
    </row>
    <row r="166" spans="11:11">
      <c r="K166" s="50"/>
    </row>
    <row r="167" spans="11:11">
      <c r="K167" s="50"/>
    </row>
    <row r="168" spans="11:11">
      <c r="K168" s="50"/>
    </row>
    <row r="169" spans="11:11">
      <c r="K169" s="50"/>
    </row>
    <row r="170" spans="11:11">
      <c r="K170" s="50"/>
    </row>
    <row r="171" spans="11:11">
      <c r="K171" s="50"/>
    </row>
    <row r="172" spans="11:11">
      <c r="K172" s="50"/>
    </row>
    <row r="173" spans="11:11">
      <c r="K173" s="50"/>
    </row>
    <row r="174" spans="11:11">
      <c r="K174" s="50"/>
    </row>
    <row r="175" spans="11:11">
      <c r="K175" s="50"/>
    </row>
    <row r="176" spans="11:11">
      <c r="K176" s="50"/>
    </row>
    <row r="177" spans="11:11">
      <c r="K177" s="50"/>
    </row>
    <row r="178" spans="11:11">
      <c r="K178" s="50"/>
    </row>
    <row r="179" spans="11:11">
      <c r="K179" s="50"/>
    </row>
    <row r="180" spans="11:11">
      <c r="K180" s="50"/>
    </row>
    <row r="181" spans="11:11">
      <c r="K181" s="50"/>
    </row>
    <row r="182" spans="11:11">
      <c r="K182" s="50"/>
    </row>
    <row r="183" spans="11:11">
      <c r="K183" s="50"/>
    </row>
    <row r="184" spans="11:11">
      <c r="K184" s="50"/>
    </row>
    <row r="185" spans="11:11">
      <c r="K185" s="50"/>
    </row>
    <row r="186" spans="11:11">
      <c r="K186" s="50"/>
    </row>
    <row r="187" spans="11:11">
      <c r="K187" s="50"/>
    </row>
    <row r="188" spans="11:11">
      <c r="K188" s="50"/>
    </row>
    <row r="189" spans="11:11">
      <c r="K189" s="50"/>
    </row>
    <row r="190" spans="11:11">
      <c r="K190" s="50"/>
    </row>
    <row r="191" spans="11:11">
      <c r="K191" s="50"/>
    </row>
    <row r="192" spans="11:11">
      <c r="K192" s="50"/>
    </row>
    <row r="193" spans="11:11">
      <c r="K193" s="50"/>
    </row>
    <row r="194" spans="11:11">
      <c r="K194" s="50"/>
    </row>
    <row r="195" spans="11:11">
      <c r="K195" s="50"/>
    </row>
    <row r="196" spans="11:11">
      <c r="K196" s="50"/>
    </row>
    <row r="197" spans="11:11">
      <c r="K197" s="50"/>
    </row>
    <row r="198" spans="11:11">
      <c r="K198" s="50"/>
    </row>
    <row r="199" spans="11:11">
      <c r="K199" s="50"/>
    </row>
    <row r="200" spans="11:11">
      <c r="K200" s="50"/>
    </row>
    <row r="201" spans="11:11">
      <c r="K201" s="50"/>
    </row>
    <row r="202" spans="11:11">
      <c r="K202" s="50"/>
    </row>
    <row r="203" spans="11:11">
      <c r="K203" s="50"/>
    </row>
    <row r="204" spans="11:11">
      <c r="K204" s="50"/>
    </row>
    <row r="205" spans="11:11">
      <c r="K205" s="50"/>
    </row>
    <row r="206" spans="11:11">
      <c r="K206" s="50"/>
    </row>
    <row r="207" spans="11:11">
      <c r="K207" s="50"/>
    </row>
    <row r="208" spans="11:11">
      <c r="K208" s="50"/>
    </row>
    <row r="209" spans="11:11">
      <c r="K209" s="50"/>
    </row>
    <row r="210" spans="11:11">
      <c r="K210" s="50"/>
    </row>
    <row r="211" spans="11:11">
      <c r="K211" s="50"/>
    </row>
    <row r="212" spans="11:11">
      <c r="K212" s="50"/>
    </row>
    <row r="213" spans="11:11">
      <c r="K213" s="50"/>
    </row>
    <row r="214" spans="11:11">
      <c r="K214" s="50"/>
    </row>
    <row r="215" spans="11:11">
      <c r="K215" s="50"/>
    </row>
    <row r="216" spans="11:11">
      <c r="K216" s="50"/>
    </row>
    <row r="217" spans="11:11">
      <c r="K217" s="50"/>
    </row>
    <row r="218" spans="11:11">
      <c r="K218" s="50"/>
    </row>
    <row r="219" spans="11:11">
      <c r="K219" s="50"/>
    </row>
    <row r="220" spans="11:11">
      <c r="K220" s="50"/>
    </row>
    <row r="221" spans="11:11">
      <c r="K221" s="50"/>
    </row>
    <row r="222" spans="11:11">
      <c r="K222" s="50"/>
    </row>
    <row r="223" spans="11:11">
      <c r="K223" s="50"/>
    </row>
    <row r="224" spans="11:11">
      <c r="K224" s="50"/>
    </row>
    <row r="225" spans="11:11">
      <c r="K225" s="50"/>
    </row>
    <row r="226" spans="11:11">
      <c r="K226" s="50"/>
    </row>
    <row r="227" spans="11:11">
      <c r="K227" s="50"/>
    </row>
    <row r="228" spans="11:11">
      <c r="K228" s="50"/>
    </row>
    <row r="229" spans="11:11">
      <c r="K229" s="50"/>
    </row>
    <row r="230" spans="11:11">
      <c r="K230" s="50"/>
    </row>
    <row r="231" spans="11:11">
      <c r="K231" s="50"/>
    </row>
    <row r="232" spans="11:11">
      <c r="K232" s="50"/>
    </row>
    <row r="233" spans="11:11">
      <c r="K233" s="50"/>
    </row>
    <row r="234" spans="11:11">
      <c r="K234" s="50"/>
    </row>
    <row r="235" spans="11:11">
      <c r="K235" s="50"/>
    </row>
    <row r="236" spans="11:11">
      <c r="K236" s="50"/>
    </row>
    <row r="237" spans="11:11">
      <c r="K237" s="50"/>
    </row>
    <row r="238" spans="11:11">
      <c r="K238" s="50"/>
    </row>
    <row r="239" spans="11:11">
      <c r="K239" s="50"/>
    </row>
    <row r="240" spans="11:11">
      <c r="K240" s="50"/>
    </row>
    <row r="241" spans="11:11">
      <c r="K241" s="50"/>
    </row>
    <row r="242" spans="11:11">
      <c r="K242" s="50"/>
    </row>
    <row r="243" spans="11:11">
      <c r="K243" s="50"/>
    </row>
    <row r="244" spans="11:11">
      <c r="K244" s="50"/>
    </row>
    <row r="245" spans="11:11">
      <c r="K245" s="50"/>
    </row>
    <row r="246" spans="11:11">
      <c r="K246" s="50"/>
    </row>
    <row r="247" spans="11:11">
      <c r="K247" s="50"/>
    </row>
    <row r="248" spans="11:11">
      <c r="K248" s="50"/>
    </row>
    <row r="249" spans="11:11">
      <c r="K249" s="50"/>
    </row>
    <row r="250" spans="11:11">
      <c r="K250" s="50"/>
    </row>
    <row r="251" spans="11:11">
      <c r="K251" s="50"/>
    </row>
    <row r="252" spans="11:11">
      <c r="K252" s="50"/>
    </row>
    <row r="253" spans="11:11">
      <c r="K253" s="50"/>
    </row>
    <row r="254" spans="11:11">
      <c r="K254" s="50"/>
    </row>
    <row r="255" spans="11:11">
      <c r="K255" s="50"/>
    </row>
    <row r="256" spans="11:11">
      <c r="K256" s="50"/>
    </row>
    <row r="257" spans="11:11">
      <c r="K257" s="50"/>
    </row>
    <row r="258" spans="11:11">
      <c r="K258" s="50"/>
    </row>
    <row r="259" spans="11:11">
      <c r="K259" s="50"/>
    </row>
    <row r="260" spans="11:11">
      <c r="K260" s="50"/>
    </row>
    <row r="261" spans="11:11">
      <c r="K261" s="50"/>
    </row>
    <row r="262" spans="11:11">
      <c r="K262" s="50"/>
    </row>
    <row r="263" spans="11:11">
      <c r="K263" s="50"/>
    </row>
    <row r="264" spans="11:11">
      <c r="K264" s="50"/>
    </row>
    <row r="265" spans="11:11">
      <c r="K265" s="50"/>
    </row>
    <row r="266" spans="11:11">
      <c r="K266" s="50"/>
    </row>
    <row r="267" spans="11:11">
      <c r="K267" s="50"/>
    </row>
    <row r="268" spans="11:11">
      <c r="K268" s="50"/>
    </row>
    <row r="269" spans="11:11">
      <c r="K269" s="50"/>
    </row>
    <row r="270" spans="11:11">
      <c r="K270" s="50"/>
    </row>
    <row r="271" spans="11:11">
      <c r="K271" s="50"/>
    </row>
    <row r="272" spans="11:11">
      <c r="K272" s="50"/>
    </row>
    <row r="273" spans="11:11">
      <c r="K273" s="50"/>
    </row>
    <row r="274" spans="11:11">
      <c r="K274" s="50"/>
    </row>
    <row r="275" spans="11:11">
      <c r="K275" s="50"/>
    </row>
    <row r="276" spans="11:11">
      <c r="K276" s="50"/>
    </row>
    <row r="277" spans="11:11">
      <c r="K277" s="50"/>
    </row>
    <row r="278" spans="11:11">
      <c r="K278" s="50"/>
    </row>
    <row r="279" spans="11:11">
      <c r="K279" s="50"/>
    </row>
    <row r="280" spans="11:11">
      <c r="K280" s="50"/>
    </row>
    <row r="281" spans="11:11">
      <c r="K281" s="50"/>
    </row>
    <row r="282" spans="11:11">
      <c r="K282" s="50"/>
    </row>
    <row r="283" spans="11:11">
      <c r="K283" s="50"/>
    </row>
    <row r="284" spans="11:11">
      <c r="K284" s="50"/>
    </row>
    <row r="285" spans="11:11">
      <c r="K285" s="50"/>
    </row>
    <row r="286" spans="11:11">
      <c r="K286" s="50"/>
    </row>
    <row r="287" spans="11:11">
      <c r="K287" s="50"/>
    </row>
    <row r="288" spans="11:11">
      <c r="K288" s="50"/>
    </row>
    <row r="289" spans="11:11">
      <c r="K289" s="50"/>
    </row>
    <row r="290" spans="11:11">
      <c r="K290" s="50"/>
    </row>
    <row r="291" spans="11:11">
      <c r="K291" s="50"/>
    </row>
    <row r="292" spans="11:11">
      <c r="K292" s="50"/>
    </row>
    <row r="293" spans="11:11">
      <c r="K293" s="50"/>
    </row>
    <row r="294" spans="11:11">
      <c r="K294" s="50"/>
    </row>
    <row r="295" spans="11:11">
      <c r="K295" s="50"/>
    </row>
    <row r="296" spans="11:11">
      <c r="K296" s="50"/>
    </row>
    <row r="297" spans="11:11">
      <c r="K297" s="50"/>
    </row>
    <row r="298" spans="11:11">
      <c r="K298" s="50"/>
    </row>
    <row r="299" spans="11:11">
      <c r="K299" s="50"/>
    </row>
    <row r="300" spans="11:11">
      <c r="K300" s="50"/>
    </row>
    <row r="301" spans="11:11">
      <c r="K301" s="50"/>
    </row>
    <row r="302" spans="11:11">
      <c r="K302" s="50"/>
    </row>
    <row r="303" spans="11:11">
      <c r="K303" s="50"/>
    </row>
    <row r="304" spans="11:11">
      <c r="K304" s="50"/>
    </row>
    <row r="305" spans="11:11">
      <c r="K305" s="50"/>
    </row>
    <row r="306" spans="11:11">
      <c r="K306" s="50"/>
    </row>
    <row r="307" spans="11:11">
      <c r="K307" s="50"/>
    </row>
    <row r="308" spans="11:11">
      <c r="K308" s="50"/>
    </row>
    <row r="309" spans="11:11">
      <c r="K309" s="50"/>
    </row>
    <row r="310" spans="11:11">
      <c r="K310" s="50"/>
    </row>
    <row r="311" spans="11:11">
      <c r="K311" s="50"/>
    </row>
    <row r="312" spans="11:11">
      <c r="K312" s="50"/>
    </row>
    <row r="313" spans="11:11">
      <c r="K313" s="50"/>
    </row>
    <row r="314" spans="11:11">
      <c r="K314" s="50"/>
    </row>
    <row r="315" spans="11:11">
      <c r="K315" s="50"/>
    </row>
    <row r="316" spans="11:11">
      <c r="K316" s="50"/>
    </row>
    <row r="317" spans="11:11">
      <c r="K317" s="50"/>
    </row>
    <row r="318" spans="11:11">
      <c r="K318" s="50"/>
    </row>
    <row r="319" spans="11:11">
      <c r="K319" s="50"/>
    </row>
    <row r="320" spans="11:11">
      <c r="K320" s="50"/>
    </row>
    <row r="321" spans="11:11">
      <c r="K321" s="50"/>
    </row>
    <row r="322" spans="11:11">
      <c r="K322" s="50"/>
    </row>
    <row r="323" spans="11:11">
      <c r="K323" s="50"/>
    </row>
    <row r="324" spans="11:11">
      <c r="K324" s="50"/>
    </row>
    <row r="325" spans="11:11">
      <c r="K325" s="50"/>
    </row>
    <row r="326" spans="11:11">
      <c r="K326" s="50"/>
    </row>
    <row r="327" spans="11:11">
      <c r="K327" s="50"/>
    </row>
    <row r="328" spans="11:11">
      <c r="K328" s="50"/>
    </row>
    <row r="329" spans="11:11">
      <c r="K329" s="50"/>
    </row>
    <row r="330" spans="11:11">
      <c r="K330" s="50"/>
    </row>
    <row r="331" spans="11:11">
      <c r="K331" s="50"/>
    </row>
    <row r="332" spans="11:11">
      <c r="K332" s="50"/>
    </row>
    <row r="333" spans="11:11">
      <c r="K333" s="50"/>
    </row>
    <row r="334" spans="11:11">
      <c r="K334" s="50"/>
    </row>
    <row r="335" spans="11:11">
      <c r="K335" s="50"/>
    </row>
    <row r="336" spans="11:11">
      <c r="K336" s="50"/>
    </row>
    <row r="337" spans="11:11">
      <c r="K337" s="50"/>
    </row>
    <row r="338" spans="11:11">
      <c r="K338" s="50"/>
    </row>
    <row r="339" spans="11:11">
      <c r="K339" s="50"/>
    </row>
    <row r="340" spans="11:11">
      <c r="K340" s="50"/>
    </row>
    <row r="341" spans="11:11">
      <c r="K341" s="50"/>
    </row>
    <row r="342" spans="11:11">
      <c r="K342" s="50"/>
    </row>
    <row r="343" spans="11:11">
      <c r="K343" s="50"/>
    </row>
    <row r="344" spans="11:11">
      <c r="K344" s="50"/>
    </row>
    <row r="345" spans="11:11">
      <c r="K345" s="50"/>
    </row>
    <row r="346" spans="11:11">
      <c r="K346" s="50"/>
    </row>
    <row r="347" spans="11:11">
      <c r="K347" s="50"/>
    </row>
    <row r="348" spans="11:11">
      <c r="K348" s="50"/>
    </row>
    <row r="349" spans="11:11">
      <c r="K349" s="50"/>
    </row>
    <row r="350" spans="11:11">
      <c r="K350" s="50"/>
    </row>
    <row r="351" spans="11:11">
      <c r="K351" s="50"/>
    </row>
    <row r="352" spans="11:11">
      <c r="K352" s="50"/>
    </row>
    <row r="353" spans="11:11">
      <c r="K353" s="50"/>
    </row>
    <row r="354" spans="11:11">
      <c r="K354" s="50"/>
    </row>
    <row r="355" spans="11:11">
      <c r="K355" s="50"/>
    </row>
    <row r="356" spans="11:11">
      <c r="K356" s="50"/>
    </row>
    <row r="357" spans="11:11">
      <c r="K357" s="50"/>
    </row>
    <row r="358" spans="11:11">
      <c r="K358" s="50"/>
    </row>
    <row r="359" spans="11:11">
      <c r="K359" s="50"/>
    </row>
    <row r="360" spans="11:11">
      <c r="K360" s="50"/>
    </row>
    <row r="361" spans="11:11">
      <c r="K361" s="50"/>
    </row>
    <row r="362" spans="11:11">
      <c r="K362" s="50"/>
    </row>
    <row r="363" spans="11:11">
      <c r="K363" s="50"/>
    </row>
    <row r="364" spans="11:11">
      <c r="K364" s="50"/>
    </row>
    <row r="365" spans="11:11">
      <c r="K365" s="50"/>
    </row>
    <row r="366" spans="11:11">
      <c r="K366" s="50"/>
    </row>
    <row r="367" spans="11:11">
      <c r="K367" s="50"/>
    </row>
    <row r="368" spans="11:11">
      <c r="K368" s="50"/>
    </row>
    <row r="369" spans="11:11">
      <c r="K369" s="50"/>
    </row>
    <row r="370" spans="11:11">
      <c r="K370" s="50"/>
    </row>
    <row r="371" spans="11:11">
      <c r="K371" s="50"/>
    </row>
    <row r="372" spans="11:11">
      <c r="K372" s="50"/>
    </row>
    <row r="373" spans="11:11">
      <c r="K373" s="50"/>
    </row>
    <row r="374" spans="11:11">
      <c r="K374" s="50"/>
    </row>
    <row r="375" spans="11:11">
      <c r="K375" s="50"/>
    </row>
    <row r="376" spans="11:11">
      <c r="K376" s="50"/>
    </row>
    <row r="377" spans="11:11">
      <c r="K377" s="50"/>
    </row>
    <row r="378" spans="11:11">
      <c r="K378" s="50"/>
    </row>
    <row r="379" spans="11:11">
      <c r="K379" s="50"/>
    </row>
    <row r="380" spans="11:11">
      <c r="K380" s="50"/>
    </row>
    <row r="381" spans="11:11">
      <c r="K381" s="50"/>
    </row>
    <row r="382" spans="11:11">
      <c r="K382" s="50"/>
    </row>
    <row r="383" spans="11:11">
      <c r="K383" s="50"/>
    </row>
    <row r="384" spans="11:11">
      <c r="K384" s="50"/>
    </row>
    <row r="385" spans="11:11">
      <c r="K385" s="50"/>
    </row>
    <row r="386" spans="11:11">
      <c r="K386" s="50"/>
    </row>
    <row r="387" spans="11:11">
      <c r="K387" s="50"/>
    </row>
    <row r="388" spans="11:11">
      <c r="K388" s="50"/>
    </row>
    <row r="389" spans="11:11">
      <c r="K389" s="50"/>
    </row>
    <row r="390" spans="11:11">
      <c r="K390" s="50"/>
    </row>
    <row r="391" spans="11:11">
      <c r="K391" s="50"/>
    </row>
    <row r="392" spans="11:11">
      <c r="K392" s="50"/>
    </row>
    <row r="393" spans="11:11">
      <c r="K393" s="50"/>
    </row>
    <row r="394" spans="11:11">
      <c r="K394" s="50"/>
    </row>
    <row r="395" spans="11:11">
      <c r="K395" s="50"/>
    </row>
    <row r="396" spans="11:11">
      <c r="K396" s="50"/>
    </row>
    <row r="397" spans="11:11">
      <c r="K397" s="50"/>
    </row>
    <row r="398" spans="11:11">
      <c r="K398" s="50"/>
    </row>
    <row r="399" spans="11:11">
      <c r="K399" s="50"/>
    </row>
    <row r="400" spans="11:11">
      <c r="K400" s="50"/>
    </row>
    <row r="401" spans="11:11">
      <c r="K401" s="50"/>
    </row>
    <row r="402" spans="11:11">
      <c r="K402" s="50"/>
    </row>
    <row r="403" spans="11:11">
      <c r="K403" s="50"/>
    </row>
    <row r="404" spans="11:11">
      <c r="K404" s="50"/>
    </row>
    <row r="405" spans="11:11">
      <c r="K405" s="50"/>
    </row>
    <row r="406" spans="11:11">
      <c r="K406" s="50"/>
    </row>
    <row r="407" spans="11:11">
      <c r="K407" s="50"/>
    </row>
    <row r="408" spans="11:11">
      <c r="K408" s="50"/>
    </row>
    <row r="409" spans="11:11">
      <c r="K409" s="50"/>
    </row>
    <row r="410" spans="11:11">
      <c r="K410" s="50"/>
    </row>
    <row r="411" spans="11:11">
      <c r="K411" s="50"/>
    </row>
    <row r="412" spans="11:11">
      <c r="K412" s="50"/>
    </row>
    <row r="413" spans="11:11">
      <c r="K413" s="50"/>
    </row>
    <row r="414" spans="11:11">
      <c r="K414" s="50"/>
    </row>
    <row r="415" spans="11:11">
      <c r="K415" s="50"/>
    </row>
    <row r="416" spans="11:11">
      <c r="K416" s="50"/>
    </row>
    <row r="417" spans="11:11">
      <c r="K417" s="50"/>
    </row>
    <row r="418" spans="11:11">
      <c r="K418" s="50"/>
    </row>
    <row r="419" spans="11:11">
      <c r="K419" s="50"/>
    </row>
    <row r="420" spans="11:11">
      <c r="K420" s="50"/>
    </row>
    <row r="421" spans="11:11">
      <c r="K421" s="50"/>
    </row>
    <row r="422" spans="11:11">
      <c r="K422" s="50"/>
    </row>
    <row r="423" spans="11:11">
      <c r="K423" s="50"/>
    </row>
    <row r="424" spans="11:11">
      <c r="K424" s="50"/>
    </row>
    <row r="425" spans="11:11">
      <c r="K425" s="50"/>
    </row>
    <row r="426" spans="11:11">
      <c r="K426" s="50"/>
    </row>
    <row r="427" spans="11:11">
      <c r="K427" s="50"/>
    </row>
    <row r="428" spans="11:11">
      <c r="K428" s="50"/>
    </row>
    <row r="429" spans="11:11">
      <c r="K429" s="50"/>
    </row>
    <row r="430" spans="11:11">
      <c r="K430" s="50"/>
    </row>
    <row r="431" spans="11:11">
      <c r="K431" s="50"/>
    </row>
    <row r="432" spans="11:11">
      <c r="K432" s="50"/>
    </row>
    <row r="433" spans="11:11">
      <c r="K433" s="50"/>
    </row>
    <row r="434" spans="11:11">
      <c r="K434" s="50"/>
    </row>
    <row r="435" spans="11:11">
      <c r="K435" s="50"/>
    </row>
    <row r="436" spans="11:11">
      <c r="K436" s="50"/>
    </row>
    <row r="437" spans="11:11">
      <c r="K437" s="50"/>
    </row>
    <row r="438" spans="11:11">
      <c r="K438" s="50"/>
    </row>
    <row r="439" spans="11:11">
      <c r="K439" s="50"/>
    </row>
    <row r="440" spans="11:11">
      <c r="K440" s="50"/>
    </row>
    <row r="441" spans="11:11">
      <c r="K441" s="50"/>
    </row>
    <row r="442" spans="11:11">
      <c r="K442" s="50"/>
    </row>
    <row r="443" spans="11:11">
      <c r="K443" s="50"/>
    </row>
    <row r="444" spans="11:11">
      <c r="K444" s="50"/>
    </row>
    <row r="445" spans="11:11">
      <c r="K445" s="50"/>
    </row>
    <row r="446" spans="11:11">
      <c r="K446" s="50"/>
    </row>
    <row r="447" spans="11:11">
      <c r="K447" s="50"/>
    </row>
    <row r="448" spans="11:11">
      <c r="K448" s="50"/>
    </row>
    <row r="449" spans="11:11">
      <c r="K449" s="50"/>
    </row>
    <row r="450" spans="11:11">
      <c r="K450" s="50"/>
    </row>
    <row r="451" spans="11:11">
      <c r="K451" s="50"/>
    </row>
    <row r="452" spans="11:11">
      <c r="K452" s="50"/>
    </row>
    <row r="453" spans="11:11">
      <c r="K453" s="50"/>
    </row>
    <row r="454" spans="11:11">
      <c r="K454" s="50"/>
    </row>
    <row r="455" spans="11:11">
      <c r="K455" s="50"/>
    </row>
    <row r="456" spans="11:11">
      <c r="K456" s="50"/>
    </row>
    <row r="457" spans="11:11">
      <c r="K457" s="50"/>
    </row>
    <row r="458" spans="11:11">
      <c r="K458" s="50"/>
    </row>
    <row r="459" spans="11:11">
      <c r="K459" s="50"/>
    </row>
    <row r="460" spans="11:11">
      <c r="K460" s="50"/>
    </row>
    <row r="461" spans="11:11">
      <c r="K461" s="50"/>
    </row>
    <row r="462" spans="11:11">
      <c r="K462" s="50"/>
    </row>
    <row r="463" spans="11:11">
      <c r="K463" s="50"/>
    </row>
    <row r="464" spans="11:11">
      <c r="K464" s="50"/>
    </row>
    <row r="465" spans="11:11">
      <c r="K465" s="50"/>
    </row>
    <row r="466" spans="11:11">
      <c r="K466" s="50"/>
    </row>
    <row r="467" spans="11:11">
      <c r="K467" s="50"/>
    </row>
    <row r="468" spans="11:11">
      <c r="K468" s="50"/>
    </row>
    <row r="469" spans="11:11">
      <c r="K469" s="50"/>
    </row>
    <row r="470" spans="11:11">
      <c r="K470" s="50"/>
    </row>
    <row r="471" spans="11:11">
      <c r="K471" s="50"/>
    </row>
    <row r="472" spans="11:11">
      <c r="K472" s="50"/>
    </row>
    <row r="473" spans="11:11">
      <c r="K473" s="50"/>
    </row>
    <row r="474" spans="11:11">
      <c r="K474" s="50"/>
    </row>
    <row r="475" spans="11:11">
      <c r="K475" s="50"/>
    </row>
    <row r="476" spans="11:11">
      <c r="K476" s="50"/>
    </row>
    <row r="477" spans="11:11">
      <c r="K477" s="50"/>
    </row>
    <row r="478" spans="11:11">
      <c r="K478" s="50"/>
    </row>
    <row r="479" spans="11:11">
      <c r="K479" s="50"/>
    </row>
    <row r="480" spans="11:11">
      <c r="K480" s="50"/>
    </row>
  </sheetData>
  <sheetProtection formatColumns="0" formatRows="0" autoFilter="0"/>
  <mergeCells count="7">
    <mergeCell ref="I2:L2"/>
    <mergeCell ref="I1:L1"/>
    <mergeCell ref="A6:L6"/>
    <mergeCell ref="A7:L7"/>
    <mergeCell ref="A8:L8"/>
    <mergeCell ref="I3:L3"/>
    <mergeCell ref="I4:L4"/>
  </mergeCells>
  <conditionalFormatting sqref="A481:P500 A10:P40">
    <cfRule type="expression" dxfId="24" priority="7">
      <formula>VALUE($B10)</formula>
    </cfRule>
  </conditionalFormatting>
  <conditionalFormatting sqref="A15:A40 E15:P40">
    <cfRule type="expression" dxfId="23" priority="6">
      <formula>OR(EXACT($A10,"РАЗДЕЛ 1"),EXACT($A10,"РАЗДЕЛ 2"))</formula>
    </cfRule>
  </conditionalFormatting>
  <conditionalFormatting sqref="A14:P40">
    <cfRule type="expression" dxfId="22" priority="5">
      <formula>OR(EXACT($A10,"РАЗДЕЛ 1"),EXACT($A10,"РАЗДЕЛ 2"))</formula>
    </cfRule>
  </conditionalFormatting>
  <conditionalFormatting sqref="A10:A14 E10:P14">
    <cfRule type="expression" dxfId="21" priority="8">
      <formula>OR(EXACT(#REF!,"РАЗДЕЛ 1"),EXACT(#REF!,"РАЗДЕЛ 2"))</formula>
    </cfRule>
  </conditionalFormatting>
  <conditionalFormatting sqref="A10:P13">
    <cfRule type="expression" dxfId="20" priority="12">
      <formula>OR(EXACT(#REF!,"РАЗДЕЛ 1"),EXACT(#REF!,"РАЗДЕЛ 2"))</formula>
    </cfRule>
  </conditionalFormatting>
  <pageMargins left="0.39370078740157483" right="0.78740157480314965" top="1.1811023622047245" bottom="0.39370078740157483" header="0.31496062992125984" footer="0.31496062992125984"/>
  <pageSetup paperSize="9" scale="82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2"/>
  <sheetViews>
    <sheetView view="pageBreakPreview" zoomScale="55" zoomScaleNormal="55" zoomScaleSheetLayoutView="55" workbookViewId="0">
      <selection activeCell="P9" sqref="P9"/>
    </sheetView>
  </sheetViews>
  <sheetFormatPr defaultRowHeight="15"/>
  <cols>
    <col min="1" max="1" width="7.28515625" style="50" customWidth="1"/>
    <col min="2" max="2" width="9.140625" style="50" hidden="1" customWidth="1"/>
    <col min="3" max="3" width="15.140625" style="50" hidden="1" customWidth="1"/>
    <col min="4" max="4" width="28.28515625" style="50" customWidth="1"/>
    <col min="5" max="7" width="9.140625" style="50"/>
    <col min="8" max="8" width="26.140625" style="50" customWidth="1"/>
    <col min="9" max="9" width="12.5703125" style="50" customWidth="1"/>
    <col min="10" max="10" width="15.28515625" style="50" customWidth="1"/>
    <col min="11" max="11" width="10.5703125" style="50" customWidth="1"/>
    <col min="12" max="12" width="15.140625" style="50" customWidth="1"/>
    <col min="13" max="13" width="6.85546875" style="50" customWidth="1"/>
    <col min="14" max="14" width="10.28515625" style="50" customWidth="1"/>
    <col min="15" max="15" width="12.140625" style="50" customWidth="1"/>
    <col min="16" max="16" width="17.42578125" style="50" customWidth="1"/>
    <col min="17" max="17" width="17" style="50" customWidth="1"/>
    <col min="18" max="16384" width="9.140625" style="50"/>
  </cols>
  <sheetData>
    <row r="1" spans="1:33" ht="30.75" customHeight="1">
      <c r="I1" s="157" t="s">
        <v>392</v>
      </c>
      <c r="J1" s="157"/>
      <c r="K1" s="157"/>
    </row>
    <row r="2" spans="1:33" ht="129" customHeight="1">
      <c r="I2" s="156" t="s">
        <v>430</v>
      </c>
      <c r="J2" s="156"/>
      <c r="K2" s="156"/>
      <c r="R2" s="97"/>
    </row>
    <row r="3" spans="1:33" ht="22.5" customHeight="1">
      <c r="I3" s="157" t="s">
        <v>403</v>
      </c>
      <c r="J3" s="157"/>
      <c r="K3" s="157"/>
      <c r="R3" s="97"/>
    </row>
    <row r="4" spans="1:33" ht="199.5" customHeight="1">
      <c r="A4" s="69"/>
      <c r="B4" s="69"/>
      <c r="C4" s="69"/>
      <c r="I4" s="156" t="s">
        <v>431</v>
      </c>
      <c r="J4" s="156"/>
      <c r="K4" s="156"/>
    </row>
    <row r="5" spans="1:33" ht="18.75" customHeight="1">
      <c r="A5" s="158" t="s">
        <v>399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20"/>
      <c r="M5" s="120"/>
      <c r="N5" s="120"/>
      <c r="O5" s="120"/>
      <c r="P5" s="120"/>
      <c r="Q5" s="120"/>
    </row>
    <row r="6" spans="1:33" ht="18.75" customHeight="1">
      <c r="A6" s="158" t="s">
        <v>396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20"/>
      <c r="M6" s="120"/>
      <c r="N6" s="120"/>
      <c r="O6" s="120"/>
      <c r="P6" s="120"/>
      <c r="Q6" s="120"/>
    </row>
    <row r="7" spans="1:33" ht="37.5" customHeight="1">
      <c r="A7" s="158" t="s">
        <v>401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20"/>
      <c r="M7" s="120"/>
      <c r="N7" s="120"/>
      <c r="O7" s="120"/>
      <c r="P7" s="120"/>
      <c r="Q7" s="120"/>
    </row>
    <row r="8" spans="1:33" ht="18.75">
      <c r="A8" s="100"/>
      <c r="B8" s="100"/>
      <c r="C8" s="100"/>
    </row>
    <row r="9" spans="1:33" ht="49.5" customHeight="1">
      <c r="A9" s="52"/>
      <c r="B9" s="52"/>
      <c r="C9" s="71"/>
      <c r="D9" s="83"/>
      <c r="E9" s="52"/>
      <c r="F9" s="52"/>
      <c r="G9" s="82"/>
      <c r="H9" s="52"/>
      <c r="I9" s="52"/>
      <c r="J9" s="52"/>
      <c r="K9" s="72"/>
      <c r="L9" s="72"/>
      <c r="M9" s="53"/>
      <c r="N9" s="53"/>
      <c r="O9" s="53"/>
      <c r="P9" s="72"/>
      <c r="Q9" s="7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33" ht="49.5" customHeight="1">
      <c r="A10" s="52"/>
      <c r="B10" s="52"/>
      <c r="C10" s="71"/>
      <c r="D10" s="83"/>
      <c r="E10" s="52"/>
      <c r="F10" s="52"/>
      <c r="G10" s="82"/>
      <c r="H10" s="52"/>
      <c r="I10" s="52"/>
      <c r="J10" s="52"/>
      <c r="K10" s="72"/>
      <c r="L10" s="72"/>
      <c r="M10" s="53"/>
      <c r="N10" s="53"/>
      <c r="O10" s="53"/>
      <c r="P10" s="72"/>
      <c r="Q10" s="7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</row>
    <row r="11" spans="1:33" ht="49.5" customHeight="1">
      <c r="A11" s="52"/>
      <c r="B11" s="52"/>
      <c r="C11" s="71"/>
      <c r="D11" s="83"/>
      <c r="E11" s="52"/>
      <c r="F11" s="52"/>
      <c r="G11" s="82"/>
      <c r="H11" s="52"/>
      <c r="I11" s="52"/>
      <c r="J11" s="52"/>
      <c r="K11" s="72"/>
      <c r="L11" s="72"/>
      <c r="M11" s="53"/>
      <c r="N11" s="53"/>
      <c r="O11" s="53"/>
      <c r="P11" s="72"/>
      <c r="Q11" s="7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spans="1:33" ht="49.5" customHeight="1">
      <c r="A12" s="52"/>
      <c r="B12" s="52"/>
      <c r="C12" s="71"/>
      <c r="D12" s="83"/>
      <c r="E12" s="52"/>
      <c r="F12" s="52"/>
      <c r="G12" s="82"/>
      <c r="H12" s="52"/>
      <c r="I12" s="52"/>
      <c r="J12" s="52"/>
      <c r="K12" s="72"/>
      <c r="L12" s="72"/>
      <c r="M12" s="53"/>
      <c r="N12" s="53"/>
      <c r="O12" s="53"/>
      <c r="P12" s="72"/>
      <c r="Q12" s="7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spans="1:33" ht="49.5" customHeight="1">
      <c r="A13" s="52"/>
      <c r="B13" s="52"/>
      <c r="C13" s="71"/>
      <c r="D13" s="83"/>
      <c r="E13" s="52"/>
      <c r="F13" s="52"/>
      <c r="G13" s="82"/>
      <c r="H13" s="52"/>
      <c r="I13" s="52"/>
      <c r="J13" s="52"/>
      <c r="K13" s="72"/>
      <c r="L13" s="72"/>
      <c r="M13" s="53"/>
      <c r="N13" s="53"/>
      <c r="O13" s="53"/>
      <c r="P13" s="72"/>
      <c r="Q13" s="7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</row>
    <row r="14" spans="1:33" ht="49.5" customHeight="1">
      <c r="A14" s="52"/>
      <c r="B14" s="52"/>
      <c r="C14" s="71"/>
      <c r="D14" s="83"/>
      <c r="E14" s="52"/>
      <c r="F14" s="52"/>
      <c r="G14" s="82"/>
      <c r="H14" s="52"/>
      <c r="I14" s="52"/>
      <c r="J14" s="52"/>
      <c r="K14" s="72"/>
      <c r="L14" s="72"/>
      <c r="M14" s="53"/>
      <c r="N14" s="53"/>
      <c r="O14" s="53"/>
      <c r="P14" s="72"/>
      <c r="Q14" s="7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</row>
    <row r="15" spans="1:33" ht="49.5" customHeight="1">
      <c r="A15" s="52"/>
      <c r="B15" s="52"/>
      <c r="C15" s="71"/>
      <c r="D15" s="83"/>
      <c r="E15" s="52"/>
      <c r="F15" s="52"/>
      <c r="G15" s="82"/>
      <c r="H15" s="52"/>
      <c r="I15" s="52"/>
      <c r="J15" s="52"/>
      <c r="K15" s="72"/>
      <c r="L15" s="72"/>
      <c r="M15" s="53"/>
      <c r="N15" s="53"/>
      <c r="O15" s="53"/>
      <c r="P15" s="72"/>
      <c r="Q15" s="7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</row>
    <row r="16" spans="1:33" ht="49.5" customHeight="1">
      <c r="A16" s="52"/>
      <c r="B16" s="52"/>
      <c r="C16" s="71"/>
      <c r="D16" s="83"/>
      <c r="E16" s="52"/>
      <c r="F16" s="52"/>
      <c r="G16" s="82"/>
      <c r="H16" s="52"/>
      <c r="I16" s="52"/>
      <c r="J16" s="52"/>
      <c r="K16" s="72"/>
      <c r="L16" s="72"/>
      <c r="M16" s="53"/>
      <c r="N16" s="53"/>
      <c r="O16" s="53"/>
      <c r="P16" s="72"/>
      <c r="Q16" s="7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</row>
    <row r="17" spans="1:33" ht="49.5" customHeight="1">
      <c r="A17" s="52"/>
      <c r="B17" s="52"/>
      <c r="C17" s="71"/>
      <c r="D17" s="83"/>
      <c r="E17" s="52"/>
      <c r="F17" s="52"/>
      <c r="G17" s="82"/>
      <c r="H17" s="52"/>
      <c r="I17" s="52"/>
      <c r="J17" s="52"/>
      <c r="K17" s="72"/>
      <c r="L17" s="72"/>
      <c r="M17" s="53"/>
      <c r="N17" s="53"/>
      <c r="O17" s="53"/>
      <c r="P17" s="72"/>
      <c r="Q17" s="7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</row>
    <row r="18" spans="1:33" ht="49.5" customHeight="1">
      <c r="A18" s="52"/>
      <c r="B18" s="52"/>
      <c r="C18" s="71"/>
      <c r="D18" s="83"/>
      <c r="E18" s="52"/>
      <c r="F18" s="52"/>
      <c r="G18" s="82"/>
      <c r="H18" s="52"/>
      <c r="I18" s="52"/>
      <c r="J18" s="52"/>
      <c r="K18" s="72"/>
      <c r="L18" s="72"/>
      <c r="M18" s="53"/>
      <c r="N18" s="53"/>
      <c r="O18" s="53"/>
      <c r="P18" s="72"/>
      <c r="Q18" s="7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3" ht="49.5" customHeight="1">
      <c r="A19" s="52"/>
      <c r="B19" s="52"/>
      <c r="C19" s="71"/>
      <c r="D19" s="83"/>
      <c r="E19" s="52"/>
      <c r="F19" s="52"/>
      <c r="G19" s="82"/>
      <c r="H19" s="52"/>
      <c r="I19" s="52"/>
      <c r="J19" s="52"/>
      <c r="K19" s="72"/>
      <c r="L19" s="72"/>
      <c r="M19" s="53"/>
      <c r="N19" s="53"/>
      <c r="O19" s="53"/>
      <c r="P19" s="72"/>
      <c r="Q19" s="7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</row>
    <row r="20" spans="1:33" ht="49.5" customHeight="1">
      <c r="A20" s="52"/>
      <c r="B20" s="52"/>
      <c r="C20" s="71"/>
      <c r="D20" s="83"/>
      <c r="E20" s="52"/>
      <c r="F20" s="52"/>
      <c r="G20" s="82"/>
      <c r="H20" s="52"/>
      <c r="I20" s="52"/>
      <c r="J20" s="52"/>
      <c r="K20" s="72"/>
      <c r="L20" s="72"/>
      <c r="M20" s="53"/>
      <c r="N20" s="53"/>
      <c r="O20" s="53"/>
      <c r="P20" s="72"/>
      <c r="Q20" s="7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</row>
    <row r="21" spans="1:33" ht="49.5" customHeight="1">
      <c r="A21" s="52"/>
      <c r="B21" s="52"/>
      <c r="C21" s="71"/>
      <c r="D21" s="83"/>
      <c r="E21" s="52"/>
      <c r="F21" s="52"/>
      <c r="G21" s="82"/>
      <c r="H21" s="52"/>
      <c r="I21" s="52"/>
      <c r="J21" s="52"/>
      <c r="K21" s="72"/>
      <c r="L21" s="72"/>
      <c r="M21" s="53"/>
      <c r="N21" s="53"/>
      <c r="O21" s="53"/>
      <c r="P21" s="72"/>
      <c r="Q21" s="7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</row>
    <row r="22" spans="1:33" ht="49.5" customHeight="1">
      <c r="A22" s="52"/>
      <c r="B22" s="52"/>
      <c r="C22" s="71"/>
      <c r="D22" s="83"/>
      <c r="E22" s="52"/>
      <c r="F22" s="52"/>
      <c r="G22" s="82"/>
      <c r="H22" s="52"/>
      <c r="I22" s="52"/>
      <c r="J22" s="52"/>
      <c r="K22" s="72"/>
      <c r="L22" s="72"/>
      <c r="M22" s="53"/>
      <c r="N22" s="53"/>
      <c r="O22" s="53"/>
      <c r="P22" s="72"/>
      <c r="Q22" s="7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</row>
    <row r="23" spans="1:33" ht="49.5" customHeight="1">
      <c r="A23" s="52"/>
      <c r="B23" s="52"/>
      <c r="C23" s="71"/>
      <c r="D23" s="83"/>
      <c r="E23" s="52"/>
      <c r="F23" s="52"/>
      <c r="G23" s="82"/>
      <c r="H23" s="52"/>
      <c r="I23" s="52"/>
      <c r="J23" s="52"/>
      <c r="K23" s="72"/>
      <c r="L23" s="72"/>
      <c r="M23" s="53"/>
      <c r="N23" s="53"/>
      <c r="O23" s="53"/>
      <c r="P23" s="72"/>
      <c r="Q23" s="7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</row>
    <row r="24" spans="1:33" ht="49.5" customHeight="1">
      <c r="A24" s="52"/>
      <c r="B24" s="52"/>
      <c r="C24" s="71"/>
      <c r="D24" s="83"/>
      <c r="E24" s="52"/>
      <c r="F24" s="52"/>
      <c r="G24" s="82"/>
      <c r="H24" s="52"/>
      <c r="I24" s="52"/>
      <c r="J24" s="52"/>
      <c r="K24" s="72"/>
      <c r="L24" s="72"/>
      <c r="M24" s="53"/>
      <c r="N24" s="53"/>
      <c r="O24" s="53"/>
      <c r="P24" s="72"/>
      <c r="Q24" s="7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</row>
    <row r="25" spans="1:33" ht="49.5" customHeight="1">
      <c r="A25" s="52"/>
      <c r="B25" s="52"/>
      <c r="C25" s="71"/>
      <c r="D25" s="83"/>
      <c r="E25" s="52"/>
      <c r="F25" s="52"/>
      <c r="G25" s="82"/>
      <c r="H25" s="52"/>
      <c r="I25" s="52"/>
      <c r="J25" s="52"/>
      <c r="K25" s="72"/>
      <c r="L25" s="72"/>
      <c r="M25" s="53"/>
      <c r="N25" s="53"/>
      <c r="O25" s="53"/>
      <c r="P25" s="72"/>
      <c r="Q25" s="7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</row>
    <row r="26" spans="1:33" ht="49.5" customHeight="1">
      <c r="A26" s="52"/>
      <c r="B26" s="52"/>
      <c r="C26" s="71"/>
      <c r="D26" s="83"/>
      <c r="E26" s="52"/>
      <c r="F26" s="52"/>
      <c r="G26" s="82"/>
      <c r="H26" s="52"/>
      <c r="I26" s="52"/>
      <c r="J26" s="52"/>
      <c r="K26" s="72"/>
      <c r="L26" s="72"/>
      <c r="M26" s="53"/>
      <c r="N26" s="53"/>
      <c r="O26" s="53"/>
      <c r="P26" s="72"/>
      <c r="Q26" s="7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</row>
    <row r="27" spans="1:33" ht="49.5" customHeight="1">
      <c r="A27" s="52"/>
      <c r="B27" s="52"/>
      <c r="C27" s="71"/>
      <c r="D27" s="83"/>
      <c r="E27" s="52"/>
      <c r="F27" s="52"/>
      <c r="G27" s="82"/>
      <c r="H27" s="52"/>
      <c r="I27" s="52"/>
      <c r="J27" s="52"/>
      <c r="K27" s="72"/>
      <c r="L27" s="72"/>
      <c r="M27" s="53"/>
      <c r="N27" s="53"/>
      <c r="O27" s="53"/>
      <c r="P27" s="72"/>
      <c r="Q27" s="7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</row>
    <row r="28" spans="1:33" ht="49.5" customHeight="1">
      <c r="A28" s="52"/>
      <c r="B28" s="52"/>
      <c r="C28" s="71"/>
      <c r="D28" s="83"/>
      <c r="E28" s="52"/>
      <c r="F28" s="52"/>
      <c r="G28" s="82"/>
      <c r="H28" s="52"/>
      <c r="I28" s="52"/>
      <c r="J28" s="52"/>
      <c r="K28" s="72"/>
      <c r="L28" s="72"/>
      <c r="M28" s="53"/>
      <c r="N28" s="53"/>
      <c r="O28" s="53"/>
      <c r="P28" s="72"/>
      <c r="Q28" s="7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</row>
    <row r="29" spans="1:33" ht="49.5" customHeight="1">
      <c r="A29" s="52"/>
      <c r="B29" s="52"/>
      <c r="C29" s="71"/>
      <c r="D29" s="83"/>
      <c r="E29" s="52"/>
      <c r="F29" s="52"/>
      <c r="G29" s="82"/>
      <c r="H29" s="52"/>
      <c r="I29" s="52"/>
      <c r="J29" s="52"/>
      <c r="K29" s="72"/>
      <c r="L29" s="72"/>
      <c r="M29" s="53"/>
      <c r="N29" s="53"/>
      <c r="O29" s="53"/>
      <c r="P29" s="72"/>
      <c r="Q29" s="7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  <row r="30" spans="1:33" ht="49.5" customHeight="1">
      <c r="A30" s="52"/>
      <c r="B30" s="52"/>
      <c r="C30" s="71"/>
      <c r="D30" s="83"/>
      <c r="E30" s="52"/>
      <c r="F30" s="52"/>
      <c r="G30" s="82"/>
      <c r="H30" s="52"/>
      <c r="I30" s="52"/>
      <c r="J30" s="52"/>
      <c r="K30" s="72"/>
      <c r="L30" s="72"/>
      <c r="M30" s="53"/>
      <c r="N30" s="53"/>
      <c r="O30" s="53"/>
      <c r="P30" s="72"/>
      <c r="Q30" s="7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</row>
    <row r="31" spans="1:33" ht="49.5" customHeight="1">
      <c r="A31" s="52"/>
      <c r="B31" s="52"/>
      <c r="C31" s="71"/>
      <c r="D31" s="83"/>
      <c r="E31" s="52"/>
      <c r="F31" s="52"/>
      <c r="G31" s="82"/>
      <c r="H31" s="52"/>
      <c r="I31" s="52"/>
      <c r="J31" s="52"/>
      <c r="K31" s="72"/>
      <c r="L31" s="72"/>
      <c r="M31" s="53"/>
      <c r="N31" s="53"/>
      <c r="O31" s="53"/>
      <c r="P31" s="72"/>
      <c r="Q31" s="7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1:33" ht="49.5" customHeight="1">
      <c r="A32" s="52"/>
      <c r="B32" s="52"/>
      <c r="C32" s="71"/>
      <c r="D32" s="83"/>
      <c r="E32" s="52"/>
      <c r="F32" s="52"/>
      <c r="G32" s="82"/>
      <c r="H32" s="52"/>
      <c r="I32" s="52"/>
      <c r="J32" s="52"/>
      <c r="K32" s="72"/>
      <c r="L32" s="72"/>
      <c r="M32" s="53"/>
      <c r="N32" s="53"/>
      <c r="O32" s="53"/>
      <c r="P32" s="72"/>
      <c r="Q32" s="7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1:33" ht="49.5" customHeight="1">
      <c r="A33" s="52"/>
      <c r="B33" s="52"/>
      <c r="C33" s="71"/>
      <c r="D33" s="83"/>
      <c r="E33" s="52"/>
      <c r="F33" s="52"/>
      <c r="G33" s="82"/>
      <c r="H33" s="52"/>
      <c r="I33" s="52"/>
      <c r="J33" s="52"/>
      <c r="K33" s="72"/>
      <c r="L33" s="72"/>
      <c r="M33" s="53"/>
      <c r="N33" s="53"/>
      <c r="O33" s="53"/>
      <c r="P33" s="72"/>
      <c r="Q33" s="7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</row>
    <row r="34" spans="1:33" ht="49.5" customHeight="1">
      <c r="A34" s="52"/>
      <c r="B34" s="52"/>
      <c r="C34" s="71"/>
      <c r="D34" s="83"/>
      <c r="E34" s="52"/>
      <c r="F34" s="52"/>
      <c r="G34" s="82"/>
      <c r="H34" s="52"/>
      <c r="I34" s="52"/>
      <c r="J34" s="52"/>
      <c r="K34" s="72"/>
      <c r="L34" s="72"/>
      <c r="M34" s="53"/>
      <c r="N34" s="53"/>
      <c r="O34" s="53"/>
      <c r="P34" s="72"/>
      <c r="Q34" s="7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</row>
    <row r="35" spans="1:33" ht="49.5" customHeight="1">
      <c r="A35" s="52"/>
      <c r="B35" s="52"/>
      <c r="C35" s="71"/>
      <c r="D35" s="83"/>
      <c r="E35" s="52"/>
      <c r="F35" s="52"/>
      <c r="G35" s="82"/>
      <c r="H35" s="52"/>
      <c r="I35" s="52"/>
      <c r="J35" s="52"/>
      <c r="K35" s="72"/>
      <c r="L35" s="72"/>
      <c r="M35" s="53"/>
      <c r="N35" s="53"/>
      <c r="O35" s="53"/>
      <c r="P35" s="72"/>
      <c r="Q35" s="7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</row>
    <row r="36" spans="1:33" ht="49.5" customHeight="1">
      <c r="A36" s="52"/>
      <c r="B36" s="52"/>
      <c r="C36" s="71"/>
      <c r="D36" s="83"/>
      <c r="E36" s="52"/>
      <c r="F36" s="52"/>
      <c r="G36" s="82"/>
      <c r="H36" s="52"/>
      <c r="I36" s="52"/>
      <c r="J36" s="52"/>
      <c r="K36" s="72"/>
      <c r="L36" s="72"/>
      <c r="M36" s="53"/>
      <c r="N36" s="53"/>
      <c r="O36" s="53"/>
      <c r="P36" s="72"/>
      <c r="Q36" s="7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spans="1:33" ht="49.5" customHeight="1">
      <c r="A37" s="52"/>
      <c r="B37" s="52"/>
      <c r="C37" s="71"/>
      <c r="D37" s="83"/>
      <c r="E37" s="52"/>
      <c r="F37" s="52"/>
      <c r="G37" s="82"/>
      <c r="H37" s="52"/>
      <c r="I37" s="52"/>
      <c r="J37" s="52"/>
      <c r="K37" s="72"/>
      <c r="L37" s="72"/>
      <c r="M37" s="53"/>
      <c r="N37" s="53"/>
      <c r="O37" s="53"/>
      <c r="P37" s="72"/>
      <c r="Q37" s="7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spans="1:33" ht="49.5" customHeight="1">
      <c r="A38" s="52"/>
      <c r="B38" s="52"/>
      <c r="C38" s="71"/>
      <c r="D38" s="83"/>
      <c r="E38" s="52"/>
      <c r="F38" s="52"/>
      <c r="G38" s="82"/>
      <c r="H38" s="52"/>
      <c r="I38" s="52"/>
      <c r="J38" s="52"/>
      <c r="K38" s="72"/>
      <c r="L38" s="72"/>
      <c r="M38" s="53"/>
      <c r="N38" s="53"/>
      <c r="O38" s="53"/>
      <c r="P38" s="72"/>
      <c r="Q38" s="7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</row>
    <row r="39" spans="1:33" ht="49.5" customHeight="1">
      <c r="A39" s="52"/>
      <c r="B39" s="52"/>
      <c r="C39" s="71"/>
      <c r="D39" s="83"/>
      <c r="E39" s="52"/>
      <c r="F39" s="52"/>
      <c r="G39" s="82"/>
      <c r="H39" s="52"/>
      <c r="I39" s="52"/>
      <c r="J39" s="52"/>
      <c r="K39" s="72"/>
      <c r="L39" s="72"/>
      <c r="M39" s="53"/>
      <c r="N39" s="53"/>
      <c r="O39" s="53"/>
      <c r="P39" s="72"/>
      <c r="Q39" s="7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</row>
    <row r="40" spans="1:33" ht="49.5" customHeight="1"/>
    <row r="41" spans="1:33" ht="49.5" customHeight="1"/>
    <row r="42" spans="1:33" ht="49.5" customHeight="1"/>
    <row r="43" spans="1:33" ht="49.5" customHeight="1"/>
    <row r="44" spans="1:33" ht="49.5" customHeight="1"/>
    <row r="45" spans="1:33" ht="49.5" customHeight="1"/>
    <row r="46" spans="1:33" ht="49.5" customHeight="1"/>
    <row r="47" spans="1:33" ht="49.5" customHeight="1"/>
    <row r="48" spans="1:33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</sheetData>
  <sheetProtection formatColumns="0" formatRows="0" autoFilter="0"/>
  <protectedRanges>
    <protectedRange sqref="I615:J1015 I9:J39" name="Диапазон1"/>
  </protectedRanges>
  <mergeCells count="7">
    <mergeCell ref="I2:K2"/>
    <mergeCell ref="I1:K1"/>
    <mergeCell ref="A5:K5"/>
    <mergeCell ref="A6:K6"/>
    <mergeCell ref="A7:K7"/>
    <mergeCell ref="I3:K3"/>
    <mergeCell ref="I4:K4"/>
  </mergeCells>
  <conditionalFormatting sqref="A9:Q39">
    <cfRule type="expression" dxfId="19" priority="4">
      <formula>VALUE($C9)</formula>
    </cfRule>
  </conditionalFormatting>
  <conditionalFormatting sqref="I615:J1015">
    <cfRule type="expression" dxfId="18" priority="3">
      <formula>VALUE($C615)</formula>
    </cfRule>
  </conditionalFormatting>
  <pageMargins left="1.1811023622047245" right="0.39370078740157483" top="0.78740157480314965" bottom="0.39370078740157483" header="0.31496062992125984" footer="0.31496062992125984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AI118"/>
  <sheetViews>
    <sheetView view="pageBreakPreview" topLeftCell="A5" zoomScale="55" zoomScaleNormal="55" zoomScaleSheetLayoutView="55" workbookViewId="0">
      <selection activeCell="L8" sqref="L8"/>
    </sheetView>
  </sheetViews>
  <sheetFormatPr defaultRowHeight="15"/>
  <cols>
    <col min="1" max="1" width="4.7109375" style="50" customWidth="1"/>
    <col min="2" max="2" width="9.140625" style="50" hidden="1" customWidth="1"/>
    <col min="3" max="3" width="15.140625" style="50" hidden="1" customWidth="1"/>
    <col min="4" max="4" width="33.85546875" style="50" customWidth="1"/>
    <col min="5" max="5" width="8.140625" style="50" customWidth="1"/>
    <col min="6" max="6" width="7" style="50" customWidth="1"/>
    <col min="7" max="7" width="6.5703125" style="50" customWidth="1"/>
    <col min="8" max="8" width="10.42578125" style="50" customWidth="1"/>
    <col min="9" max="9" width="13.85546875" style="50" customWidth="1"/>
    <col min="10" max="10" width="12.140625" style="50" customWidth="1"/>
    <col min="11" max="11" width="16.5703125" style="50" customWidth="1"/>
    <col min="12" max="12" width="14.85546875" style="50" customWidth="1"/>
    <col min="13" max="13" width="6.85546875" style="50" customWidth="1"/>
    <col min="14" max="14" width="8.140625" style="50" customWidth="1"/>
    <col min="15" max="15" width="10.28515625" style="50" customWidth="1"/>
    <col min="16" max="16" width="16.140625" style="50" customWidth="1"/>
    <col min="17" max="17" width="16.42578125" style="50" customWidth="1"/>
    <col min="18" max="18" width="7.7109375" style="50" customWidth="1"/>
    <col min="19" max="19" width="10.140625" style="50" customWidth="1"/>
    <col min="20" max="20" width="13.140625" style="50" bestFit="1" customWidth="1"/>
    <col min="21" max="21" width="10.5703125" style="50" bestFit="1" customWidth="1"/>
    <col min="22" max="16384" width="9.140625" style="50"/>
  </cols>
  <sheetData>
    <row r="1" spans="1:35" ht="30.75" customHeight="1">
      <c r="A1" s="164" t="s">
        <v>77</v>
      </c>
      <c r="B1" s="113"/>
      <c r="C1" s="113"/>
      <c r="D1" s="164" t="s">
        <v>203</v>
      </c>
      <c r="E1" s="164" t="s">
        <v>246</v>
      </c>
      <c r="F1" s="164"/>
      <c r="G1" s="164"/>
      <c r="H1" s="164" t="s">
        <v>247</v>
      </c>
      <c r="I1" s="164" t="s">
        <v>248</v>
      </c>
      <c r="J1" s="164" t="s">
        <v>249</v>
      </c>
      <c r="K1" s="164" t="s">
        <v>250</v>
      </c>
      <c r="L1" s="164"/>
      <c r="M1" s="164"/>
      <c r="N1" s="164"/>
      <c r="O1" s="164"/>
      <c r="P1" s="164"/>
      <c r="Q1" s="164"/>
      <c r="R1" s="164"/>
      <c r="S1" s="163" t="s">
        <v>251</v>
      </c>
    </row>
    <row r="2" spans="1:35" ht="18.75">
      <c r="A2" s="164"/>
      <c r="B2" s="113"/>
      <c r="C2" s="113"/>
      <c r="D2" s="164"/>
      <c r="E2" s="163" t="s">
        <v>252</v>
      </c>
      <c r="F2" s="163" t="s">
        <v>253</v>
      </c>
      <c r="G2" s="163" t="s">
        <v>254</v>
      </c>
      <c r="H2" s="164"/>
      <c r="I2" s="164"/>
      <c r="J2" s="164"/>
      <c r="K2" s="164" t="s">
        <v>255</v>
      </c>
      <c r="L2" s="164"/>
      <c r="M2" s="164"/>
      <c r="N2" s="164"/>
      <c r="O2" s="164"/>
      <c r="P2" s="164"/>
      <c r="Q2" s="164"/>
      <c r="R2" s="164" t="s">
        <v>256</v>
      </c>
      <c r="S2" s="163"/>
    </row>
    <row r="3" spans="1:35" ht="18.75">
      <c r="A3" s="164"/>
      <c r="B3" s="113"/>
      <c r="C3" s="113"/>
      <c r="D3" s="164"/>
      <c r="E3" s="163"/>
      <c r="F3" s="163"/>
      <c r="G3" s="163"/>
      <c r="H3" s="164"/>
      <c r="I3" s="164"/>
      <c r="J3" s="164"/>
      <c r="K3" s="164" t="s">
        <v>257</v>
      </c>
      <c r="L3" s="164" t="s">
        <v>204</v>
      </c>
      <c r="M3" s="164"/>
      <c r="N3" s="164"/>
      <c r="O3" s="164"/>
      <c r="P3" s="164"/>
      <c r="Q3" s="164"/>
      <c r="R3" s="164"/>
      <c r="S3" s="163"/>
    </row>
    <row r="4" spans="1:35" ht="148.5" customHeight="1">
      <c r="A4" s="164"/>
      <c r="B4" s="113"/>
      <c r="C4" s="113"/>
      <c r="D4" s="164"/>
      <c r="E4" s="163"/>
      <c r="F4" s="163"/>
      <c r="G4" s="163"/>
      <c r="H4" s="164"/>
      <c r="I4" s="164"/>
      <c r="J4" s="164"/>
      <c r="K4" s="164"/>
      <c r="L4" s="164" t="s">
        <v>258</v>
      </c>
      <c r="M4" s="164" t="s">
        <v>259</v>
      </c>
      <c r="N4" s="164"/>
      <c r="O4" s="164"/>
      <c r="P4" s="113" t="s">
        <v>260</v>
      </c>
      <c r="Q4" s="164" t="s">
        <v>261</v>
      </c>
      <c r="R4" s="164"/>
      <c r="S4" s="163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</row>
    <row r="5" spans="1:35" ht="83.25" customHeight="1">
      <c r="A5" s="164"/>
      <c r="B5" s="113" t="s">
        <v>67</v>
      </c>
      <c r="C5" s="113" t="s">
        <v>210</v>
      </c>
      <c r="D5" s="164"/>
      <c r="E5" s="163"/>
      <c r="F5" s="163"/>
      <c r="G5" s="163"/>
      <c r="H5" s="164"/>
      <c r="I5" s="164"/>
      <c r="J5" s="164"/>
      <c r="K5" s="164"/>
      <c r="L5" s="164"/>
      <c r="M5" s="113" t="s">
        <v>262</v>
      </c>
      <c r="N5" s="113" t="s">
        <v>263</v>
      </c>
      <c r="O5" s="113" t="s">
        <v>264</v>
      </c>
      <c r="P5" s="113" t="s">
        <v>265</v>
      </c>
      <c r="Q5" s="164"/>
      <c r="R5" s="164"/>
      <c r="S5" s="163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</row>
    <row r="6" spans="1:35" ht="18.75">
      <c r="A6" s="164"/>
      <c r="B6" s="121">
        <v>10</v>
      </c>
      <c r="C6" s="113"/>
      <c r="D6" s="164"/>
      <c r="E6" s="113" t="s">
        <v>180</v>
      </c>
      <c r="F6" s="113" t="s">
        <v>180</v>
      </c>
      <c r="G6" s="113" t="s">
        <v>180</v>
      </c>
      <c r="H6" s="113" t="s">
        <v>266</v>
      </c>
      <c r="I6" s="113" t="s">
        <v>267</v>
      </c>
      <c r="J6" s="113" t="s">
        <v>268</v>
      </c>
      <c r="K6" s="113" t="s">
        <v>211</v>
      </c>
      <c r="L6" s="113" t="s">
        <v>211</v>
      </c>
      <c r="M6" s="113" t="s">
        <v>211</v>
      </c>
      <c r="N6" s="113" t="s">
        <v>211</v>
      </c>
      <c r="O6" s="113" t="s">
        <v>211</v>
      </c>
      <c r="P6" s="113" t="s">
        <v>211</v>
      </c>
      <c r="Q6" s="113" t="s">
        <v>211</v>
      </c>
      <c r="R6" s="113" t="s">
        <v>211</v>
      </c>
      <c r="S6" s="163"/>
    </row>
    <row r="7" spans="1:35" ht="24" customHeight="1">
      <c r="A7" s="87">
        <v>1</v>
      </c>
      <c r="B7" s="87"/>
      <c r="C7" s="87"/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  <c r="Q7" s="87">
        <v>15</v>
      </c>
      <c r="R7" s="87">
        <v>16</v>
      </c>
      <c r="S7" s="87">
        <v>17</v>
      </c>
    </row>
    <row r="8" spans="1:35" ht="93.75" customHeight="1">
      <c r="A8" s="162" t="s">
        <v>388</v>
      </c>
      <c r="B8" s="162"/>
      <c r="C8" s="162"/>
      <c r="D8" s="162"/>
      <c r="E8" s="88" t="s">
        <v>86</v>
      </c>
      <c r="F8" s="88" t="s">
        <v>86</v>
      </c>
      <c r="G8" s="88" t="s">
        <v>86</v>
      </c>
      <c r="H8" s="88">
        <f>H9+H10+H11+H12+H14+H15+H16+H17+H18+H19+H20+H21+H22+H23</f>
        <v>26800.5</v>
      </c>
      <c r="I8" s="88">
        <f>I9+I10+I11+I12+I14+I15+I16+I17+I18+I19+I20+I21+I22+I23</f>
        <v>623</v>
      </c>
      <c r="J8" s="88" t="s">
        <v>86</v>
      </c>
      <c r="K8" s="75">
        <f>K9+K10+K11+K12+K14+K15+K16+K17+K18+K19+K20+K21+K22+K23</f>
        <v>31883433.069999997</v>
      </c>
      <c r="L8" s="75">
        <f t="shared" ref="L8:Q8" si="0">L9+L10+L11+L12+L14+L15+L16+L17+L18+L19+L20+L21+L22+L23</f>
        <v>3845441.0899999994</v>
      </c>
      <c r="M8" s="75">
        <f t="shared" si="0"/>
        <v>0</v>
      </c>
      <c r="N8" s="75">
        <f t="shared" si="0"/>
        <v>0</v>
      </c>
      <c r="O8" s="75">
        <f t="shared" si="0"/>
        <v>0</v>
      </c>
      <c r="P8" s="75">
        <f t="shared" si="0"/>
        <v>1145620.4399999997</v>
      </c>
      <c r="Q8" s="75">
        <f t="shared" si="0"/>
        <v>26892371.539999999</v>
      </c>
      <c r="R8" s="88" t="s">
        <v>391</v>
      </c>
      <c r="S8" s="88" t="s">
        <v>86</v>
      </c>
      <c r="T8" s="51"/>
    </row>
    <row r="9" spans="1:35" ht="72" customHeight="1">
      <c r="A9" s="129">
        <v>1</v>
      </c>
      <c r="B9" s="129">
        <v>82</v>
      </c>
      <c r="C9" s="130">
        <v>99990570</v>
      </c>
      <c r="D9" s="131" t="s">
        <v>407</v>
      </c>
      <c r="E9" s="87">
        <v>2</v>
      </c>
      <c r="F9" s="87">
        <v>2</v>
      </c>
      <c r="G9" s="90">
        <v>16</v>
      </c>
      <c r="H9" s="87">
        <v>625.04999999999995</v>
      </c>
      <c r="I9" s="87">
        <v>16</v>
      </c>
      <c r="J9" s="87" t="s">
        <v>389</v>
      </c>
      <c r="K9" s="91">
        <v>1844462.4</v>
      </c>
      <c r="L9" s="91">
        <v>156417.93</v>
      </c>
      <c r="M9" s="91">
        <v>0</v>
      </c>
      <c r="N9" s="91">
        <v>0</v>
      </c>
      <c r="O9" s="91">
        <v>0</v>
      </c>
      <c r="P9" s="91">
        <v>34559.03</v>
      </c>
      <c r="Q9" s="92">
        <v>1653485.44</v>
      </c>
      <c r="R9" s="87" t="s">
        <v>391</v>
      </c>
      <c r="S9" s="87" t="s">
        <v>390</v>
      </c>
      <c r="T9" s="135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</row>
    <row r="10" spans="1:35" ht="71.25" customHeight="1">
      <c r="A10" s="129">
        <v>2</v>
      </c>
      <c r="B10" s="129">
        <v>135</v>
      </c>
      <c r="C10" s="130">
        <v>99990797</v>
      </c>
      <c r="D10" s="131" t="s">
        <v>408</v>
      </c>
      <c r="E10" s="87">
        <v>5</v>
      </c>
      <c r="F10" s="87">
        <v>2</v>
      </c>
      <c r="G10" s="90">
        <v>27</v>
      </c>
      <c r="H10" s="87">
        <v>1509.49</v>
      </c>
      <c r="I10" s="87">
        <v>27</v>
      </c>
      <c r="J10" s="87" t="s">
        <v>389</v>
      </c>
      <c r="K10" s="91">
        <v>2607666.48</v>
      </c>
      <c r="L10" s="91">
        <v>339865.63</v>
      </c>
      <c r="M10" s="91">
        <v>0</v>
      </c>
      <c r="N10" s="91">
        <v>0</v>
      </c>
      <c r="O10" s="91">
        <v>0</v>
      </c>
      <c r="P10" s="91">
        <v>76175.600000000006</v>
      </c>
      <c r="Q10" s="92">
        <v>2191625.25</v>
      </c>
      <c r="R10" s="88" t="s">
        <v>391</v>
      </c>
      <c r="S10" s="87" t="s">
        <v>390</v>
      </c>
      <c r="T10" s="135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</row>
    <row r="11" spans="1:35" ht="75" customHeight="1">
      <c r="A11" s="129">
        <v>3</v>
      </c>
      <c r="B11" s="129">
        <v>158</v>
      </c>
      <c r="C11" s="130">
        <v>99990681</v>
      </c>
      <c r="D11" s="131" t="s">
        <v>409</v>
      </c>
      <c r="E11" s="87">
        <v>5</v>
      </c>
      <c r="F11" s="87">
        <v>3</v>
      </c>
      <c r="G11" s="90">
        <v>123</v>
      </c>
      <c r="H11" s="87">
        <v>3659.32</v>
      </c>
      <c r="I11" s="87">
        <v>128</v>
      </c>
      <c r="J11" s="87" t="s">
        <v>389</v>
      </c>
      <c r="K11" s="91">
        <v>2847780</v>
      </c>
      <c r="L11" s="91">
        <v>218765.15</v>
      </c>
      <c r="M11" s="91">
        <v>0</v>
      </c>
      <c r="N11" s="91">
        <v>0</v>
      </c>
      <c r="O11" s="91">
        <v>0</v>
      </c>
      <c r="P11" s="91">
        <v>68101.62</v>
      </c>
      <c r="Q11" s="92">
        <v>2560913.23</v>
      </c>
      <c r="R11" s="87" t="s">
        <v>391</v>
      </c>
      <c r="S11" s="87" t="s">
        <v>390</v>
      </c>
      <c r="T11" s="135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</row>
    <row r="12" spans="1:35" ht="63.75" customHeight="1">
      <c r="A12" s="129">
        <v>4</v>
      </c>
      <c r="B12" s="129">
        <v>199</v>
      </c>
      <c r="C12" s="130">
        <v>99989790</v>
      </c>
      <c r="D12" s="131" t="s">
        <v>410</v>
      </c>
      <c r="E12" s="87">
        <v>2</v>
      </c>
      <c r="F12" s="87">
        <v>2</v>
      </c>
      <c r="G12" s="90">
        <v>16</v>
      </c>
      <c r="H12" s="87">
        <v>766.6</v>
      </c>
      <c r="I12" s="87">
        <v>21</v>
      </c>
      <c r="J12" s="87" t="s">
        <v>389</v>
      </c>
      <c r="K12" s="91">
        <v>2014959.6</v>
      </c>
      <c r="L12" s="91">
        <v>171894.08</v>
      </c>
      <c r="M12" s="91">
        <v>0</v>
      </c>
      <c r="N12" s="91">
        <v>0</v>
      </c>
      <c r="O12" s="91">
        <v>0</v>
      </c>
      <c r="P12" s="91">
        <v>38310.61</v>
      </c>
      <c r="Q12" s="92">
        <v>1804754.91</v>
      </c>
      <c r="R12" s="88" t="s">
        <v>391</v>
      </c>
      <c r="S12" s="87" t="s">
        <v>390</v>
      </c>
      <c r="T12" s="135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</row>
    <row r="13" spans="1:35" ht="20.25" customHeight="1">
      <c r="A13" s="115">
        <v>1</v>
      </c>
      <c r="B13" s="115"/>
      <c r="C13" s="115"/>
      <c r="D13" s="122">
        <v>2</v>
      </c>
      <c r="E13" s="115">
        <v>3</v>
      </c>
      <c r="F13" s="115">
        <v>4</v>
      </c>
      <c r="G13" s="132">
        <v>5</v>
      </c>
      <c r="H13" s="115">
        <v>6</v>
      </c>
      <c r="I13" s="115">
        <v>7</v>
      </c>
      <c r="J13" s="115">
        <v>8</v>
      </c>
      <c r="K13" s="115">
        <v>9</v>
      </c>
      <c r="L13" s="115">
        <v>10</v>
      </c>
      <c r="M13" s="115">
        <v>11</v>
      </c>
      <c r="N13" s="115">
        <v>12</v>
      </c>
      <c r="O13" s="115">
        <v>13</v>
      </c>
      <c r="P13" s="115">
        <v>14</v>
      </c>
      <c r="Q13" s="115">
        <v>15</v>
      </c>
      <c r="R13" s="115">
        <v>16</v>
      </c>
      <c r="S13" s="115">
        <v>17</v>
      </c>
      <c r="T13" s="135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</row>
    <row r="14" spans="1:35" ht="64.5" customHeight="1">
      <c r="A14" s="129">
        <v>5</v>
      </c>
      <c r="B14" s="87">
        <v>220</v>
      </c>
      <c r="C14" s="89">
        <v>99990751</v>
      </c>
      <c r="D14" s="131" t="s">
        <v>411</v>
      </c>
      <c r="E14" s="87">
        <v>5</v>
      </c>
      <c r="F14" s="87">
        <v>2</v>
      </c>
      <c r="G14" s="90">
        <v>25</v>
      </c>
      <c r="H14" s="87">
        <v>1584</v>
      </c>
      <c r="I14" s="87">
        <v>24</v>
      </c>
      <c r="J14" s="87" t="s">
        <v>389</v>
      </c>
      <c r="K14" s="91">
        <v>2536600.79</v>
      </c>
      <c r="L14" s="91">
        <v>366336.33</v>
      </c>
      <c r="M14" s="91">
        <v>0</v>
      </c>
      <c r="N14" s="91">
        <v>0</v>
      </c>
      <c r="O14" s="91">
        <v>0</v>
      </c>
      <c r="P14" s="91">
        <v>81412.070000000007</v>
      </c>
      <c r="Q14" s="92">
        <v>2088852.39</v>
      </c>
      <c r="R14" s="87" t="s">
        <v>391</v>
      </c>
      <c r="S14" s="87" t="s">
        <v>390</v>
      </c>
      <c r="T14" s="135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</row>
    <row r="15" spans="1:35" ht="72.75" customHeight="1">
      <c r="A15" s="129">
        <v>6</v>
      </c>
      <c r="B15" s="87">
        <v>231</v>
      </c>
      <c r="C15" s="89">
        <v>99990655</v>
      </c>
      <c r="D15" s="131" t="s">
        <v>406</v>
      </c>
      <c r="E15" s="87">
        <v>5</v>
      </c>
      <c r="F15" s="87">
        <v>3</v>
      </c>
      <c r="G15" s="90">
        <v>63</v>
      </c>
      <c r="H15" s="87">
        <v>2847.34</v>
      </c>
      <c r="I15" s="87">
        <v>63</v>
      </c>
      <c r="J15" s="87" t="s">
        <v>389</v>
      </c>
      <c r="K15" s="91">
        <v>3190970.4</v>
      </c>
      <c r="L15" s="91">
        <v>557292.66</v>
      </c>
      <c r="M15" s="91">
        <v>0</v>
      </c>
      <c r="N15" s="91">
        <v>0</v>
      </c>
      <c r="O15" s="91">
        <v>0</v>
      </c>
      <c r="P15" s="91">
        <v>123428.94</v>
      </c>
      <c r="Q15" s="92">
        <v>2510248.7999999998</v>
      </c>
      <c r="R15" s="88" t="s">
        <v>391</v>
      </c>
      <c r="S15" s="87" t="s">
        <v>390</v>
      </c>
      <c r="T15" s="135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</row>
    <row r="16" spans="1:35" ht="69" customHeight="1">
      <c r="A16" s="129">
        <v>7</v>
      </c>
      <c r="B16" s="87">
        <v>242</v>
      </c>
      <c r="C16" s="89">
        <v>99989756</v>
      </c>
      <c r="D16" s="131" t="s">
        <v>405</v>
      </c>
      <c r="E16" s="87">
        <v>2</v>
      </c>
      <c r="F16" s="87">
        <v>2</v>
      </c>
      <c r="G16" s="90">
        <v>8</v>
      </c>
      <c r="H16" s="87">
        <v>424.3</v>
      </c>
      <c r="I16" s="87">
        <v>15</v>
      </c>
      <c r="J16" s="87" t="s">
        <v>389</v>
      </c>
      <c r="K16" s="91">
        <v>1239717</v>
      </c>
      <c r="L16" s="91">
        <v>105289.65</v>
      </c>
      <c r="M16" s="91">
        <v>0</v>
      </c>
      <c r="N16" s="91">
        <v>0</v>
      </c>
      <c r="O16" s="91">
        <v>0</v>
      </c>
      <c r="P16" s="91">
        <v>23787.040000000001</v>
      </c>
      <c r="Q16" s="92">
        <v>1110640.31</v>
      </c>
      <c r="R16" s="87" t="s">
        <v>391</v>
      </c>
      <c r="S16" s="87" t="s">
        <v>390</v>
      </c>
      <c r="T16" s="135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</row>
    <row r="17" spans="1:35" ht="81" customHeight="1">
      <c r="A17" s="129">
        <v>8</v>
      </c>
      <c r="B17" s="87">
        <v>263</v>
      </c>
      <c r="C17" s="89">
        <v>99990676</v>
      </c>
      <c r="D17" s="131" t="s">
        <v>352</v>
      </c>
      <c r="E17" s="87">
        <v>4</v>
      </c>
      <c r="F17" s="87">
        <v>3</v>
      </c>
      <c r="G17" s="90">
        <v>48</v>
      </c>
      <c r="H17" s="87">
        <v>2127.81</v>
      </c>
      <c r="I17" s="87">
        <v>48</v>
      </c>
      <c r="J17" s="87" t="s">
        <v>389</v>
      </c>
      <c r="K17" s="91">
        <v>3465076.42</v>
      </c>
      <c r="L17" s="91">
        <v>447367.4</v>
      </c>
      <c r="M17" s="91">
        <v>0</v>
      </c>
      <c r="N17" s="91">
        <v>0</v>
      </c>
      <c r="O17" s="91">
        <v>0</v>
      </c>
      <c r="P17" s="91">
        <v>102082.36</v>
      </c>
      <c r="Q17" s="92">
        <v>2915626.66</v>
      </c>
      <c r="R17" s="88" t="s">
        <v>391</v>
      </c>
      <c r="S17" s="87" t="s">
        <v>390</v>
      </c>
      <c r="T17" s="135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</row>
    <row r="18" spans="1:35" ht="84.75" customHeight="1">
      <c r="A18" s="129">
        <v>9</v>
      </c>
      <c r="B18" s="87">
        <v>285</v>
      </c>
      <c r="C18" s="89">
        <v>99990750</v>
      </c>
      <c r="D18" s="131" t="s">
        <v>355</v>
      </c>
      <c r="E18" s="87">
        <v>5</v>
      </c>
      <c r="F18" s="87">
        <v>2</v>
      </c>
      <c r="G18" s="90">
        <v>34</v>
      </c>
      <c r="H18" s="87">
        <v>2466.1</v>
      </c>
      <c r="I18" s="87">
        <v>27</v>
      </c>
      <c r="J18" s="87" t="s">
        <v>389</v>
      </c>
      <c r="K18" s="91">
        <v>3437269.81</v>
      </c>
      <c r="L18" s="91">
        <v>474753.7</v>
      </c>
      <c r="M18" s="91">
        <v>0</v>
      </c>
      <c r="N18" s="91">
        <v>0</v>
      </c>
      <c r="O18" s="91">
        <v>0</v>
      </c>
      <c r="P18" s="91">
        <v>105828.62</v>
      </c>
      <c r="Q18" s="92">
        <v>2856687.4899999998</v>
      </c>
      <c r="R18" s="87" t="s">
        <v>391</v>
      </c>
      <c r="S18" s="87" t="s">
        <v>390</v>
      </c>
      <c r="T18" s="135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ht="83.25" customHeight="1">
      <c r="A19" s="129">
        <v>10</v>
      </c>
      <c r="B19" s="87">
        <v>297</v>
      </c>
      <c r="C19" s="89">
        <v>99990782</v>
      </c>
      <c r="D19" s="131" t="s">
        <v>356</v>
      </c>
      <c r="E19" s="87">
        <v>5</v>
      </c>
      <c r="F19" s="87">
        <v>1</v>
      </c>
      <c r="G19" s="90">
        <v>20</v>
      </c>
      <c r="H19" s="87">
        <v>991.45</v>
      </c>
      <c r="I19" s="87">
        <v>24</v>
      </c>
      <c r="J19" s="87" t="s">
        <v>389</v>
      </c>
      <c r="K19" s="91">
        <v>1452343.32</v>
      </c>
      <c r="L19" s="91">
        <v>223885.71</v>
      </c>
      <c r="M19" s="91">
        <v>0</v>
      </c>
      <c r="N19" s="91">
        <v>0</v>
      </c>
      <c r="O19" s="91">
        <v>0</v>
      </c>
      <c r="P19" s="91">
        <v>50518.21</v>
      </c>
      <c r="Q19" s="92">
        <v>1177939.4000000001</v>
      </c>
      <c r="R19" s="88" t="s">
        <v>391</v>
      </c>
      <c r="S19" s="87" t="s">
        <v>390</v>
      </c>
      <c r="T19" s="135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1:35" ht="71.25" customHeight="1">
      <c r="A20" s="129">
        <v>11</v>
      </c>
      <c r="B20" s="99"/>
      <c r="C20" s="89"/>
      <c r="D20" s="131" t="s">
        <v>404</v>
      </c>
      <c r="E20" s="99">
        <v>5</v>
      </c>
      <c r="F20" s="99">
        <v>4</v>
      </c>
      <c r="G20" s="90">
        <v>56</v>
      </c>
      <c r="H20" s="90">
        <v>3555.38</v>
      </c>
      <c r="I20" s="99">
        <v>95</v>
      </c>
      <c r="J20" s="99" t="s">
        <v>389</v>
      </c>
      <c r="K20" s="91">
        <v>2656706.34</v>
      </c>
      <c r="L20" s="91">
        <v>711033.2</v>
      </c>
      <c r="M20" s="91">
        <v>0</v>
      </c>
      <c r="N20" s="91">
        <v>0</v>
      </c>
      <c r="O20" s="91">
        <v>0</v>
      </c>
      <c r="P20" s="91">
        <v>162377.07</v>
      </c>
      <c r="Q20" s="92">
        <f>K20-L20-P20</f>
        <v>1783296.0699999998</v>
      </c>
      <c r="R20" s="88" t="s">
        <v>391</v>
      </c>
      <c r="S20" s="99" t="s">
        <v>390</v>
      </c>
      <c r="T20" s="135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</row>
    <row r="21" spans="1:35" ht="89.25" customHeight="1">
      <c r="A21" s="129">
        <v>12</v>
      </c>
      <c r="B21" s="99"/>
      <c r="C21" s="89"/>
      <c r="D21" s="139" t="s">
        <v>422</v>
      </c>
      <c r="E21" s="99">
        <v>5</v>
      </c>
      <c r="F21" s="99">
        <v>3</v>
      </c>
      <c r="G21" s="90">
        <v>90</v>
      </c>
      <c r="H21" s="90">
        <v>5404.66</v>
      </c>
      <c r="I21" s="99">
        <v>109</v>
      </c>
      <c r="J21" s="99" t="s">
        <v>389</v>
      </c>
      <c r="K21" s="175">
        <f>'прил 6 (КПКР)'!D22+'прил 7 (КПКР)'!L26</f>
        <v>3434814.99</v>
      </c>
      <c r="L21" s="175">
        <v>0</v>
      </c>
      <c r="M21" s="175">
        <v>0</v>
      </c>
      <c r="N21" s="175">
        <v>0</v>
      </c>
      <c r="O21" s="175">
        <v>0</v>
      </c>
      <c r="P21" s="175">
        <v>229857.4</v>
      </c>
      <c r="Q21" s="176">
        <f>K21-P21</f>
        <v>3204957.5900000003</v>
      </c>
      <c r="R21" s="137" t="s">
        <v>391</v>
      </c>
      <c r="S21" s="138" t="s">
        <v>390</v>
      </c>
      <c r="T21" s="135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</row>
    <row r="22" spans="1:35" ht="71.25" customHeight="1">
      <c r="A22" s="129">
        <v>13</v>
      </c>
      <c r="B22" s="99"/>
      <c r="C22" s="89"/>
      <c r="D22" s="139" t="s">
        <v>423</v>
      </c>
      <c r="E22" s="99">
        <v>2</v>
      </c>
      <c r="F22" s="99">
        <v>1</v>
      </c>
      <c r="G22" s="90">
        <v>8</v>
      </c>
      <c r="H22" s="90">
        <v>449.1</v>
      </c>
      <c r="I22" s="99">
        <v>14</v>
      </c>
      <c r="J22" s="99" t="s">
        <v>389</v>
      </c>
      <c r="K22" s="175">
        <f>'прил 6 (КПКР)'!D23+'прил 7 (КПКР)'!L27</f>
        <v>338532.82</v>
      </c>
      <c r="L22" s="175">
        <v>0</v>
      </c>
      <c r="M22" s="175">
        <v>0</v>
      </c>
      <c r="N22" s="175">
        <v>0</v>
      </c>
      <c r="O22" s="175">
        <v>0</v>
      </c>
      <c r="P22" s="175">
        <v>26285.91</v>
      </c>
      <c r="Q22" s="176">
        <f>K22-P22</f>
        <v>312246.91000000003</v>
      </c>
      <c r="R22" s="137" t="s">
        <v>391</v>
      </c>
      <c r="S22" s="138" t="s">
        <v>390</v>
      </c>
      <c r="T22" s="135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</row>
    <row r="23" spans="1:35" ht="71.25" customHeight="1">
      <c r="A23" s="129">
        <v>14</v>
      </c>
      <c r="B23" s="99"/>
      <c r="C23" s="89"/>
      <c r="D23" s="139" t="s">
        <v>424</v>
      </c>
      <c r="E23" s="99">
        <v>2</v>
      </c>
      <c r="F23" s="99">
        <v>1</v>
      </c>
      <c r="G23" s="90">
        <v>8</v>
      </c>
      <c r="H23" s="90">
        <v>389.9</v>
      </c>
      <c r="I23" s="99">
        <v>12</v>
      </c>
      <c r="J23" s="99" t="s">
        <v>389</v>
      </c>
      <c r="K23" s="175">
        <f>'прил 6 (КПКР)'!D24+'прил 7 (КПКР)'!L29</f>
        <v>816532.7</v>
      </c>
      <c r="L23" s="175">
        <v>72539.649999999994</v>
      </c>
      <c r="M23" s="175">
        <v>0</v>
      </c>
      <c r="N23" s="175">
        <v>0</v>
      </c>
      <c r="O23" s="175">
        <v>0</v>
      </c>
      <c r="P23" s="175">
        <v>22895.96</v>
      </c>
      <c r="Q23" s="176">
        <f>K23-L23-P23</f>
        <v>721097.09</v>
      </c>
      <c r="R23" s="137" t="s">
        <v>391</v>
      </c>
      <c r="S23" s="138" t="s">
        <v>390</v>
      </c>
      <c r="T23" s="135"/>
      <c r="U23" s="135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</row>
    <row r="24" spans="1:35" ht="89.25" customHeight="1">
      <c r="A24" s="159" t="s">
        <v>395</v>
      </c>
      <c r="B24" s="159"/>
      <c r="C24" s="159"/>
      <c r="D24" s="159"/>
      <c r="E24" s="159"/>
      <c r="F24" s="159"/>
      <c r="G24" s="116"/>
      <c r="H24" s="109"/>
      <c r="I24" s="109"/>
      <c r="J24" s="109"/>
      <c r="K24" s="110" t="str">
        <f>IF(C24="","",'прил 6 (КПКР)'!D25+'прил 7 (КПКР)'!E30)</f>
        <v/>
      </c>
      <c r="L24" s="110" t="str">
        <f>IF(C24="","",IF(VLOOKUP(C24,'список МКД полный'!C$3:V$10362,20,FALSE)&gt;K24,K24,VLOOKUP(C24,'список МКД полный'!C$3:V$10362,20,FALSE)))</f>
        <v/>
      </c>
      <c r="M24" s="117"/>
      <c r="N24" s="117"/>
      <c r="O24" s="117"/>
      <c r="P24" s="160" t="s">
        <v>425</v>
      </c>
      <c r="Q24" s="160"/>
      <c r="R24" s="160"/>
      <c r="S24" s="160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</row>
    <row r="25" spans="1:35" ht="49.5" customHeight="1">
      <c r="A25" s="52"/>
      <c r="B25" s="52"/>
      <c r="C25" s="71"/>
      <c r="D25" s="83"/>
      <c r="E25" s="52"/>
      <c r="F25" s="52"/>
      <c r="G25" s="82"/>
      <c r="H25" s="52"/>
      <c r="I25" s="52"/>
      <c r="J25" s="52"/>
      <c r="K25" s="72"/>
      <c r="L25" s="72"/>
      <c r="M25" s="53"/>
      <c r="N25" s="53"/>
      <c r="O25" s="53"/>
      <c r="P25" s="72"/>
      <c r="Q25" s="73"/>
      <c r="R25" s="53"/>
      <c r="S25" s="52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</row>
    <row r="26" spans="1:35" ht="49.5" customHeight="1">
      <c r="A26" s="52"/>
      <c r="B26" s="52"/>
      <c r="C26" s="71"/>
      <c r="D26" s="83"/>
      <c r="E26" s="52"/>
      <c r="F26" s="52"/>
      <c r="G26" s="82"/>
      <c r="H26" s="52"/>
      <c r="I26" s="52"/>
      <c r="J26" s="52"/>
      <c r="K26" s="72"/>
      <c r="L26" s="72"/>
      <c r="M26" s="53"/>
      <c r="N26" s="53"/>
      <c r="O26" s="53"/>
      <c r="P26" s="72"/>
      <c r="Q26" s="73"/>
      <c r="R26" s="53"/>
      <c r="S26" s="52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</row>
    <row r="27" spans="1:35" ht="49.5" customHeight="1">
      <c r="A27" s="52"/>
      <c r="B27" s="52"/>
      <c r="C27" s="71"/>
      <c r="D27" s="83"/>
      <c r="E27" s="52"/>
      <c r="F27" s="52"/>
      <c r="G27" s="82"/>
      <c r="H27" s="52"/>
      <c r="I27" s="52"/>
      <c r="J27" s="52"/>
      <c r="K27" s="72"/>
      <c r="L27" s="72"/>
      <c r="M27" s="53"/>
      <c r="N27" s="53"/>
      <c r="O27" s="53"/>
      <c r="P27" s="72"/>
      <c r="Q27" s="73"/>
      <c r="R27" s="53"/>
      <c r="S27" s="52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</row>
    <row r="28" spans="1:35" ht="49.5" customHeight="1">
      <c r="A28" s="52"/>
      <c r="B28" s="52"/>
      <c r="C28" s="71"/>
      <c r="D28" s="83"/>
      <c r="E28" s="52"/>
      <c r="F28" s="52"/>
      <c r="G28" s="82"/>
      <c r="H28" s="52"/>
      <c r="I28" s="52"/>
      <c r="J28" s="52"/>
      <c r="K28" s="72"/>
      <c r="L28" s="72"/>
      <c r="M28" s="53"/>
      <c r="N28" s="53"/>
      <c r="O28" s="53"/>
      <c r="P28" s="72"/>
      <c r="Q28" s="73"/>
      <c r="R28" s="53"/>
      <c r="S28" s="52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</row>
    <row r="29" spans="1:35" ht="49.5" customHeight="1">
      <c r="A29" s="52"/>
      <c r="B29" s="52"/>
      <c r="C29" s="71"/>
      <c r="D29" s="83"/>
      <c r="E29" s="52"/>
      <c r="F29" s="52"/>
      <c r="G29" s="82"/>
      <c r="H29" s="52"/>
      <c r="I29" s="52"/>
      <c r="J29" s="52"/>
      <c r="K29" s="72"/>
      <c r="L29" s="72"/>
      <c r="M29" s="53"/>
      <c r="N29" s="53"/>
      <c r="O29" s="53"/>
      <c r="P29" s="72"/>
      <c r="Q29" s="73"/>
      <c r="R29" s="53"/>
      <c r="S29" s="52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49.5" customHeight="1">
      <c r="A30" s="52"/>
      <c r="B30" s="52"/>
      <c r="C30" s="71"/>
      <c r="D30" s="83"/>
      <c r="E30" s="52"/>
      <c r="F30" s="52"/>
      <c r="G30" s="82"/>
      <c r="H30" s="52"/>
      <c r="I30" s="52"/>
      <c r="J30" s="52"/>
      <c r="K30" s="72"/>
      <c r="L30" s="72"/>
      <c r="M30" s="53"/>
      <c r="N30" s="53"/>
      <c r="O30" s="53"/>
      <c r="P30" s="72"/>
      <c r="Q30" s="73"/>
      <c r="R30" s="53"/>
      <c r="S30" s="52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49.5" customHeight="1">
      <c r="A31" s="52"/>
      <c r="B31" s="52"/>
      <c r="C31" s="71"/>
      <c r="D31" s="83"/>
      <c r="E31" s="52"/>
      <c r="F31" s="52"/>
      <c r="G31" s="82"/>
      <c r="H31" s="52"/>
      <c r="I31" s="52"/>
      <c r="J31" s="52"/>
      <c r="K31" s="72"/>
      <c r="L31" s="72"/>
      <c r="M31" s="53"/>
      <c r="N31" s="53"/>
      <c r="O31" s="53"/>
      <c r="P31" s="72"/>
      <c r="Q31" s="73"/>
      <c r="R31" s="53"/>
      <c r="S31" s="52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35" ht="49.5" customHeight="1">
      <c r="A32" s="52"/>
      <c r="B32" s="52"/>
      <c r="C32" s="71"/>
      <c r="D32" s="83"/>
      <c r="E32" s="52"/>
      <c r="F32" s="52"/>
      <c r="G32" s="82"/>
      <c r="H32" s="52"/>
      <c r="I32" s="52"/>
      <c r="J32" s="52"/>
      <c r="K32" s="72"/>
      <c r="L32" s="72"/>
      <c r="M32" s="53"/>
      <c r="N32" s="53"/>
      <c r="O32" s="53"/>
      <c r="P32" s="72"/>
      <c r="Q32" s="73"/>
      <c r="R32" s="53"/>
      <c r="S32" s="52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</row>
    <row r="33" spans="1:35" ht="49.5" customHeight="1">
      <c r="A33" s="52"/>
      <c r="B33" s="52"/>
      <c r="C33" s="71"/>
      <c r="D33" s="83"/>
      <c r="E33" s="52"/>
      <c r="F33" s="52"/>
      <c r="G33" s="82"/>
      <c r="H33" s="52"/>
      <c r="I33" s="52"/>
      <c r="J33" s="52"/>
      <c r="K33" s="72"/>
      <c r="L33" s="72"/>
      <c r="M33" s="53"/>
      <c r="N33" s="53"/>
      <c r="O33" s="53"/>
      <c r="P33" s="72"/>
      <c r="Q33" s="73"/>
      <c r="R33" s="53"/>
      <c r="S33" s="52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1:35" ht="49.5" customHeight="1">
      <c r="A34" s="52"/>
      <c r="B34" s="52"/>
      <c r="C34" s="71"/>
      <c r="D34" s="83"/>
      <c r="E34" s="52"/>
      <c r="F34" s="52"/>
      <c r="G34" s="82"/>
      <c r="H34" s="52"/>
      <c r="I34" s="52"/>
      <c r="J34" s="52"/>
      <c r="K34" s="72"/>
      <c r="L34" s="72"/>
      <c r="M34" s="53"/>
      <c r="N34" s="53"/>
      <c r="O34" s="53"/>
      <c r="P34" s="72"/>
      <c r="Q34" s="73"/>
      <c r="R34" s="53"/>
      <c r="S34" s="52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</row>
    <row r="35" spans="1:35" ht="49.5" customHeight="1">
      <c r="A35" s="52"/>
      <c r="B35" s="52"/>
      <c r="C35" s="71"/>
      <c r="D35" s="83"/>
      <c r="E35" s="52"/>
      <c r="F35" s="52"/>
      <c r="G35" s="82"/>
      <c r="H35" s="52"/>
      <c r="I35" s="52"/>
      <c r="J35" s="52"/>
      <c r="K35" s="72"/>
      <c r="L35" s="72"/>
      <c r="M35" s="53"/>
      <c r="N35" s="53"/>
      <c r="O35" s="53"/>
      <c r="P35" s="72"/>
      <c r="Q35" s="73"/>
      <c r="R35" s="53"/>
      <c r="S35" s="52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</row>
    <row r="36" spans="1:35" ht="49.5" customHeight="1">
      <c r="A36" s="52"/>
      <c r="B36" s="52"/>
      <c r="C36" s="71"/>
      <c r="D36" s="83"/>
      <c r="E36" s="52"/>
      <c r="F36" s="52"/>
      <c r="G36" s="82"/>
      <c r="H36" s="52"/>
      <c r="I36" s="52"/>
      <c r="J36" s="52"/>
      <c r="K36" s="72"/>
      <c r="L36" s="72"/>
      <c r="M36" s="53"/>
      <c r="N36" s="53"/>
      <c r="O36" s="53"/>
      <c r="P36" s="72"/>
      <c r="Q36" s="73"/>
      <c r="R36" s="53"/>
      <c r="S36" s="52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 ht="49.5" customHeight="1">
      <c r="A37" s="52"/>
      <c r="B37" s="52"/>
      <c r="C37" s="71"/>
      <c r="D37" s="83"/>
      <c r="E37" s="52"/>
      <c r="F37" s="52"/>
      <c r="G37" s="82"/>
      <c r="H37" s="52"/>
      <c r="I37" s="52"/>
      <c r="J37" s="52"/>
      <c r="K37" s="72"/>
      <c r="L37" s="72"/>
      <c r="M37" s="53"/>
      <c r="N37" s="53"/>
      <c r="O37" s="53"/>
      <c r="P37" s="72"/>
      <c r="Q37" s="73"/>
      <c r="R37" s="53"/>
      <c r="S37" s="52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</row>
    <row r="38" spans="1:35" ht="49.5" customHeight="1">
      <c r="A38" s="52"/>
      <c r="B38" s="52"/>
      <c r="C38" s="71"/>
      <c r="D38" s="83"/>
      <c r="E38" s="52"/>
      <c r="F38" s="52"/>
      <c r="G38" s="82"/>
      <c r="H38" s="52"/>
      <c r="I38" s="52"/>
      <c r="J38" s="52"/>
      <c r="K38" s="72"/>
      <c r="L38" s="72"/>
      <c r="M38" s="53"/>
      <c r="N38" s="53"/>
      <c r="O38" s="53"/>
      <c r="P38" s="72"/>
      <c r="Q38" s="73"/>
      <c r="R38" s="53"/>
      <c r="S38" s="52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</row>
    <row r="39" spans="1:35" ht="49.5" customHeight="1">
      <c r="A39" s="52"/>
      <c r="B39" s="52"/>
      <c r="C39" s="71"/>
      <c r="D39" s="83"/>
      <c r="E39" s="52"/>
      <c r="F39" s="52"/>
      <c r="G39" s="82"/>
      <c r="H39" s="52"/>
      <c r="I39" s="52"/>
      <c r="J39" s="52"/>
      <c r="K39" s="72"/>
      <c r="L39" s="72"/>
      <c r="M39" s="53"/>
      <c r="N39" s="53"/>
      <c r="O39" s="53"/>
      <c r="P39" s="72"/>
      <c r="Q39" s="73"/>
      <c r="R39" s="53"/>
      <c r="S39" s="52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</row>
    <row r="40" spans="1:35" ht="49.5" customHeight="1">
      <c r="A40" s="52"/>
      <c r="B40" s="52"/>
      <c r="C40" s="71"/>
      <c r="D40" s="83"/>
      <c r="E40" s="52"/>
      <c r="F40" s="52"/>
      <c r="G40" s="82"/>
      <c r="H40" s="52"/>
      <c r="I40" s="52"/>
      <c r="J40" s="52"/>
      <c r="K40" s="72"/>
      <c r="L40" s="72"/>
      <c r="M40" s="53"/>
      <c r="N40" s="53"/>
      <c r="O40" s="53"/>
      <c r="P40" s="72"/>
      <c r="Q40" s="73"/>
      <c r="R40" s="53"/>
      <c r="S40" s="52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</row>
    <row r="41" spans="1:35" ht="49.5" customHeight="1">
      <c r="A41" s="52"/>
      <c r="B41" s="52"/>
      <c r="C41" s="71"/>
      <c r="D41" s="83"/>
      <c r="E41" s="52"/>
      <c r="F41" s="52"/>
      <c r="G41" s="82"/>
      <c r="H41" s="52"/>
      <c r="I41" s="52"/>
      <c r="J41" s="52"/>
      <c r="K41" s="72"/>
      <c r="L41" s="72"/>
      <c r="M41" s="53"/>
      <c r="N41" s="53"/>
      <c r="O41" s="53"/>
      <c r="P41" s="72"/>
      <c r="Q41" s="73"/>
      <c r="R41" s="53"/>
      <c r="S41" s="52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</row>
    <row r="42" spans="1:35" ht="49.5" customHeight="1">
      <c r="A42" s="52"/>
      <c r="B42" s="52"/>
      <c r="C42" s="71"/>
      <c r="D42" s="83"/>
      <c r="E42" s="52"/>
      <c r="F42" s="52"/>
      <c r="G42" s="82"/>
      <c r="H42" s="52"/>
      <c r="I42" s="52"/>
      <c r="J42" s="52"/>
      <c r="K42" s="72"/>
      <c r="L42" s="72"/>
      <c r="M42" s="53"/>
      <c r="N42" s="53"/>
      <c r="O42" s="53"/>
      <c r="P42" s="72"/>
      <c r="Q42" s="73"/>
      <c r="R42" s="53"/>
      <c r="S42" s="52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</row>
    <row r="43" spans="1:35" ht="49.5" customHeight="1">
      <c r="A43" s="52"/>
      <c r="B43" s="52"/>
      <c r="C43" s="71"/>
      <c r="D43" s="83"/>
      <c r="E43" s="52"/>
      <c r="F43" s="52"/>
      <c r="G43" s="82"/>
      <c r="H43" s="52"/>
      <c r="I43" s="52"/>
      <c r="J43" s="52"/>
      <c r="K43" s="72"/>
      <c r="L43" s="72"/>
      <c r="M43" s="53"/>
      <c r="N43" s="53"/>
      <c r="O43" s="53"/>
      <c r="P43" s="72"/>
      <c r="Q43" s="73"/>
      <c r="R43" s="53"/>
      <c r="S43" s="52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</row>
    <row r="44" spans="1:35" ht="49.5" customHeight="1">
      <c r="A44" s="52"/>
      <c r="B44" s="52"/>
      <c r="C44" s="71"/>
      <c r="D44" s="83"/>
      <c r="E44" s="52"/>
      <c r="F44" s="52"/>
      <c r="G44" s="82"/>
      <c r="H44" s="52"/>
      <c r="I44" s="52"/>
      <c r="J44" s="52"/>
      <c r="K44" s="72"/>
      <c r="L44" s="72"/>
      <c r="M44" s="53"/>
      <c r="N44" s="53"/>
      <c r="O44" s="53"/>
      <c r="P44" s="72"/>
      <c r="Q44" s="73"/>
      <c r="R44" s="53"/>
      <c r="S44" s="52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</row>
    <row r="45" spans="1:35" ht="49.5" customHeight="1">
      <c r="A45" s="52"/>
      <c r="B45" s="52"/>
      <c r="C45" s="71"/>
      <c r="D45" s="83"/>
      <c r="E45" s="52"/>
      <c r="F45" s="52"/>
      <c r="G45" s="82"/>
      <c r="H45" s="52"/>
      <c r="I45" s="52"/>
      <c r="J45" s="52"/>
      <c r="K45" s="72"/>
      <c r="L45" s="72"/>
      <c r="M45" s="53"/>
      <c r="N45" s="53"/>
      <c r="O45" s="53"/>
      <c r="P45" s="72"/>
      <c r="Q45" s="73"/>
      <c r="R45" s="53"/>
      <c r="S45" s="52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35" ht="49.5" customHeight="1">
      <c r="A46" s="52"/>
      <c r="B46" s="52"/>
      <c r="C46" s="71"/>
      <c r="D46" s="83"/>
      <c r="E46" s="52"/>
      <c r="F46" s="52"/>
      <c r="G46" s="82"/>
      <c r="H46" s="52"/>
      <c r="I46" s="52"/>
      <c r="J46" s="52"/>
      <c r="K46" s="72"/>
      <c r="L46" s="72"/>
      <c r="M46" s="53"/>
      <c r="N46" s="53"/>
      <c r="O46" s="53"/>
      <c r="P46" s="72"/>
      <c r="Q46" s="73"/>
      <c r="R46" s="53"/>
      <c r="S46" s="52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</row>
    <row r="47" spans="1:35" ht="49.5" customHeight="1">
      <c r="A47" s="52"/>
      <c r="B47" s="52"/>
      <c r="C47" s="71"/>
      <c r="D47" s="83"/>
      <c r="E47" s="52"/>
      <c r="F47" s="52"/>
      <c r="G47" s="82"/>
      <c r="H47" s="52"/>
      <c r="I47" s="52"/>
      <c r="J47" s="52"/>
      <c r="K47" s="72"/>
      <c r="L47" s="72"/>
      <c r="M47" s="53"/>
      <c r="N47" s="53"/>
      <c r="O47" s="53"/>
      <c r="P47" s="72"/>
      <c r="Q47" s="73"/>
      <c r="R47" s="53"/>
      <c r="S47" s="52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35" ht="49.5" customHeight="1">
      <c r="A48" s="52"/>
      <c r="B48" s="52"/>
      <c r="C48" s="71"/>
      <c r="D48" s="83"/>
      <c r="E48" s="52"/>
      <c r="F48" s="52"/>
      <c r="G48" s="82"/>
      <c r="H48" s="52"/>
      <c r="I48" s="52"/>
      <c r="J48" s="52"/>
      <c r="K48" s="72"/>
      <c r="L48" s="72"/>
      <c r="M48" s="53"/>
      <c r="N48" s="53"/>
      <c r="O48" s="53"/>
      <c r="P48" s="72"/>
      <c r="Q48" s="73"/>
      <c r="R48" s="53"/>
      <c r="S48" s="52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</row>
    <row r="49" spans="1:35" ht="49.5" customHeight="1">
      <c r="A49" s="52"/>
      <c r="B49" s="52"/>
      <c r="C49" s="71"/>
      <c r="D49" s="83"/>
      <c r="E49" s="52"/>
      <c r="F49" s="52"/>
      <c r="G49" s="82"/>
      <c r="H49" s="52"/>
      <c r="I49" s="52"/>
      <c r="J49" s="52"/>
      <c r="K49" s="72"/>
      <c r="L49" s="72"/>
      <c r="M49" s="53"/>
      <c r="N49" s="53"/>
      <c r="O49" s="53"/>
      <c r="P49" s="72"/>
      <c r="Q49" s="73"/>
      <c r="R49" s="53"/>
      <c r="S49" s="52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</row>
    <row r="50" spans="1:35" ht="49.5" customHeight="1">
      <c r="A50" s="52"/>
      <c r="B50" s="52"/>
      <c r="C50" s="71"/>
      <c r="D50" s="83"/>
      <c r="E50" s="52"/>
      <c r="F50" s="52"/>
      <c r="G50" s="82"/>
      <c r="H50" s="52"/>
      <c r="I50" s="52"/>
      <c r="J50" s="52"/>
      <c r="K50" s="72"/>
      <c r="L50" s="72"/>
      <c r="M50" s="53"/>
      <c r="N50" s="53"/>
      <c r="O50" s="53"/>
      <c r="P50" s="72"/>
      <c r="Q50" s="73"/>
      <c r="R50" s="53"/>
      <c r="S50" s="52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</row>
    <row r="51" spans="1:35" ht="49.5" customHeight="1">
      <c r="A51" s="52"/>
      <c r="B51" s="52"/>
      <c r="C51" s="71"/>
      <c r="D51" s="83"/>
      <c r="E51" s="52"/>
      <c r="F51" s="52"/>
      <c r="G51" s="82"/>
      <c r="H51" s="52"/>
      <c r="I51" s="52"/>
      <c r="J51" s="52"/>
      <c r="K51" s="72"/>
      <c r="L51" s="72"/>
      <c r="M51" s="53"/>
      <c r="N51" s="53"/>
      <c r="O51" s="53"/>
      <c r="P51" s="72"/>
      <c r="Q51" s="73"/>
      <c r="R51" s="53"/>
      <c r="S51" s="52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1:35" ht="49.5" customHeight="1">
      <c r="A52" s="52"/>
      <c r="B52" s="52"/>
      <c r="C52" s="71"/>
      <c r="D52" s="83"/>
      <c r="E52" s="52"/>
      <c r="F52" s="52"/>
      <c r="G52" s="82"/>
      <c r="H52" s="52"/>
      <c r="I52" s="52"/>
      <c r="J52" s="52"/>
      <c r="K52" s="72"/>
      <c r="L52" s="72"/>
      <c r="M52" s="53"/>
      <c r="N52" s="53"/>
      <c r="O52" s="53"/>
      <c r="P52" s="72"/>
      <c r="Q52" s="73"/>
      <c r="R52" s="53"/>
      <c r="S52" s="52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1:35" ht="49.5" customHeight="1">
      <c r="A53" s="52"/>
      <c r="B53" s="52"/>
      <c r="C53" s="71"/>
      <c r="D53" s="83"/>
      <c r="E53" s="52"/>
      <c r="F53" s="52"/>
      <c r="G53" s="82"/>
      <c r="H53" s="52"/>
      <c r="I53" s="52"/>
      <c r="J53" s="52"/>
      <c r="K53" s="72"/>
      <c r="L53" s="72"/>
      <c r="M53" s="53"/>
      <c r="N53" s="53"/>
      <c r="O53" s="53"/>
      <c r="P53" s="72"/>
      <c r="Q53" s="73"/>
      <c r="R53" s="53"/>
      <c r="S53" s="52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1:35" ht="49.5" customHeight="1">
      <c r="A54" s="52"/>
      <c r="B54" s="52"/>
      <c r="C54" s="71"/>
      <c r="D54" s="83"/>
      <c r="E54" s="52"/>
      <c r="F54" s="52"/>
      <c r="G54" s="82"/>
      <c r="H54" s="52"/>
      <c r="I54" s="52"/>
      <c r="J54" s="52"/>
      <c r="K54" s="72"/>
      <c r="L54" s="72"/>
      <c r="M54" s="53"/>
      <c r="N54" s="53"/>
      <c r="O54" s="53"/>
      <c r="P54" s="72"/>
      <c r="Q54" s="73"/>
      <c r="R54" s="53"/>
      <c r="S54" s="52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1:35" ht="49.5" customHeight="1">
      <c r="A55" s="52"/>
      <c r="B55" s="52"/>
      <c r="C55" s="71"/>
      <c r="D55" s="83"/>
      <c r="E55" s="52"/>
      <c r="F55" s="52"/>
      <c r="G55" s="82"/>
      <c r="H55" s="52"/>
      <c r="I55" s="52"/>
      <c r="J55" s="52"/>
      <c r="K55" s="72"/>
      <c r="L55" s="72"/>
      <c r="M55" s="53"/>
      <c r="N55" s="53"/>
      <c r="O55" s="53"/>
      <c r="P55" s="72"/>
      <c r="Q55" s="73"/>
      <c r="R55" s="53"/>
      <c r="S55" s="52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1:35" ht="49.5" customHeight="1"/>
    <row r="57" spans="1:35" ht="49.5" customHeight="1"/>
    <row r="58" spans="1:35" ht="49.5" customHeight="1"/>
    <row r="59" spans="1:35" ht="49.5" customHeight="1"/>
    <row r="60" spans="1:35" ht="49.5" customHeight="1"/>
    <row r="61" spans="1:35" ht="49.5" customHeight="1"/>
    <row r="62" spans="1:35" ht="49.5" customHeight="1"/>
    <row r="63" spans="1:35" ht="49.5" customHeight="1"/>
    <row r="64" spans="1:35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</sheetData>
  <sheetProtection formatColumns="0" formatRows="0" autoFilter="0"/>
  <protectedRanges>
    <protectedRange sqref="I631:J1031 I9:J55" name="Диапазон1"/>
  </protectedRanges>
  <mergeCells count="23">
    <mergeCell ref="S1:S6"/>
    <mergeCell ref="E2:E5"/>
    <mergeCell ref="E1:G1"/>
    <mergeCell ref="H1:H5"/>
    <mergeCell ref="I1:I5"/>
    <mergeCell ref="J1:J5"/>
    <mergeCell ref="K1:R1"/>
    <mergeCell ref="A24:F24"/>
    <mergeCell ref="P24:S24"/>
    <mergeCell ref="T4:AI4"/>
    <mergeCell ref="T5:AI5"/>
    <mergeCell ref="A8:D8"/>
    <mergeCell ref="F2:F5"/>
    <mergeCell ref="G2:G5"/>
    <mergeCell ref="K2:Q2"/>
    <mergeCell ref="R2:R5"/>
    <mergeCell ref="K3:K5"/>
    <mergeCell ref="L3:Q3"/>
    <mergeCell ref="L4:L5"/>
    <mergeCell ref="M4:O4"/>
    <mergeCell ref="Q4:Q5"/>
    <mergeCell ref="A1:A6"/>
    <mergeCell ref="D1:D6"/>
  </mergeCells>
  <conditionalFormatting sqref="A9:H9 K9:S9 A25:S55 R16 R18 G24:O24 A24 R14 R11 S10:S23 A10:Q23">
    <cfRule type="expression" dxfId="17" priority="11">
      <formula>VALUE($C9)</formula>
    </cfRule>
  </conditionalFormatting>
  <conditionalFormatting sqref="I631:J1031">
    <cfRule type="expression" dxfId="16" priority="10">
      <formula>VALUE($C631)</formula>
    </cfRule>
  </conditionalFormatting>
  <conditionalFormatting sqref="I9">
    <cfRule type="expression" dxfId="15" priority="7">
      <formula>VALUE($C9)</formula>
    </cfRule>
  </conditionalFormatting>
  <conditionalFormatting sqref="J9">
    <cfRule type="expression" dxfId="14" priority="6">
      <formula>VALUE($C9)</formula>
    </cfRule>
  </conditionalFormatting>
  <conditionalFormatting sqref="D21:D23">
    <cfRule type="expression" dxfId="13" priority="2">
      <formula>VALUE($B21)</formula>
    </cfRule>
  </conditionalFormatting>
  <conditionalFormatting sqref="D21:D23">
    <cfRule type="expression" dxfId="12" priority="1">
      <formula>OR(EXACT($A17,"РАЗДЕЛ 1"),EXACT($A17,"РАЗДЕЛ 2"))</formula>
    </cfRule>
  </conditionalFormatting>
  <pageMargins left="0.39370078740157483" right="0.78740157480314965" top="1.1811023622047245" bottom="0.39370078740157483" header="0.31496062992125984" footer="0.31496062992125984"/>
  <pageSetup paperSize="9" scale="65" fitToWidth="0" fitToHeight="0" orientation="landscape" r:id="rId1"/>
  <rowBreaks count="1" manualBreakCount="1">
    <brk id="12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X496"/>
  <sheetViews>
    <sheetView view="pageBreakPreview" topLeftCell="A58" zoomScale="85" zoomScaleNormal="55" zoomScaleSheetLayoutView="85" workbookViewId="0">
      <selection activeCell="M9" sqref="M9"/>
    </sheetView>
  </sheetViews>
  <sheetFormatPr defaultRowHeight="15"/>
  <cols>
    <col min="1" max="1" width="5" style="50" customWidth="1"/>
    <col min="2" max="2" width="11.7109375" style="50" hidden="1" customWidth="1"/>
    <col min="3" max="3" width="33.140625" style="50" customWidth="1"/>
    <col min="4" max="4" width="17" style="50" customWidth="1"/>
    <col min="5" max="5" width="15.42578125" style="50" customWidth="1"/>
    <col min="6" max="6" width="7.42578125" style="50" customWidth="1"/>
    <col min="7" max="7" width="7.140625" style="50" customWidth="1"/>
    <col min="8" max="8" width="8.28515625" style="50" customWidth="1"/>
    <col min="9" max="9" width="8.42578125" style="50" customWidth="1"/>
    <col min="10" max="10" width="6.85546875" style="50" customWidth="1"/>
    <col min="11" max="11" width="7" style="74" customWidth="1"/>
    <col min="12" max="12" width="8.140625" style="50" customWidth="1"/>
    <col min="13" max="13" width="11" style="50" customWidth="1"/>
    <col min="14" max="14" width="16.85546875" style="50" customWidth="1"/>
    <col min="15" max="17" width="9.28515625" style="50" customWidth="1"/>
    <col min="18" max="18" width="16.85546875" style="50" customWidth="1"/>
    <col min="19" max="19" width="7.5703125" style="50" customWidth="1"/>
    <col min="20" max="20" width="7.42578125" style="50" customWidth="1"/>
    <col min="21" max="21" width="12.7109375" style="50" bestFit="1" customWidth="1"/>
    <col min="22" max="22" width="13.140625" style="50" bestFit="1" customWidth="1"/>
    <col min="23" max="16384" width="9.140625" style="50"/>
  </cols>
  <sheetData>
    <row r="1" spans="1:24" ht="32.25" customHeight="1">
      <c r="A1" s="165" t="s">
        <v>77</v>
      </c>
      <c r="B1" s="111"/>
      <c r="C1" s="165" t="s">
        <v>203</v>
      </c>
      <c r="D1" s="165" t="s">
        <v>270</v>
      </c>
      <c r="E1" s="164" t="s">
        <v>271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4" ht="24" customHeight="1">
      <c r="A2" s="166"/>
      <c r="B2" s="112"/>
      <c r="C2" s="166"/>
      <c r="D2" s="166"/>
      <c r="E2" s="164" t="s">
        <v>272</v>
      </c>
      <c r="F2" s="164"/>
      <c r="G2" s="164"/>
      <c r="H2" s="164"/>
      <c r="I2" s="164"/>
      <c r="J2" s="164"/>
      <c r="K2" s="164" t="s">
        <v>273</v>
      </c>
      <c r="L2" s="164"/>
      <c r="M2" s="164" t="s">
        <v>274</v>
      </c>
      <c r="N2" s="164"/>
      <c r="O2" s="164" t="s">
        <v>275</v>
      </c>
      <c r="P2" s="164"/>
      <c r="Q2" s="164" t="s">
        <v>276</v>
      </c>
      <c r="R2" s="164"/>
      <c r="S2" s="164" t="s">
        <v>277</v>
      </c>
      <c r="T2" s="164"/>
    </row>
    <row r="3" spans="1:24" ht="113.25" customHeight="1">
      <c r="A3" s="166"/>
      <c r="B3" s="112"/>
      <c r="C3" s="166"/>
      <c r="D3" s="166"/>
      <c r="E3" s="164" t="s">
        <v>278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4" ht="103.5" customHeight="1">
      <c r="A4" s="166"/>
      <c r="B4" s="112" t="s">
        <v>213</v>
      </c>
      <c r="C4" s="166"/>
      <c r="D4" s="166"/>
      <c r="E4" s="123" t="s">
        <v>279</v>
      </c>
      <c r="F4" s="123" t="s">
        <v>280</v>
      </c>
      <c r="G4" s="123" t="s">
        <v>281</v>
      </c>
      <c r="H4" s="123" t="s">
        <v>282</v>
      </c>
      <c r="I4" s="123" t="s">
        <v>283</v>
      </c>
      <c r="J4" s="123" t="s">
        <v>284</v>
      </c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1:24" ht="15.75" hidden="1" customHeight="1">
      <c r="A5" s="167"/>
      <c r="B5" s="114"/>
      <c r="C5" s="167"/>
      <c r="D5" s="166"/>
      <c r="E5" s="113" t="s">
        <v>211</v>
      </c>
      <c r="F5" s="113" t="s">
        <v>211</v>
      </c>
      <c r="G5" s="113" t="s">
        <v>211</v>
      </c>
      <c r="H5" s="113" t="s">
        <v>211</v>
      </c>
      <c r="I5" s="113" t="s">
        <v>211</v>
      </c>
      <c r="J5" s="113" t="s">
        <v>211</v>
      </c>
      <c r="K5" s="115" t="s">
        <v>180</v>
      </c>
      <c r="L5" s="113" t="s">
        <v>211</v>
      </c>
      <c r="M5" s="113" t="s">
        <v>266</v>
      </c>
      <c r="N5" s="113" t="s">
        <v>211</v>
      </c>
      <c r="O5" s="113" t="s">
        <v>266</v>
      </c>
      <c r="P5" s="113" t="s">
        <v>211</v>
      </c>
      <c r="Q5" s="113" t="s">
        <v>266</v>
      </c>
      <c r="R5" s="113" t="s">
        <v>211</v>
      </c>
      <c r="S5" s="113" t="s">
        <v>266</v>
      </c>
      <c r="T5" s="113" t="s">
        <v>211</v>
      </c>
    </row>
    <row r="6" spans="1:24" ht="131.25">
      <c r="A6" s="114"/>
      <c r="B6" s="114"/>
      <c r="C6" s="114"/>
      <c r="D6" s="167"/>
      <c r="E6" s="113" t="s">
        <v>6</v>
      </c>
      <c r="F6" s="113" t="s">
        <v>10</v>
      </c>
      <c r="G6" s="113" t="s">
        <v>9</v>
      </c>
      <c r="H6" s="113" t="s">
        <v>7</v>
      </c>
      <c r="I6" s="113" t="s">
        <v>11</v>
      </c>
      <c r="J6" s="113" t="s">
        <v>8</v>
      </c>
      <c r="K6" s="115" t="s">
        <v>5</v>
      </c>
      <c r="L6" s="113" t="s">
        <v>5</v>
      </c>
      <c r="M6" s="113" t="s">
        <v>4</v>
      </c>
      <c r="N6" s="113" t="s">
        <v>4</v>
      </c>
      <c r="O6" s="113" t="s">
        <v>2</v>
      </c>
      <c r="P6" s="113" t="s">
        <v>2</v>
      </c>
      <c r="Q6" s="113" t="s">
        <v>3</v>
      </c>
      <c r="R6" s="113" t="s">
        <v>3</v>
      </c>
      <c r="S6" s="113" t="s">
        <v>1</v>
      </c>
      <c r="T6" s="113" t="s">
        <v>1</v>
      </c>
    </row>
    <row r="7" spans="1:24" s="145" customFormat="1" ht="18.75">
      <c r="A7" s="140"/>
      <c r="B7" s="141"/>
      <c r="C7" s="140"/>
      <c r="D7" s="142"/>
      <c r="E7" s="143" t="s">
        <v>211</v>
      </c>
      <c r="F7" s="143" t="s">
        <v>211</v>
      </c>
      <c r="G7" s="143" t="s">
        <v>211</v>
      </c>
      <c r="H7" s="143" t="s">
        <v>211</v>
      </c>
      <c r="I7" s="143" t="s">
        <v>211</v>
      </c>
      <c r="J7" s="143" t="s">
        <v>211</v>
      </c>
      <c r="K7" s="144" t="s">
        <v>180</v>
      </c>
      <c r="L7" s="143" t="s">
        <v>211</v>
      </c>
      <c r="M7" s="143" t="s">
        <v>266</v>
      </c>
      <c r="N7" s="143" t="s">
        <v>211</v>
      </c>
      <c r="O7" s="143" t="s">
        <v>266</v>
      </c>
      <c r="P7" s="143" t="s">
        <v>211</v>
      </c>
      <c r="Q7" s="143" t="s">
        <v>266</v>
      </c>
      <c r="R7" s="143" t="s">
        <v>211</v>
      </c>
      <c r="S7" s="143" t="s">
        <v>266</v>
      </c>
      <c r="T7" s="143" t="s">
        <v>211</v>
      </c>
    </row>
    <row r="8" spans="1:24" ht="21" customHeight="1">
      <c r="A8" s="113">
        <v>1</v>
      </c>
      <c r="B8" s="113"/>
      <c r="C8" s="113">
        <v>2</v>
      </c>
      <c r="D8" s="113">
        <v>3</v>
      </c>
      <c r="E8" s="113">
        <v>4</v>
      </c>
      <c r="F8" s="113">
        <v>5</v>
      </c>
      <c r="G8" s="113">
        <v>6</v>
      </c>
      <c r="H8" s="113">
        <v>7</v>
      </c>
      <c r="I8" s="113">
        <v>8</v>
      </c>
      <c r="J8" s="113">
        <v>9</v>
      </c>
      <c r="K8" s="115">
        <v>10</v>
      </c>
      <c r="L8" s="113">
        <v>11</v>
      </c>
      <c r="M8" s="113">
        <v>12</v>
      </c>
      <c r="N8" s="113">
        <v>13</v>
      </c>
      <c r="O8" s="113">
        <v>14</v>
      </c>
      <c r="P8" s="113">
        <v>15</v>
      </c>
      <c r="Q8" s="113">
        <v>16</v>
      </c>
      <c r="R8" s="113">
        <v>17</v>
      </c>
      <c r="S8" s="113">
        <v>18</v>
      </c>
      <c r="T8" s="113">
        <v>19</v>
      </c>
    </row>
    <row r="9" spans="1:24" ht="90" customHeight="1">
      <c r="A9" s="168" t="s">
        <v>388</v>
      </c>
      <c r="B9" s="169"/>
      <c r="C9" s="170"/>
      <c r="D9" s="124">
        <f>D10+D11+D12+D14+D15+D16+D17+D19+D20+D21+D22+D23+D24+D18</f>
        <v>30293930.66</v>
      </c>
      <c r="E9" s="124">
        <f>E10+E11+E12+E14+E15+E16+E17+E19+E20+E21+E22+E23+E24+E18</f>
        <v>2186871.66</v>
      </c>
      <c r="F9" s="124">
        <f t="shared" ref="F9:L9" si="0">F10+F11+F12+F14+F15+F16+F17+F19+F20+F21+F22+F23+F24+F18</f>
        <v>0</v>
      </c>
      <c r="G9" s="124">
        <f t="shared" si="0"/>
        <v>0</v>
      </c>
      <c r="H9" s="124">
        <f t="shared" si="0"/>
        <v>0</v>
      </c>
      <c r="I9" s="124">
        <f t="shared" si="0"/>
        <v>0</v>
      </c>
      <c r="J9" s="124">
        <f t="shared" si="0"/>
        <v>0</v>
      </c>
      <c r="K9" s="124">
        <f t="shared" si="0"/>
        <v>0</v>
      </c>
      <c r="L9" s="124">
        <f t="shared" si="0"/>
        <v>0</v>
      </c>
      <c r="M9" s="146">
        <f>M10+M11+M12+M14+M15+M16+M17+M18+M19+M20+M21+M22+M23+M24</f>
        <v>8679</v>
      </c>
      <c r="N9" s="124">
        <f>N10+N11+N12+N14+N15+N16+N17+N19+N20+N21+N22+N23+N24+N18</f>
        <v>26976194</v>
      </c>
      <c r="O9" s="124">
        <f t="shared" ref="O9:T9" si="1">O10+O11+O12+O14+O15+O16+O17+O19+O20+O21+O22+O23+O24+O18</f>
        <v>0</v>
      </c>
      <c r="P9" s="124">
        <f t="shared" si="1"/>
        <v>0</v>
      </c>
      <c r="Q9" s="124">
        <f t="shared" si="1"/>
        <v>703.66000000000008</v>
      </c>
      <c r="R9" s="124">
        <f t="shared" si="1"/>
        <v>1130865</v>
      </c>
      <c r="S9" s="124">
        <f t="shared" si="1"/>
        <v>0</v>
      </c>
      <c r="T9" s="124">
        <f t="shared" si="1"/>
        <v>0</v>
      </c>
      <c r="U9" s="51"/>
      <c r="V9" s="51"/>
      <c r="X9" s="51"/>
    </row>
    <row r="10" spans="1:24" ht="59.25" customHeight="1">
      <c r="A10" s="94">
        <v>1</v>
      </c>
      <c r="B10" s="94">
        <v>99990570</v>
      </c>
      <c r="C10" s="133" t="s">
        <v>407</v>
      </c>
      <c r="D10" s="101">
        <v>1738393.2</v>
      </c>
      <c r="E10" s="101">
        <v>147793.19999999998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96">
        <v>0</v>
      </c>
      <c r="L10" s="101">
        <v>0</v>
      </c>
      <c r="M10" s="101">
        <v>482</v>
      </c>
      <c r="N10" s="101">
        <v>1590600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</row>
    <row r="11" spans="1:24" ht="84" customHeight="1">
      <c r="A11" s="94">
        <v>2</v>
      </c>
      <c r="B11" s="94">
        <v>99990797</v>
      </c>
      <c r="C11" s="133" t="s">
        <v>338</v>
      </c>
      <c r="D11" s="101">
        <v>2441674.2000000002</v>
      </c>
      <c r="E11" s="101">
        <v>395674.2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96">
        <v>0</v>
      </c>
      <c r="L11" s="101">
        <v>0</v>
      </c>
      <c r="M11" s="101">
        <v>620</v>
      </c>
      <c r="N11" s="101">
        <v>2046000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</row>
    <row r="12" spans="1:24" ht="74.25" customHeight="1">
      <c r="A12" s="94">
        <v>3</v>
      </c>
      <c r="B12" s="94">
        <v>99990681</v>
      </c>
      <c r="C12" s="133" t="s">
        <v>412</v>
      </c>
      <c r="D12" s="101">
        <v>2700000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96">
        <v>0</v>
      </c>
      <c r="L12" s="101">
        <v>0</v>
      </c>
      <c r="M12" s="101">
        <v>1000</v>
      </c>
      <c r="N12" s="101">
        <v>2700000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</row>
    <row r="13" spans="1:24" ht="18" customHeight="1">
      <c r="A13" s="115">
        <v>1</v>
      </c>
      <c r="B13" s="115"/>
      <c r="C13" s="115">
        <v>2</v>
      </c>
      <c r="D13" s="115">
        <v>3</v>
      </c>
      <c r="E13" s="115">
        <v>4</v>
      </c>
      <c r="F13" s="115">
        <v>5</v>
      </c>
      <c r="G13" s="115">
        <v>6</v>
      </c>
      <c r="H13" s="115">
        <v>7</v>
      </c>
      <c r="I13" s="115">
        <v>8</v>
      </c>
      <c r="J13" s="115">
        <v>9</v>
      </c>
      <c r="K13" s="115">
        <v>10</v>
      </c>
      <c r="L13" s="115">
        <v>11</v>
      </c>
      <c r="M13" s="115">
        <v>12</v>
      </c>
      <c r="N13" s="115">
        <v>13</v>
      </c>
      <c r="O13" s="115">
        <v>14</v>
      </c>
      <c r="P13" s="115">
        <v>15</v>
      </c>
      <c r="Q13" s="115">
        <v>16</v>
      </c>
      <c r="R13" s="115">
        <v>17</v>
      </c>
      <c r="S13" s="115">
        <v>18</v>
      </c>
      <c r="T13" s="115">
        <v>19</v>
      </c>
    </row>
    <row r="14" spans="1:24" ht="72.75" customHeight="1">
      <c r="A14" s="94">
        <v>4</v>
      </c>
      <c r="B14" s="94">
        <v>99989790</v>
      </c>
      <c r="C14" s="133" t="s">
        <v>410</v>
      </c>
      <c r="D14" s="101">
        <v>1914000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96">
        <v>0</v>
      </c>
      <c r="L14" s="101">
        <v>0</v>
      </c>
      <c r="M14" s="101">
        <v>580</v>
      </c>
      <c r="N14" s="101">
        <v>1914000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</row>
    <row r="15" spans="1:24" ht="66.75" customHeight="1">
      <c r="A15" s="94">
        <v>5</v>
      </c>
      <c r="B15" s="94">
        <v>99990751</v>
      </c>
      <c r="C15" s="133" t="s">
        <v>413</v>
      </c>
      <c r="D15" s="101">
        <v>2363690.4</v>
      </c>
      <c r="E15" s="101">
        <v>538790.40000000002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96">
        <v>0</v>
      </c>
      <c r="L15" s="101">
        <v>0</v>
      </c>
      <c r="M15" s="101">
        <v>553</v>
      </c>
      <c r="N15" s="101">
        <v>1824900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</row>
    <row r="16" spans="1:24" ht="72" customHeight="1">
      <c r="A16" s="94">
        <v>6</v>
      </c>
      <c r="B16" s="94">
        <v>99990655</v>
      </c>
      <c r="C16" s="133" t="s">
        <v>414</v>
      </c>
      <c r="D16" s="101">
        <v>3036000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96">
        <v>0</v>
      </c>
      <c r="L16" s="101">
        <v>0</v>
      </c>
      <c r="M16" s="101">
        <v>920</v>
      </c>
      <c r="N16" s="101">
        <v>3036000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</row>
    <row r="17" spans="1:21" ht="76.5" customHeight="1">
      <c r="A17" s="94">
        <v>7</v>
      </c>
      <c r="B17" s="94">
        <v>99989756</v>
      </c>
      <c r="C17" s="133" t="s">
        <v>415</v>
      </c>
      <c r="D17" s="101">
        <v>1155000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96">
        <v>0</v>
      </c>
      <c r="L17" s="101">
        <v>0</v>
      </c>
      <c r="M17" s="101">
        <v>350</v>
      </c>
      <c r="N17" s="101">
        <v>1155000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</row>
    <row r="18" spans="1:21" ht="66.75" customHeight="1">
      <c r="A18" s="94">
        <v>8</v>
      </c>
      <c r="B18" s="94">
        <v>99990676</v>
      </c>
      <c r="C18" s="133" t="s">
        <v>419</v>
      </c>
      <c r="D18" s="101">
        <v>3277205.86</v>
      </c>
      <c r="E18" s="101">
        <v>462305.86000000004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96">
        <v>0</v>
      </c>
      <c r="L18" s="101">
        <v>0</v>
      </c>
      <c r="M18" s="101">
        <v>853</v>
      </c>
      <c r="N18" s="101">
        <v>2814900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</row>
    <row r="19" spans="1:21" ht="87.75" customHeight="1">
      <c r="A19" s="94">
        <v>9</v>
      </c>
      <c r="B19" s="94">
        <v>99990750</v>
      </c>
      <c r="C19" s="133" t="s">
        <v>420</v>
      </c>
      <c r="D19" s="101">
        <v>3239408</v>
      </c>
      <c r="E19" s="101">
        <v>642308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96">
        <v>0</v>
      </c>
      <c r="L19" s="101">
        <v>0</v>
      </c>
      <c r="M19" s="101">
        <v>787</v>
      </c>
      <c r="N19" s="101">
        <v>2597100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</row>
    <row r="20" spans="1:21" ht="85.5" customHeight="1">
      <c r="A20" s="94">
        <v>10</v>
      </c>
      <c r="B20" s="94">
        <v>99990782</v>
      </c>
      <c r="C20" s="133" t="s">
        <v>421</v>
      </c>
      <c r="D20" s="101">
        <v>1333800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96">
        <v>0</v>
      </c>
      <c r="L20" s="101">
        <v>0</v>
      </c>
      <c r="M20" s="101">
        <v>300</v>
      </c>
      <c r="N20" s="101">
        <v>1333800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</row>
    <row r="21" spans="1:21" ht="81.75" customHeight="1">
      <c r="A21" s="94">
        <v>11</v>
      </c>
      <c r="B21" s="94">
        <v>99990782</v>
      </c>
      <c r="C21" s="133" t="s">
        <v>416</v>
      </c>
      <c r="D21" s="101">
        <v>2601044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96">
        <v>0</v>
      </c>
      <c r="L21" s="101">
        <v>0</v>
      </c>
      <c r="M21" s="101">
        <v>965</v>
      </c>
      <c r="N21" s="101">
        <v>2601044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</row>
    <row r="22" spans="1:21" ht="63" customHeight="1">
      <c r="A22" s="94">
        <v>12</v>
      </c>
      <c r="B22" s="94">
        <v>99990782</v>
      </c>
      <c r="C22" s="133" t="s">
        <v>422</v>
      </c>
      <c r="D22" s="101">
        <f>N22</f>
        <v>3362850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96">
        <v>0</v>
      </c>
      <c r="L22" s="101">
        <v>0</v>
      </c>
      <c r="M22" s="101">
        <v>1269</v>
      </c>
      <c r="N22" s="101">
        <v>3362850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</row>
    <row r="23" spans="1:21" ht="76.5" customHeight="1">
      <c r="A23" s="94">
        <v>13</v>
      </c>
      <c r="B23" s="94">
        <v>99990782</v>
      </c>
      <c r="C23" s="133" t="s">
        <v>423</v>
      </c>
      <c r="D23" s="101">
        <f>R23</f>
        <v>331440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96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390.16</v>
      </c>
      <c r="R23" s="101">
        <v>331440</v>
      </c>
      <c r="S23" s="101">
        <v>0</v>
      </c>
      <c r="T23" s="101">
        <v>0</v>
      </c>
    </row>
    <row r="24" spans="1:21" ht="73.5" customHeight="1">
      <c r="A24" s="94">
        <v>14</v>
      </c>
      <c r="B24" s="94">
        <v>99990782</v>
      </c>
      <c r="C24" s="133" t="s">
        <v>424</v>
      </c>
      <c r="D24" s="101">
        <f>R24</f>
        <v>799425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96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313.5</v>
      </c>
      <c r="R24" s="101">
        <v>799425</v>
      </c>
      <c r="S24" s="101">
        <v>0</v>
      </c>
      <c r="T24" s="101">
        <v>0</v>
      </c>
    </row>
    <row r="25" spans="1:21" ht="90" customHeight="1">
      <c r="A25" s="159" t="str">
        <f>'прил 5 (КПКР)'!A24</f>
        <v>Заместитель главы муниципального образования Апшеронский район</v>
      </c>
      <c r="B25" s="159"/>
      <c r="C25" s="159"/>
      <c r="D25" s="159"/>
      <c r="E25" s="95" t="str">
        <f>IF($B25="","",_xlfn.IFNA(VLOOKUP(E$6&amp;$B25,#REF!,11,FALSE),0))</f>
        <v/>
      </c>
      <c r="F25" s="95" t="str">
        <f>IF($B25="","",_xlfn.IFNA(VLOOKUP(F$6&amp;$B25,#REF!,11,FALSE),0))</f>
        <v/>
      </c>
      <c r="G25" s="95" t="str">
        <f>IF($B25="","",_xlfn.IFNA(VLOOKUP(G$6&amp;$B25,#REF!,11,FALSE),0))</f>
        <v/>
      </c>
      <c r="H25" s="95" t="str">
        <f>IF($B25="","",_xlfn.IFNA(VLOOKUP(H$6&amp;$B25,#REF!,11,FALSE),0))</f>
        <v/>
      </c>
      <c r="I25" s="95" t="str">
        <f>IF($B25="","",_xlfn.IFNA(VLOOKUP(I$6&amp;$B25,#REF!,11,FALSE),0))</f>
        <v/>
      </c>
      <c r="J25" s="95" t="str">
        <f>IF($B25="","",_xlfn.IFNA(VLOOKUP(J$6&amp;$B25,#REF!,11,FALSE),0))</f>
        <v/>
      </c>
      <c r="K25" s="96" t="str">
        <f>IF($B25="","",_xlfn.IFNA(VLOOKUP(L$6&amp;$B25,#REF!,8,FALSE),0)+_xlfn.IFNA(VLOOKUP(L$6&amp;"1"&amp;$B25,#REF!,8,FALSE),0))</f>
        <v/>
      </c>
      <c r="L25" s="95" t="str">
        <f>IF($B25="","",_xlfn.IFNA(VLOOKUP(L$6&amp;$B25,#REF!,11,FALSE),0))</f>
        <v/>
      </c>
      <c r="M25" s="95" t="str">
        <f>IF($B25="","",_xlfn.IFNA(VLOOKUP(M$6&amp;$B25,#REF!,8,FALSE),0))</f>
        <v/>
      </c>
      <c r="N25" s="95" t="str">
        <f>IF($B25="","",_xlfn.IFNA(VLOOKUP(N$6&amp;$B25,#REF!,11,FALSE),0))</f>
        <v/>
      </c>
      <c r="O25" s="95" t="str">
        <f>IF($B25="","",_xlfn.IFNA(VLOOKUP(O$6&amp;$B25,#REF!,8,FALSE),0))</f>
        <v/>
      </c>
      <c r="P25" s="160" t="s">
        <v>426</v>
      </c>
      <c r="Q25" s="160"/>
      <c r="R25" s="160"/>
      <c r="S25" s="160"/>
      <c r="T25" s="160"/>
      <c r="U25" s="160"/>
    </row>
    <row r="26" spans="1:21" ht="90" hidden="1" customHeight="1">
      <c r="A26" s="52">
        <f>'прил 5 (КПКР)'!A25</f>
        <v>0</v>
      </c>
      <c r="B26" s="52">
        <f>'прил 5 (КПКР)'!C25</f>
        <v>0</v>
      </c>
      <c r="C26" s="76">
        <f>'прил 5 (КПКР)'!D25</f>
        <v>0</v>
      </c>
      <c r="D26" s="72" t="e">
        <f t="shared" ref="D26:D56" ca="1" si="2">IF(B26="","",E26+F26+G26+H26+I26+J26+L26+N26+P26+R26+T26)</f>
        <v>#NAME?</v>
      </c>
      <c r="E26" s="72" t="e">
        <f ca="1">IF($B26="","",_xlfn.IFNA(VLOOKUP(E$6&amp;$B26,#REF!,11,FALSE),0))</f>
        <v>#NAME?</v>
      </c>
      <c r="F26" s="72" t="e">
        <f ca="1">IF($B26="","",_xlfn.IFNA(VLOOKUP(F$6&amp;$B26,#REF!,11,FALSE),0))</f>
        <v>#NAME?</v>
      </c>
      <c r="G26" s="72" t="e">
        <f ca="1">IF($B26="","",_xlfn.IFNA(VLOOKUP(G$6&amp;$B26,#REF!,11,FALSE),0))</f>
        <v>#NAME?</v>
      </c>
      <c r="H26" s="72" t="e">
        <f ca="1">IF($B26="","",_xlfn.IFNA(VLOOKUP(H$6&amp;$B26,#REF!,11,FALSE),0))</f>
        <v>#NAME?</v>
      </c>
      <c r="I26" s="72" t="e">
        <f ca="1">IF($B26="","",_xlfn.IFNA(VLOOKUP(I$6&amp;$B26,#REF!,11,FALSE),0))</f>
        <v>#NAME?</v>
      </c>
      <c r="J26" s="72" t="e">
        <f ca="1">IF($B26="","",_xlfn.IFNA(VLOOKUP(J$6&amp;$B26,#REF!,11,FALSE),0))</f>
        <v>#NAME?</v>
      </c>
      <c r="K26" s="77" t="e">
        <f ca="1">IF($B26="","",_xlfn.IFNA(VLOOKUP(L$6&amp;$B26,#REF!,8,FALSE),0)+_xlfn.IFNA(VLOOKUP(L$6&amp;"1"&amp;$B26,#REF!,8,FALSE),0))</f>
        <v>#NAME?</v>
      </c>
      <c r="L26" s="72" t="e">
        <f ca="1">IF($B26="","",_xlfn.IFNA(VLOOKUP(L$6&amp;$B26,#REF!,11,FALSE),0))</f>
        <v>#NAME?</v>
      </c>
      <c r="M26" s="72" t="e">
        <f ca="1">IF($B26="","",_xlfn.IFNA(VLOOKUP(M$6&amp;$B26,#REF!,8,FALSE),0))</f>
        <v>#NAME?</v>
      </c>
      <c r="N26" s="72" t="e">
        <f ca="1">IF($B26="","",_xlfn.IFNA(VLOOKUP(N$6&amp;$B26,#REF!,11,FALSE),0))</f>
        <v>#NAME?</v>
      </c>
      <c r="O26" s="72" t="e">
        <f ca="1">IF($B26="","",_xlfn.IFNA(VLOOKUP(O$6&amp;$B26,#REF!,8,FALSE),0))</f>
        <v>#NAME?</v>
      </c>
      <c r="P26" s="72" t="e">
        <f ca="1">IF($B26="","",_xlfn.IFNA(VLOOKUP(P$6&amp;$B26,#REF!,11,FALSE),0))</f>
        <v>#NAME?</v>
      </c>
      <c r="Q26" s="72" t="e">
        <f ca="1">IF($B26="","",_xlfn.IFNA(VLOOKUP(Q$6&amp;$B26,#REF!,8,FALSE),0))</f>
        <v>#NAME?</v>
      </c>
      <c r="R26" s="72" t="e">
        <f ca="1">IF($B26="","",_xlfn.IFNA(VLOOKUP(R$6&amp;$B26,#REF!,11,FALSE),0))</f>
        <v>#NAME?</v>
      </c>
      <c r="S26" s="72" t="e">
        <f ca="1">IF($B26="","",_xlfn.IFNA(VLOOKUP(S$6&amp;$B26,#REF!,8,FALSE),0))</f>
        <v>#NAME?</v>
      </c>
      <c r="T26" s="72" t="e">
        <f ca="1">IF($B26="","",_xlfn.IFNA(VLOOKUP(T$6&amp;$B26,#REF!,11,FALSE),0))</f>
        <v>#NAME?</v>
      </c>
    </row>
    <row r="27" spans="1:21" ht="90" hidden="1" customHeight="1">
      <c r="A27" s="52">
        <f>'прил 5 (КПКР)'!A26</f>
        <v>0</v>
      </c>
      <c r="B27" s="52">
        <f>'прил 5 (КПКР)'!C26</f>
        <v>0</v>
      </c>
      <c r="C27" s="76">
        <f>'прил 5 (КПКР)'!D26</f>
        <v>0</v>
      </c>
      <c r="D27" s="72" t="e">
        <f t="shared" ca="1" si="2"/>
        <v>#NAME?</v>
      </c>
      <c r="E27" s="72" t="e">
        <f ca="1">IF($B27="","",_xlfn.IFNA(VLOOKUP(E$6&amp;$B27,#REF!,11,FALSE),0))</f>
        <v>#NAME?</v>
      </c>
      <c r="F27" s="72" t="e">
        <f ca="1">IF($B27="","",_xlfn.IFNA(VLOOKUP(F$6&amp;$B27,#REF!,11,FALSE),0))</f>
        <v>#NAME?</v>
      </c>
      <c r="G27" s="72" t="e">
        <f ca="1">IF($B27="","",_xlfn.IFNA(VLOOKUP(G$6&amp;$B27,#REF!,11,FALSE),0))</f>
        <v>#NAME?</v>
      </c>
      <c r="H27" s="72" t="e">
        <f ca="1">IF($B27="","",_xlfn.IFNA(VLOOKUP(H$6&amp;$B27,#REF!,11,FALSE),0))</f>
        <v>#NAME?</v>
      </c>
      <c r="I27" s="72" t="e">
        <f ca="1">IF($B27="","",_xlfn.IFNA(VLOOKUP(I$6&amp;$B27,#REF!,11,FALSE),0))</f>
        <v>#NAME?</v>
      </c>
      <c r="J27" s="72" t="e">
        <f ca="1">IF($B27="","",_xlfn.IFNA(VLOOKUP(J$6&amp;$B27,#REF!,11,FALSE),0))</f>
        <v>#NAME?</v>
      </c>
      <c r="K27" s="77" t="e">
        <f ca="1">IF($B27="","",_xlfn.IFNA(VLOOKUP(L$6&amp;$B27,#REF!,8,FALSE),0)+_xlfn.IFNA(VLOOKUP(L$6&amp;"1"&amp;$B27,#REF!,8,FALSE),0))</f>
        <v>#NAME?</v>
      </c>
      <c r="L27" s="72" t="e">
        <f ca="1">IF($B27="","",_xlfn.IFNA(VLOOKUP(L$6&amp;$B27,#REF!,11,FALSE),0))</f>
        <v>#NAME?</v>
      </c>
      <c r="M27" s="72" t="e">
        <f ca="1">IF($B27="","",_xlfn.IFNA(VLOOKUP(M$6&amp;$B27,#REF!,8,FALSE),0))</f>
        <v>#NAME?</v>
      </c>
      <c r="N27" s="72" t="e">
        <f ca="1">IF($B27="","",_xlfn.IFNA(VLOOKUP(N$6&amp;$B27,#REF!,11,FALSE),0))</f>
        <v>#NAME?</v>
      </c>
      <c r="O27" s="72" t="e">
        <f ca="1">IF($B27="","",_xlfn.IFNA(VLOOKUP(O$6&amp;$B27,#REF!,8,FALSE),0))</f>
        <v>#NAME?</v>
      </c>
      <c r="P27" s="72" t="e">
        <f ca="1">IF($B27="","",_xlfn.IFNA(VLOOKUP(P$6&amp;$B27,#REF!,11,FALSE),0))</f>
        <v>#NAME?</v>
      </c>
      <c r="Q27" s="72" t="e">
        <f ca="1">IF($B27="","",_xlfn.IFNA(VLOOKUP(Q$6&amp;$B27,#REF!,8,FALSE),0))</f>
        <v>#NAME?</v>
      </c>
      <c r="R27" s="72" t="e">
        <f ca="1">IF($B27="","",_xlfn.IFNA(VLOOKUP(R$6&amp;$B27,#REF!,11,FALSE),0))</f>
        <v>#NAME?</v>
      </c>
      <c r="S27" s="72" t="e">
        <f ca="1">IF($B27="","",_xlfn.IFNA(VLOOKUP(S$6&amp;$B27,#REF!,8,FALSE),0))</f>
        <v>#NAME?</v>
      </c>
      <c r="T27" s="72" t="e">
        <f ca="1">IF($B27="","",_xlfn.IFNA(VLOOKUP(T$6&amp;$B27,#REF!,11,FALSE),0))</f>
        <v>#NAME?</v>
      </c>
    </row>
    <row r="28" spans="1:21" ht="90" hidden="1" customHeight="1">
      <c r="A28" s="52">
        <f>'прил 5 (КПКР)'!A27</f>
        <v>0</v>
      </c>
      <c r="B28" s="52">
        <f>'прил 5 (КПКР)'!C27</f>
        <v>0</v>
      </c>
      <c r="C28" s="76">
        <f>'прил 5 (КПКР)'!D27</f>
        <v>0</v>
      </c>
      <c r="D28" s="72" t="e">
        <f t="shared" ca="1" si="2"/>
        <v>#NAME?</v>
      </c>
      <c r="E28" s="72" t="e">
        <f ca="1">IF($B28="","",_xlfn.IFNA(VLOOKUP(E$6&amp;$B28,#REF!,11,FALSE),0))</f>
        <v>#NAME?</v>
      </c>
      <c r="F28" s="72" t="e">
        <f ca="1">IF($B28="","",_xlfn.IFNA(VLOOKUP(F$6&amp;$B28,#REF!,11,FALSE),0))</f>
        <v>#NAME?</v>
      </c>
      <c r="G28" s="72" t="e">
        <f ca="1">IF($B28="","",_xlfn.IFNA(VLOOKUP(G$6&amp;$B28,#REF!,11,FALSE),0))</f>
        <v>#NAME?</v>
      </c>
      <c r="H28" s="72" t="e">
        <f ca="1">IF($B28="","",_xlfn.IFNA(VLOOKUP(H$6&amp;$B28,#REF!,11,FALSE),0))</f>
        <v>#NAME?</v>
      </c>
      <c r="I28" s="72" t="e">
        <f ca="1">IF($B28="","",_xlfn.IFNA(VLOOKUP(I$6&amp;$B28,#REF!,11,FALSE),0))</f>
        <v>#NAME?</v>
      </c>
      <c r="J28" s="72" t="e">
        <f ca="1">IF($B28="","",_xlfn.IFNA(VLOOKUP(J$6&amp;$B28,#REF!,11,FALSE),0))</f>
        <v>#NAME?</v>
      </c>
      <c r="K28" s="77" t="e">
        <f ca="1">IF($B28="","",_xlfn.IFNA(VLOOKUP(L$6&amp;$B28,#REF!,8,FALSE),0)+_xlfn.IFNA(VLOOKUP(L$6&amp;"1"&amp;$B28,#REF!,8,FALSE),0))</f>
        <v>#NAME?</v>
      </c>
      <c r="L28" s="72" t="e">
        <f ca="1">IF($B28="","",_xlfn.IFNA(VLOOKUP(L$6&amp;$B28,#REF!,11,FALSE),0))</f>
        <v>#NAME?</v>
      </c>
      <c r="M28" s="72" t="e">
        <f ca="1">IF($B28="","",_xlfn.IFNA(VLOOKUP(M$6&amp;$B28,#REF!,8,FALSE),0))</f>
        <v>#NAME?</v>
      </c>
      <c r="N28" s="72" t="e">
        <f ca="1">IF($B28="","",_xlfn.IFNA(VLOOKUP(N$6&amp;$B28,#REF!,11,FALSE),0))</f>
        <v>#NAME?</v>
      </c>
      <c r="O28" s="72" t="e">
        <f ca="1">IF($B28="","",_xlfn.IFNA(VLOOKUP(O$6&amp;$B28,#REF!,8,FALSE),0))</f>
        <v>#NAME?</v>
      </c>
      <c r="P28" s="72" t="e">
        <f ca="1">IF($B28="","",_xlfn.IFNA(VLOOKUP(P$6&amp;$B28,#REF!,11,FALSE),0))</f>
        <v>#NAME?</v>
      </c>
      <c r="Q28" s="72" t="e">
        <f ca="1">IF($B28="","",_xlfn.IFNA(VLOOKUP(Q$6&amp;$B28,#REF!,8,FALSE),0))</f>
        <v>#NAME?</v>
      </c>
      <c r="R28" s="72" t="e">
        <f ca="1">IF($B28="","",_xlfn.IFNA(VLOOKUP(R$6&amp;$B28,#REF!,11,FALSE),0))</f>
        <v>#NAME?</v>
      </c>
      <c r="S28" s="72" t="e">
        <f ca="1">IF($B28="","",_xlfn.IFNA(VLOOKUP(S$6&amp;$B28,#REF!,8,FALSE),0))</f>
        <v>#NAME?</v>
      </c>
      <c r="T28" s="72" t="e">
        <f ca="1">IF($B28="","",_xlfn.IFNA(VLOOKUP(T$6&amp;$B28,#REF!,11,FALSE),0))</f>
        <v>#NAME?</v>
      </c>
    </row>
    <row r="29" spans="1:21" ht="90" hidden="1" customHeight="1">
      <c r="A29" s="52">
        <f>'прил 5 (КПКР)'!A28</f>
        <v>0</v>
      </c>
      <c r="B29" s="52">
        <f>'прил 5 (КПКР)'!C28</f>
        <v>0</v>
      </c>
      <c r="C29" s="76">
        <f>'прил 5 (КПКР)'!D28</f>
        <v>0</v>
      </c>
      <c r="D29" s="72" t="e">
        <f t="shared" ca="1" si="2"/>
        <v>#NAME?</v>
      </c>
      <c r="E29" s="72" t="e">
        <f ca="1">IF($B29="","",_xlfn.IFNA(VLOOKUP(E$6&amp;$B29,#REF!,11,FALSE),0))</f>
        <v>#NAME?</v>
      </c>
      <c r="F29" s="72" t="e">
        <f ca="1">IF($B29="","",_xlfn.IFNA(VLOOKUP(F$6&amp;$B29,#REF!,11,FALSE),0))</f>
        <v>#NAME?</v>
      </c>
      <c r="G29" s="72" t="e">
        <f ca="1">IF($B29="","",_xlfn.IFNA(VLOOKUP(G$6&amp;$B29,#REF!,11,FALSE),0))</f>
        <v>#NAME?</v>
      </c>
      <c r="H29" s="72" t="e">
        <f ca="1">IF($B29="","",_xlfn.IFNA(VLOOKUP(H$6&amp;$B29,#REF!,11,FALSE),0))</f>
        <v>#NAME?</v>
      </c>
      <c r="I29" s="72" t="e">
        <f ca="1">IF($B29="","",_xlfn.IFNA(VLOOKUP(I$6&amp;$B29,#REF!,11,FALSE),0))</f>
        <v>#NAME?</v>
      </c>
      <c r="J29" s="72" t="e">
        <f ca="1">IF($B29="","",_xlfn.IFNA(VLOOKUP(J$6&amp;$B29,#REF!,11,FALSE),0))</f>
        <v>#NAME?</v>
      </c>
      <c r="K29" s="77" t="e">
        <f ca="1">IF($B29="","",_xlfn.IFNA(VLOOKUP(L$6&amp;$B29,#REF!,8,FALSE),0)+_xlfn.IFNA(VLOOKUP(L$6&amp;"1"&amp;$B29,#REF!,8,FALSE),0))</f>
        <v>#NAME?</v>
      </c>
      <c r="L29" s="72" t="e">
        <f ca="1">IF($B29="","",_xlfn.IFNA(VLOOKUP(L$6&amp;$B29,#REF!,11,FALSE),0))</f>
        <v>#NAME?</v>
      </c>
      <c r="M29" s="72" t="e">
        <f ca="1">IF($B29="","",_xlfn.IFNA(VLOOKUP(M$6&amp;$B29,#REF!,8,FALSE),0))</f>
        <v>#NAME?</v>
      </c>
      <c r="N29" s="72" t="e">
        <f ca="1">IF($B29="","",_xlfn.IFNA(VLOOKUP(N$6&amp;$B29,#REF!,11,FALSE),0))</f>
        <v>#NAME?</v>
      </c>
      <c r="O29" s="72" t="e">
        <f ca="1">IF($B29="","",_xlfn.IFNA(VLOOKUP(O$6&amp;$B29,#REF!,8,FALSE),0))</f>
        <v>#NAME?</v>
      </c>
      <c r="P29" s="72" t="e">
        <f ca="1">IF($B29="","",_xlfn.IFNA(VLOOKUP(P$6&amp;$B29,#REF!,11,FALSE),0))</f>
        <v>#NAME?</v>
      </c>
      <c r="Q29" s="72" t="e">
        <f ca="1">IF($B29="","",_xlfn.IFNA(VLOOKUP(Q$6&amp;$B29,#REF!,8,FALSE),0))</f>
        <v>#NAME?</v>
      </c>
      <c r="R29" s="72" t="e">
        <f ca="1">IF($B29="","",_xlfn.IFNA(VLOOKUP(R$6&amp;$B29,#REF!,11,FALSE),0))</f>
        <v>#NAME?</v>
      </c>
      <c r="S29" s="72" t="e">
        <f ca="1">IF($B29="","",_xlfn.IFNA(VLOOKUP(S$6&amp;$B29,#REF!,8,FALSE),0))</f>
        <v>#NAME?</v>
      </c>
      <c r="T29" s="72" t="e">
        <f ca="1">IF($B29="","",_xlfn.IFNA(VLOOKUP(T$6&amp;$B29,#REF!,11,FALSE),0))</f>
        <v>#NAME?</v>
      </c>
    </row>
    <row r="30" spans="1:21" ht="90" hidden="1" customHeight="1">
      <c r="A30" s="52">
        <f>'прил 5 (КПКР)'!A29</f>
        <v>0</v>
      </c>
      <c r="B30" s="52">
        <f>'прил 5 (КПКР)'!C29</f>
        <v>0</v>
      </c>
      <c r="C30" s="76">
        <f>'прил 5 (КПКР)'!D29</f>
        <v>0</v>
      </c>
      <c r="D30" s="72" t="e">
        <f t="shared" ca="1" si="2"/>
        <v>#NAME?</v>
      </c>
      <c r="E30" s="72" t="e">
        <f ca="1">IF($B30="","",_xlfn.IFNA(VLOOKUP(E$6&amp;$B30,#REF!,11,FALSE),0))</f>
        <v>#NAME?</v>
      </c>
      <c r="F30" s="72" t="e">
        <f ca="1">IF($B30="","",_xlfn.IFNA(VLOOKUP(F$6&amp;$B30,#REF!,11,FALSE),0))</f>
        <v>#NAME?</v>
      </c>
      <c r="G30" s="72" t="e">
        <f ca="1">IF($B30="","",_xlfn.IFNA(VLOOKUP(G$6&amp;$B30,#REF!,11,FALSE),0))</f>
        <v>#NAME?</v>
      </c>
      <c r="H30" s="72" t="e">
        <f ca="1">IF($B30="","",_xlfn.IFNA(VLOOKUP(H$6&amp;$B30,#REF!,11,FALSE),0))</f>
        <v>#NAME?</v>
      </c>
      <c r="I30" s="72" t="e">
        <f ca="1">IF($B30="","",_xlfn.IFNA(VLOOKUP(I$6&amp;$B30,#REF!,11,FALSE),0))</f>
        <v>#NAME?</v>
      </c>
      <c r="J30" s="72" t="e">
        <f ca="1">IF($B30="","",_xlfn.IFNA(VLOOKUP(J$6&amp;$B30,#REF!,11,FALSE),0))</f>
        <v>#NAME?</v>
      </c>
      <c r="K30" s="77" t="e">
        <f ca="1">IF($B30="","",_xlfn.IFNA(VLOOKUP(L$6&amp;$B30,#REF!,8,FALSE),0)+_xlfn.IFNA(VLOOKUP(L$6&amp;"1"&amp;$B30,#REF!,8,FALSE),0))</f>
        <v>#NAME?</v>
      </c>
      <c r="L30" s="72" t="e">
        <f ca="1">IF($B30="","",_xlfn.IFNA(VLOOKUP(L$6&amp;$B30,#REF!,11,FALSE),0))</f>
        <v>#NAME?</v>
      </c>
      <c r="M30" s="72" t="e">
        <f ca="1">IF($B30="","",_xlfn.IFNA(VLOOKUP(M$6&amp;$B30,#REF!,8,FALSE),0))</f>
        <v>#NAME?</v>
      </c>
      <c r="N30" s="72" t="e">
        <f ca="1">IF($B30="","",_xlfn.IFNA(VLOOKUP(N$6&amp;$B30,#REF!,11,FALSE),0))</f>
        <v>#NAME?</v>
      </c>
      <c r="O30" s="72" t="e">
        <f ca="1">IF($B30="","",_xlfn.IFNA(VLOOKUP(O$6&amp;$B30,#REF!,8,FALSE),0))</f>
        <v>#NAME?</v>
      </c>
      <c r="P30" s="72" t="e">
        <f ca="1">IF($B30="","",_xlfn.IFNA(VLOOKUP(P$6&amp;$B30,#REF!,11,FALSE),0))</f>
        <v>#NAME?</v>
      </c>
      <c r="Q30" s="72" t="e">
        <f ca="1">IF($B30="","",_xlfn.IFNA(VLOOKUP(Q$6&amp;$B30,#REF!,8,FALSE),0))</f>
        <v>#NAME?</v>
      </c>
      <c r="R30" s="72" t="e">
        <f ca="1">IF($B30="","",_xlfn.IFNA(VLOOKUP(R$6&amp;$B30,#REF!,11,FALSE),0))</f>
        <v>#NAME?</v>
      </c>
      <c r="S30" s="72" t="e">
        <f ca="1">IF($B30="","",_xlfn.IFNA(VLOOKUP(S$6&amp;$B30,#REF!,8,FALSE),0))</f>
        <v>#NAME?</v>
      </c>
      <c r="T30" s="72" t="e">
        <f ca="1">IF($B30="","",_xlfn.IFNA(VLOOKUP(T$6&amp;$B30,#REF!,11,FALSE),0))</f>
        <v>#NAME?</v>
      </c>
    </row>
    <row r="31" spans="1:21" ht="90" hidden="1" customHeight="1">
      <c r="A31" s="52">
        <f>'прил 5 (КПКР)'!A30</f>
        <v>0</v>
      </c>
      <c r="B31" s="52">
        <f>'прил 5 (КПКР)'!C30</f>
        <v>0</v>
      </c>
      <c r="C31" s="76">
        <f>'прил 5 (КПКР)'!D30</f>
        <v>0</v>
      </c>
      <c r="D31" s="72" t="e">
        <f t="shared" ca="1" si="2"/>
        <v>#NAME?</v>
      </c>
      <c r="E31" s="72" t="e">
        <f ca="1">IF($B31="","",_xlfn.IFNA(VLOOKUP(E$6&amp;$B31,#REF!,11,FALSE),0))</f>
        <v>#NAME?</v>
      </c>
      <c r="F31" s="72" t="e">
        <f ca="1">IF($B31="","",_xlfn.IFNA(VLOOKUP(F$6&amp;$B31,#REF!,11,FALSE),0))</f>
        <v>#NAME?</v>
      </c>
      <c r="G31" s="72" t="e">
        <f ca="1">IF($B31="","",_xlfn.IFNA(VLOOKUP(G$6&amp;$B31,#REF!,11,FALSE),0))</f>
        <v>#NAME?</v>
      </c>
      <c r="H31" s="72" t="e">
        <f ca="1">IF($B31="","",_xlfn.IFNA(VLOOKUP(H$6&amp;$B31,#REF!,11,FALSE),0))</f>
        <v>#NAME?</v>
      </c>
      <c r="I31" s="72" t="e">
        <f ca="1">IF($B31="","",_xlfn.IFNA(VLOOKUP(I$6&amp;$B31,#REF!,11,FALSE),0))</f>
        <v>#NAME?</v>
      </c>
      <c r="J31" s="72" t="e">
        <f ca="1">IF($B31="","",_xlfn.IFNA(VLOOKUP(J$6&amp;$B31,#REF!,11,FALSE),0))</f>
        <v>#NAME?</v>
      </c>
      <c r="K31" s="77" t="e">
        <f ca="1">IF($B31="","",_xlfn.IFNA(VLOOKUP(L$6&amp;$B31,#REF!,8,FALSE),0)+_xlfn.IFNA(VLOOKUP(L$6&amp;"1"&amp;$B31,#REF!,8,FALSE),0))</f>
        <v>#NAME?</v>
      </c>
      <c r="L31" s="72" t="e">
        <f ca="1">IF($B31="","",_xlfn.IFNA(VLOOKUP(L$6&amp;$B31,#REF!,11,FALSE),0))</f>
        <v>#NAME?</v>
      </c>
      <c r="M31" s="72" t="e">
        <f ca="1">IF($B31="","",_xlfn.IFNA(VLOOKUP(M$6&amp;$B31,#REF!,8,FALSE),0))</f>
        <v>#NAME?</v>
      </c>
      <c r="N31" s="72" t="e">
        <f ca="1">IF($B31="","",_xlfn.IFNA(VLOOKUP(N$6&amp;$B31,#REF!,11,FALSE),0))</f>
        <v>#NAME?</v>
      </c>
      <c r="O31" s="72" t="e">
        <f ca="1">IF($B31="","",_xlfn.IFNA(VLOOKUP(O$6&amp;$B31,#REF!,8,FALSE),0))</f>
        <v>#NAME?</v>
      </c>
      <c r="P31" s="72" t="e">
        <f ca="1">IF($B31="","",_xlfn.IFNA(VLOOKUP(P$6&amp;$B31,#REF!,11,FALSE),0))</f>
        <v>#NAME?</v>
      </c>
      <c r="Q31" s="72" t="e">
        <f ca="1">IF($B31="","",_xlfn.IFNA(VLOOKUP(Q$6&amp;$B31,#REF!,8,FALSE),0))</f>
        <v>#NAME?</v>
      </c>
      <c r="R31" s="72" t="e">
        <f ca="1">IF($B31="","",_xlfn.IFNA(VLOOKUP(R$6&amp;$B31,#REF!,11,FALSE),0))</f>
        <v>#NAME?</v>
      </c>
      <c r="S31" s="72" t="e">
        <f ca="1">IF($B31="","",_xlfn.IFNA(VLOOKUP(S$6&amp;$B31,#REF!,8,FALSE),0))</f>
        <v>#NAME?</v>
      </c>
      <c r="T31" s="72" t="e">
        <f ca="1">IF($B31="","",_xlfn.IFNA(VLOOKUP(T$6&amp;$B31,#REF!,11,FALSE),0))</f>
        <v>#NAME?</v>
      </c>
    </row>
    <row r="32" spans="1:21" ht="90" hidden="1" customHeight="1">
      <c r="A32" s="52">
        <f>'прил 5 (КПКР)'!A31</f>
        <v>0</v>
      </c>
      <c r="B32" s="52">
        <f>'прил 5 (КПКР)'!C31</f>
        <v>0</v>
      </c>
      <c r="C32" s="76">
        <f>'прил 5 (КПКР)'!D31</f>
        <v>0</v>
      </c>
      <c r="D32" s="72" t="e">
        <f t="shared" ca="1" si="2"/>
        <v>#NAME?</v>
      </c>
      <c r="E32" s="72" t="e">
        <f ca="1">IF($B32="","",_xlfn.IFNA(VLOOKUP(E$6&amp;$B32,#REF!,11,FALSE),0))</f>
        <v>#NAME?</v>
      </c>
      <c r="F32" s="72" t="e">
        <f ca="1">IF($B32="","",_xlfn.IFNA(VLOOKUP(F$6&amp;$B32,#REF!,11,FALSE),0))</f>
        <v>#NAME?</v>
      </c>
      <c r="G32" s="72" t="e">
        <f ca="1">IF($B32="","",_xlfn.IFNA(VLOOKUP(G$6&amp;$B32,#REF!,11,FALSE),0))</f>
        <v>#NAME?</v>
      </c>
      <c r="H32" s="72" t="e">
        <f ca="1">IF($B32="","",_xlfn.IFNA(VLOOKUP(H$6&amp;$B32,#REF!,11,FALSE),0))</f>
        <v>#NAME?</v>
      </c>
      <c r="I32" s="72" t="e">
        <f ca="1">IF($B32="","",_xlfn.IFNA(VLOOKUP(I$6&amp;$B32,#REF!,11,FALSE),0))</f>
        <v>#NAME?</v>
      </c>
      <c r="J32" s="72" t="e">
        <f ca="1">IF($B32="","",_xlfn.IFNA(VLOOKUP(J$6&amp;$B32,#REF!,11,FALSE),0))</f>
        <v>#NAME?</v>
      </c>
      <c r="K32" s="77" t="e">
        <f ca="1">IF($B32="","",_xlfn.IFNA(VLOOKUP(L$6&amp;$B32,#REF!,8,FALSE),0)+_xlfn.IFNA(VLOOKUP(L$6&amp;"1"&amp;$B32,#REF!,8,FALSE),0))</f>
        <v>#NAME?</v>
      </c>
      <c r="L32" s="72" t="e">
        <f ca="1">IF($B32="","",_xlfn.IFNA(VLOOKUP(L$6&amp;$B32,#REF!,11,FALSE),0))</f>
        <v>#NAME?</v>
      </c>
      <c r="M32" s="72" t="e">
        <f ca="1">IF($B32="","",_xlfn.IFNA(VLOOKUP(M$6&amp;$B32,#REF!,8,FALSE),0))</f>
        <v>#NAME?</v>
      </c>
      <c r="N32" s="72" t="e">
        <f ca="1">IF($B32="","",_xlfn.IFNA(VLOOKUP(N$6&amp;$B32,#REF!,11,FALSE),0))</f>
        <v>#NAME?</v>
      </c>
      <c r="O32" s="72" t="e">
        <f ca="1">IF($B32="","",_xlfn.IFNA(VLOOKUP(O$6&amp;$B32,#REF!,8,FALSE),0))</f>
        <v>#NAME?</v>
      </c>
      <c r="P32" s="72" t="e">
        <f ca="1">IF($B32="","",_xlfn.IFNA(VLOOKUP(P$6&amp;$B32,#REF!,11,FALSE),0))</f>
        <v>#NAME?</v>
      </c>
      <c r="Q32" s="72" t="e">
        <f ca="1">IF($B32="","",_xlfn.IFNA(VLOOKUP(Q$6&amp;$B32,#REF!,8,FALSE),0))</f>
        <v>#NAME?</v>
      </c>
      <c r="R32" s="72" t="e">
        <f ca="1">IF($B32="","",_xlfn.IFNA(VLOOKUP(R$6&amp;$B32,#REF!,11,FALSE),0))</f>
        <v>#NAME?</v>
      </c>
      <c r="S32" s="72" t="e">
        <f ca="1">IF($B32="","",_xlfn.IFNA(VLOOKUP(S$6&amp;$B32,#REF!,8,FALSE),0))</f>
        <v>#NAME?</v>
      </c>
      <c r="T32" s="72" t="e">
        <f ca="1">IF($B32="","",_xlfn.IFNA(VLOOKUP(T$6&amp;$B32,#REF!,11,FALSE),0))</f>
        <v>#NAME?</v>
      </c>
    </row>
    <row r="33" spans="1:20" ht="90" hidden="1" customHeight="1">
      <c r="A33" s="52">
        <f>'прил 5 (КПКР)'!A32</f>
        <v>0</v>
      </c>
      <c r="B33" s="52">
        <f>'прил 5 (КПКР)'!C32</f>
        <v>0</v>
      </c>
      <c r="C33" s="76">
        <f>'прил 5 (КПКР)'!D32</f>
        <v>0</v>
      </c>
      <c r="D33" s="72" t="e">
        <f t="shared" ca="1" si="2"/>
        <v>#NAME?</v>
      </c>
      <c r="E33" s="72" t="e">
        <f ca="1">IF($B33="","",_xlfn.IFNA(VLOOKUP(E$6&amp;$B33,#REF!,11,FALSE),0))</f>
        <v>#NAME?</v>
      </c>
      <c r="F33" s="72" t="e">
        <f ca="1">IF($B33="","",_xlfn.IFNA(VLOOKUP(F$6&amp;$B33,#REF!,11,FALSE),0))</f>
        <v>#NAME?</v>
      </c>
      <c r="G33" s="72" t="e">
        <f ca="1">IF($B33="","",_xlfn.IFNA(VLOOKUP(G$6&amp;$B33,#REF!,11,FALSE),0))</f>
        <v>#NAME?</v>
      </c>
      <c r="H33" s="72" t="e">
        <f ca="1">IF($B33="","",_xlfn.IFNA(VLOOKUP(H$6&amp;$B33,#REF!,11,FALSE),0))</f>
        <v>#NAME?</v>
      </c>
      <c r="I33" s="72" t="e">
        <f ca="1">IF($B33="","",_xlfn.IFNA(VLOOKUP(I$6&amp;$B33,#REF!,11,FALSE),0))</f>
        <v>#NAME?</v>
      </c>
      <c r="J33" s="72" t="e">
        <f ca="1">IF($B33="","",_xlfn.IFNA(VLOOKUP(J$6&amp;$B33,#REF!,11,FALSE),0))</f>
        <v>#NAME?</v>
      </c>
      <c r="K33" s="77" t="e">
        <f ca="1">IF($B33="","",_xlfn.IFNA(VLOOKUP(L$6&amp;$B33,#REF!,8,FALSE),0)+_xlfn.IFNA(VLOOKUP(L$6&amp;"1"&amp;$B33,#REF!,8,FALSE),0))</f>
        <v>#NAME?</v>
      </c>
      <c r="L33" s="72" t="e">
        <f ca="1">IF($B33="","",_xlfn.IFNA(VLOOKUP(L$6&amp;$B33,#REF!,11,FALSE),0))</f>
        <v>#NAME?</v>
      </c>
      <c r="M33" s="72" t="e">
        <f ca="1">IF($B33="","",_xlfn.IFNA(VLOOKUP(M$6&amp;$B33,#REF!,8,FALSE),0))</f>
        <v>#NAME?</v>
      </c>
      <c r="N33" s="72" t="e">
        <f ca="1">IF($B33="","",_xlfn.IFNA(VLOOKUP(N$6&amp;$B33,#REF!,11,FALSE),0))</f>
        <v>#NAME?</v>
      </c>
      <c r="O33" s="72" t="e">
        <f ca="1">IF($B33="","",_xlfn.IFNA(VLOOKUP(O$6&amp;$B33,#REF!,8,FALSE),0))</f>
        <v>#NAME?</v>
      </c>
      <c r="P33" s="72" t="e">
        <f ca="1">IF($B33="","",_xlfn.IFNA(VLOOKUP(P$6&amp;$B33,#REF!,11,FALSE),0))</f>
        <v>#NAME?</v>
      </c>
      <c r="Q33" s="72" t="e">
        <f ca="1">IF($B33="","",_xlfn.IFNA(VLOOKUP(Q$6&amp;$B33,#REF!,8,FALSE),0))</f>
        <v>#NAME?</v>
      </c>
      <c r="R33" s="72" t="e">
        <f ca="1">IF($B33="","",_xlfn.IFNA(VLOOKUP(R$6&amp;$B33,#REF!,11,FALSE),0))</f>
        <v>#NAME?</v>
      </c>
      <c r="S33" s="72" t="e">
        <f ca="1">IF($B33="","",_xlfn.IFNA(VLOOKUP(S$6&amp;$B33,#REF!,8,FALSE),0))</f>
        <v>#NAME?</v>
      </c>
      <c r="T33" s="72" t="e">
        <f ca="1">IF($B33="","",_xlfn.IFNA(VLOOKUP(T$6&amp;$B33,#REF!,11,FALSE),0))</f>
        <v>#NAME?</v>
      </c>
    </row>
    <row r="34" spans="1:20" ht="90" hidden="1" customHeight="1">
      <c r="A34" s="52">
        <f>'прил 5 (КПКР)'!A33</f>
        <v>0</v>
      </c>
      <c r="B34" s="52">
        <f>'прил 5 (КПКР)'!C33</f>
        <v>0</v>
      </c>
      <c r="C34" s="76">
        <f>'прил 5 (КПКР)'!D33</f>
        <v>0</v>
      </c>
      <c r="D34" s="72" t="e">
        <f t="shared" ca="1" si="2"/>
        <v>#NAME?</v>
      </c>
      <c r="E34" s="72" t="e">
        <f ca="1">IF($B34="","",_xlfn.IFNA(VLOOKUP(E$6&amp;$B34,#REF!,11,FALSE),0))</f>
        <v>#NAME?</v>
      </c>
      <c r="F34" s="72" t="e">
        <f ca="1">IF($B34="","",_xlfn.IFNA(VLOOKUP(F$6&amp;$B34,#REF!,11,FALSE),0))</f>
        <v>#NAME?</v>
      </c>
      <c r="G34" s="72" t="e">
        <f ca="1">IF($B34="","",_xlfn.IFNA(VLOOKUP(G$6&amp;$B34,#REF!,11,FALSE),0))</f>
        <v>#NAME?</v>
      </c>
      <c r="H34" s="72" t="e">
        <f ca="1">IF($B34="","",_xlfn.IFNA(VLOOKUP(H$6&amp;$B34,#REF!,11,FALSE),0))</f>
        <v>#NAME?</v>
      </c>
      <c r="I34" s="72" t="e">
        <f ca="1">IF($B34="","",_xlfn.IFNA(VLOOKUP(I$6&amp;$B34,#REF!,11,FALSE),0))</f>
        <v>#NAME?</v>
      </c>
      <c r="J34" s="72" t="e">
        <f ca="1">IF($B34="","",_xlfn.IFNA(VLOOKUP(J$6&amp;$B34,#REF!,11,FALSE),0))</f>
        <v>#NAME?</v>
      </c>
      <c r="K34" s="77" t="e">
        <f ca="1">IF($B34="","",_xlfn.IFNA(VLOOKUP(L$6&amp;$B34,#REF!,8,FALSE),0)+_xlfn.IFNA(VLOOKUP(L$6&amp;"1"&amp;$B34,#REF!,8,FALSE),0))</f>
        <v>#NAME?</v>
      </c>
      <c r="L34" s="72" t="e">
        <f ca="1">IF($B34="","",_xlfn.IFNA(VLOOKUP(L$6&amp;$B34,#REF!,11,FALSE),0))</f>
        <v>#NAME?</v>
      </c>
      <c r="M34" s="72" t="e">
        <f ca="1">IF($B34="","",_xlfn.IFNA(VLOOKUP(M$6&amp;$B34,#REF!,8,FALSE),0))</f>
        <v>#NAME?</v>
      </c>
      <c r="N34" s="72" t="e">
        <f ca="1">IF($B34="","",_xlfn.IFNA(VLOOKUP(N$6&amp;$B34,#REF!,11,FALSE),0))</f>
        <v>#NAME?</v>
      </c>
      <c r="O34" s="72" t="e">
        <f ca="1">IF($B34="","",_xlfn.IFNA(VLOOKUP(O$6&amp;$B34,#REF!,8,FALSE),0))</f>
        <v>#NAME?</v>
      </c>
      <c r="P34" s="72" t="e">
        <f ca="1">IF($B34="","",_xlfn.IFNA(VLOOKUP(P$6&amp;$B34,#REF!,11,FALSE),0))</f>
        <v>#NAME?</v>
      </c>
      <c r="Q34" s="72" t="e">
        <f ca="1">IF($B34="","",_xlfn.IFNA(VLOOKUP(Q$6&amp;$B34,#REF!,8,FALSE),0))</f>
        <v>#NAME?</v>
      </c>
      <c r="R34" s="72" t="e">
        <f ca="1">IF($B34="","",_xlfn.IFNA(VLOOKUP(R$6&amp;$B34,#REF!,11,FALSE),0))</f>
        <v>#NAME?</v>
      </c>
      <c r="S34" s="72" t="e">
        <f ca="1">IF($B34="","",_xlfn.IFNA(VLOOKUP(S$6&amp;$B34,#REF!,8,FALSE),0))</f>
        <v>#NAME?</v>
      </c>
      <c r="T34" s="72" t="e">
        <f ca="1">IF($B34="","",_xlfn.IFNA(VLOOKUP(T$6&amp;$B34,#REF!,11,FALSE),0))</f>
        <v>#NAME?</v>
      </c>
    </row>
    <row r="35" spans="1:20" ht="90" hidden="1" customHeight="1">
      <c r="A35" s="52">
        <f>'прил 5 (КПКР)'!A34</f>
        <v>0</v>
      </c>
      <c r="B35" s="52">
        <f>'прил 5 (КПКР)'!C34</f>
        <v>0</v>
      </c>
      <c r="C35" s="76">
        <f>'прил 5 (КПКР)'!D34</f>
        <v>0</v>
      </c>
      <c r="D35" s="72" t="e">
        <f t="shared" ca="1" si="2"/>
        <v>#NAME?</v>
      </c>
      <c r="E35" s="72" t="e">
        <f ca="1">IF($B35="","",_xlfn.IFNA(VLOOKUP(E$6&amp;$B35,#REF!,11,FALSE),0))</f>
        <v>#NAME?</v>
      </c>
      <c r="F35" s="72" t="e">
        <f ca="1">IF($B35="","",_xlfn.IFNA(VLOOKUP(F$6&amp;$B35,#REF!,11,FALSE),0))</f>
        <v>#NAME?</v>
      </c>
      <c r="G35" s="72" t="e">
        <f ca="1">IF($B35="","",_xlfn.IFNA(VLOOKUP(G$6&amp;$B35,#REF!,11,FALSE),0))</f>
        <v>#NAME?</v>
      </c>
      <c r="H35" s="72" t="e">
        <f ca="1">IF($B35="","",_xlfn.IFNA(VLOOKUP(H$6&amp;$B35,#REF!,11,FALSE),0))</f>
        <v>#NAME?</v>
      </c>
      <c r="I35" s="72" t="e">
        <f ca="1">IF($B35="","",_xlfn.IFNA(VLOOKUP(I$6&amp;$B35,#REF!,11,FALSE),0))</f>
        <v>#NAME?</v>
      </c>
      <c r="J35" s="72" t="e">
        <f ca="1">IF($B35="","",_xlfn.IFNA(VLOOKUP(J$6&amp;$B35,#REF!,11,FALSE),0))</f>
        <v>#NAME?</v>
      </c>
      <c r="K35" s="77" t="e">
        <f ca="1">IF($B35="","",_xlfn.IFNA(VLOOKUP(L$6&amp;$B35,#REF!,8,FALSE),0)+_xlfn.IFNA(VLOOKUP(L$6&amp;"1"&amp;$B35,#REF!,8,FALSE),0))</f>
        <v>#NAME?</v>
      </c>
      <c r="L35" s="72" t="e">
        <f ca="1">IF($B35="","",_xlfn.IFNA(VLOOKUP(L$6&amp;$B35,#REF!,11,FALSE),0))</f>
        <v>#NAME?</v>
      </c>
      <c r="M35" s="72" t="e">
        <f ca="1">IF($B35="","",_xlfn.IFNA(VLOOKUP(M$6&amp;$B35,#REF!,8,FALSE),0))</f>
        <v>#NAME?</v>
      </c>
      <c r="N35" s="72" t="e">
        <f ca="1">IF($B35="","",_xlfn.IFNA(VLOOKUP(N$6&amp;$B35,#REF!,11,FALSE),0))</f>
        <v>#NAME?</v>
      </c>
      <c r="O35" s="72" t="e">
        <f ca="1">IF($B35="","",_xlfn.IFNA(VLOOKUP(O$6&amp;$B35,#REF!,8,FALSE),0))</f>
        <v>#NAME?</v>
      </c>
      <c r="P35" s="72" t="e">
        <f ca="1">IF($B35="","",_xlfn.IFNA(VLOOKUP(P$6&amp;$B35,#REF!,11,FALSE),0))</f>
        <v>#NAME?</v>
      </c>
      <c r="Q35" s="72" t="e">
        <f ca="1">IF($B35="","",_xlfn.IFNA(VLOOKUP(Q$6&amp;$B35,#REF!,8,FALSE),0))</f>
        <v>#NAME?</v>
      </c>
      <c r="R35" s="72" t="e">
        <f ca="1">IF($B35="","",_xlfn.IFNA(VLOOKUP(R$6&amp;$B35,#REF!,11,FALSE),0))</f>
        <v>#NAME?</v>
      </c>
      <c r="S35" s="72" t="e">
        <f ca="1">IF($B35="","",_xlfn.IFNA(VLOOKUP(S$6&amp;$B35,#REF!,8,FALSE),0))</f>
        <v>#NAME?</v>
      </c>
      <c r="T35" s="72" t="e">
        <f ca="1">IF($B35="","",_xlfn.IFNA(VLOOKUP(T$6&amp;$B35,#REF!,11,FALSE),0))</f>
        <v>#NAME?</v>
      </c>
    </row>
    <row r="36" spans="1:20" ht="90" hidden="1" customHeight="1">
      <c r="A36" s="52">
        <f>'прил 5 (КПКР)'!A35</f>
        <v>0</v>
      </c>
      <c r="B36" s="52">
        <f>'прил 5 (КПКР)'!C35</f>
        <v>0</v>
      </c>
      <c r="C36" s="76">
        <f>'прил 5 (КПКР)'!D35</f>
        <v>0</v>
      </c>
      <c r="D36" s="72" t="e">
        <f t="shared" ca="1" si="2"/>
        <v>#NAME?</v>
      </c>
      <c r="E36" s="72" t="e">
        <f ca="1">IF($B36="","",_xlfn.IFNA(VLOOKUP(E$6&amp;$B36,#REF!,11,FALSE),0))</f>
        <v>#NAME?</v>
      </c>
      <c r="F36" s="72" t="e">
        <f ca="1">IF($B36="","",_xlfn.IFNA(VLOOKUP(F$6&amp;$B36,#REF!,11,FALSE),0))</f>
        <v>#NAME?</v>
      </c>
      <c r="G36" s="72" t="e">
        <f ca="1">IF($B36="","",_xlfn.IFNA(VLOOKUP(G$6&amp;$B36,#REF!,11,FALSE),0))</f>
        <v>#NAME?</v>
      </c>
      <c r="H36" s="72" t="e">
        <f ca="1">IF($B36="","",_xlfn.IFNA(VLOOKUP(H$6&amp;$B36,#REF!,11,FALSE),0))</f>
        <v>#NAME?</v>
      </c>
      <c r="I36" s="72" t="e">
        <f ca="1">IF($B36="","",_xlfn.IFNA(VLOOKUP(I$6&amp;$B36,#REF!,11,FALSE),0))</f>
        <v>#NAME?</v>
      </c>
      <c r="J36" s="72" t="e">
        <f ca="1">IF($B36="","",_xlfn.IFNA(VLOOKUP(J$6&amp;$B36,#REF!,11,FALSE),0))</f>
        <v>#NAME?</v>
      </c>
      <c r="K36" s="77" t="e">
        <f ca="1">IF($B36="","",_xlfn.IFNA(VLOOKUP(L$6&amp;$B36,#REF!,8,FALSE),0)+_xlfn.IFNA(VLOOKUP(L$6&amp;"1"&amp;$B36,#REF!,8,FALSE),0))</f>
        <v>#NAME?</v>
      </c>
      <c r="L36" s="72" t="e">
        <f ca="1">IF($B36="","",_xlfn.IFNA(VLOOKUP(L$6&amp;$B36,#REF!,11,FALSE),0))</f>
        <v>#NAME?</v>
      </c>
      <c r="M36" s="72" t="e">
        <f ca="1">IF($B36="","",_xlfn.IFNA(VLOOKUP(M$6&amp;$B36,#REF!,8,FALSE),0))</f>
        <v>#NAME?</v>
      </c>
      <c r="N36" s="72" t="e">
        <f ca="1">IF($B36="","",_xlfn.IFNA(VLOOKUP(N$6&amp;$B36,#REF!,11,FALSE),0))</f>
        <v>#NAME?</v>
      </c>
      <c r="O36" s="72" t="e">
        <f ca="1">IF($B36="","",_xlfn.IFNA(VLOOKUP(O$6&amp;$B36,#REF!,8,FALSE),0))</f>
        <v>#NAME?</v>
      </c>
      <c r="P36" s="72" t="e">
        <f ca="1">IF($B36="","",_xlfn.IFNA(VLOOKUP(P$6&amp;$B36,#REF!,11,FALSE),0))</f>
        <v>#NAME?</v>
      </c>
      <c r="Q36" s="72" t="e">
        <f ca="1">IF($B36="","",_xlfn.IFNA(VLOOKUP(Q$6&amp;$B36,#REF!,8,FALSE),0))</f>
        <v>#NAME?</v>
      </c>
      <c r="R36" s="72" t="e">
        <f ca="1">IF($B36="","",_xlfn.IFNA(VLOOKUP(R$6&amp;$B36,#REF!,11,FALSE),0))</f>
        <v>#NAME?</v>
      </c>
      <c r="S36" s="72" t="e">
        <f ca="1">IF($B36="","",_xlfn.IFNA(VLOOKUP(S$6&amp;$B36,#REF!,8,FALSE),0))</f>
        <v>#NAME?</v>
      </c>
      <c r="T36" s="72" t="e">
        <f ca="1">IF($B36="","",_xlfn.IFNA(VLOOKUP(T$6&amp;$B36,#REF!,11,FALSE),0))</f>
        <v>#NAME?</v>
      </c>
    </row>
    <row r="37" spans="1:20" ht="90" hidden="1" customHeight="1">
      <c r="A37" s="52">
        <f>'прил 5 (КПКР)'!A36</f>
        <v>0</v>
      </c>
      <c r="B37" s="52">
        <f>'прил 5 (КПКР)'!C36</f>
        <v>0</v>
      </c>
      <c r="C37" s="76">
        <f>'прил 5 (КПКР)'!D36</f>
        <v>0</v>
      </c>
      <c r="D37" s="72" t="e">
        <f t="shared" ca="1" si="2"/>
        <v>#NAME?</v>
      </c>
      <c r="E37" s="72" t="e">
        <f ca="1">IF($B37="","",_xlfn.IFNA(VLOOKUP(E$6&amp;$B37,#REF!,11,FALSE),0))</f>
        <v>#NAME?</v>
      </c>
      <c r="F37" s="72" t="e">
        <f ca="1">IF($B37="","",_xlfn.IFNA(VLOOKUP(F$6&amp;$B37,#REF!,11,FALSE),0))</f>
        <v>#NAME?</v>
      </c>
      <c r="G37" s="72" t="e">
        <f ca="1">IF($B37="","",_xlfn.IFNA(VLOOKUP(G$6&amp;$B37,#REF!,11,FALSE),0))</f>
        <v>#NAME?</v>
      </c>
      <c r="H37" s="72" t="e">
        <f ca="1">IF($B37="","",_xlfn.IFNA(VLOOKUP(H$6&amp;$B37,#REF!,11,FALSE),0))</f>
        <v>#NAME?</v>
      </c>
      <c r="I37" s="72" t="e">
        <f ca="1">IF($B37="","",_xlfn.IFNA(VLOOKUP(I$6&amp;$B37,#REF!,11,FALSE),0))</f>
        <v>#NAME?</v>
      </c>
      <c r="J37" s="72" t="e">
        <f ca="1">IF($B37="","",_xlfn.IFNA(VLOOKUP(J$6&amp;$B37,#REF!,11,FALSE),0))</f>
        <v>#NAME?</v>
      </c>
      <c r="K37" s="77" t="e">
        <f ca="1">IF($B37="","",_xlfn.IFNA(VLOOKUP(L$6&amp;$B37,#REF!,8,FALSE),0)+_xlfn.IFNA(VLOOKUP(L$6&amp;"1"&amp;$B37,#REF!,8,FALSE),0))</f>
        <v>#NAME?</v>
      </c>
      <c r="L37" s="72" t="e">
        <f ca="1">IF($B37="","",_xlfn.IFNA(VLOOKUP(L$6&amp;$B37,#REF!,11,FALSE),0))</f>
        <v>#NAME?</v>
      </c>
      <c r="M37" s="72" t="e">
        <f ca="1">IF($B37="","",_xlfn.IFNA(VLOOKUP(M$6&amp;$B37,#REF!,8,FALSE),0))</f>
        <v>#NAME?</v>
      </c>
      <c r="N37" s="72" t="e">
        <f ca="1">IF($B37="","",_xlfn.IFNA(VLOOKUP(N$6&amp;$B37,#REF!,11,FALSE),0))</f>
        <v>#NAME?</v>
      </c>
      <c r="O37" s="72" t="e">
        <f ca="1">IF($B37="","",_xlfn.IFNA(VLOOKUP(O$6&amp;$B37,#REF!,8,FALSE),0))</f>
        <v>#NAME?</v>
      </c>
      <c r="P37" s="72" t="e">
        <f ca="1">IF($B37="","",_xlfn.IFNA(VLOOKUP(P$6&amp;$B37,#REF!,11,FALSE),0))</f>
        <v>#NAME?</v>
      </c>
      <c r="Q37" s="72" t="e">
        <f ca="1">IF($B37="","",_xlfn.IFNA(VLOOKUP(Q$6&amp;$B37,#REF!,8,FALSE),0))</f>
        <v>#NAME?</v>
      </c>
      <c r="R37" s="72" t="e">
        <f ca="1">IF($B37="","",_xlfn.IFNA(VLOOKUP(R$6&amp;$B37,#REF!,11,FALSE),0))</f>
        <v>#NAME?</v>
      </c>
      <c r="S37" s="72" t="e">
        <f ca="1">IF($B37="","",_xlfn.IFNA(VLOOKUP(S$6&amp;$B37,#REF!,8,FALSE),0))</f>
        <v>#NAME?</v>
      </c>
      <c r="T37" s="72" t="e">
        <f ca="1">IF($B37="","",_xlfn.IFNA(VLOOKUP(T$6&amp;$B37,#REF!,11,FALSE),0))</f>
        <v>#NAME?</v>
      </c>
    </row>
    <row r="38" spans="1:20" ht="90" hidden="1" customHeight="1">
      <c r="A38" s="52">
        <f>'прил 5 (КПКР)'!A37</f>
        <v>0</v>
      </c>
      <c r="B38" s="52">
        <f>'прил 5 (КПКР)'!C37</f>
        <v>0</v>
      </c>
      <c r="C38" s="76">
        <f>'прил 5 (КПКР)'!D37</f>
        <v>0</v>
      </c>
      <c r="D38" s="72" t="e">
        <f t="shared" ca="1" si="2"/>
        <v>#NAME?</v>
      </c>
      <c r="E38" s="72" t="e">
        <f ca="1">IF($B38="","",_xlfn.IFNA(VLOOKUP(E$6&amp;$B38,#REF!,11,FALSE),0))</f>
        <v>#NAME?</v>
      </c>
      <c r="F38" s="72" t="e">
        <f ca="1">IF($B38="","",_xlfn.IFNA(VLOOKUP(F$6&amp;$B38,#REF!,11,FALSE),0))</f>
        <v>#NAME?</v>
      </c>
      <c r="G38" s="72" t="e">
        <f ca="1">IF($B38="","",_xlfn.IFNA(VLOOKUP(G$6&amp;$B38,#REF!,11,FALSE),0))</f>
        <v>#NAME?</v>
      </c>
      <c r="H38" s="72" t="e">
        <f ca="1">IF($B38="","",_xlfn.IFNA(VLOOKUP(H$6&amp;$B38,#REF!,11,FALSE),0))</f>
        <v>#NAME?</v>
      </c>
      <c r="I38" s="72" t="e">
        <f ca="1">IF($B38="","",_xlfn.IFNA(VLOOKUP(I$6&amp;$B38,#REF!,11,FALSE),0))</f>
        <v>#NAME?</v>
      </c>
      <c r="J38" s="72" t="e">
        <f ca="1">IF($B38="","",_xlfn.IFNA(VLOOKUP(J$6&amp;$B38,#REF!,11,FALSE),0))</f>
        <v>#NAME?</v>
      </c>
      <c r="K38" s="77" t="e">
        <f ca="1">IF($B38="","",_xlfn.IFNA(VLOOKUP(L$6&amp;$B38,#REF!,8,FALSE),0)+_xlfn.IFNA(VLOOKUP(L$6&amp;"1"&amp;$B38,#REF!,8,FALSE),0))</f>
        <v>#NAME?</v>
      </c>
      <c r="L38" s="72" t="e">
        <f ca="1">IF($B38="","",_xlfn.IFNA(VLOOKUP(L$6&amp;$B38,#REF!,11,FALSE),0))</f>
        <v>#NAME?</v>
      </c>
      <c r="M38" s="72" t="e">
        <f ca="1">IF($B38="","",_xlfn.IFNA(VLOOKUP(M$6&amp;$B38,#REF!,8,FALSE),0))</f>
        <v>#NAME?</v>
      </c>
      <c r="N38" s="72" t="e">
        <f ca="1">IF($B38="","",_xlfn.IFNA(VLOOKUP(N$6&amp;$B38,#REF!,11,FALSE),0))</f>
        <v>#NAME?</v>
      </c>
      <c r="O38" s="72" t="e">
        <f ca="1">IF($B38="","",_xlfn.IFNA(VLOOKUP(O$6&amp;$B38,#REF!,8,FALSE),0))</f>
        <v>#NAME?</v>
      </c>
      <c r="P38" s="72" t="e">
        <f ca="1">IF($B38="","",_xlfn.IFNA(VLOOKUP(P$6&amp;$B38,#REF!,11,FALSE),0))</f>
        <v>#NAME?</v>
      </c>
      <c r="Q38" s="72" t="e">
        <f ca="1">IF($B38="","",_xlfn.IFNA(VLOOKUP(Q$6&amp;$B38,#REF!,8,FALSE),0))</f>
        <v>#NAME?</v>
      </c>
      <c r="R38" s="72" t="e">
        <f ca="1">IF($B38="","",_xlfn.IFNA(VLOOKUP(R$6&amp;$B38,#REF!,11,FALSE),0))</f>
        <v>#NAME?</v>
      </c>
      <c r="S38" s="72" t="e">
        <f ca="1">IF($B38="","",_xlfn.IFNA(VLOOKUP(S$6&amp;$B38,#REF!,8,FALSE),0))</f>
        <v>#NAME?</v>
      </c>
      <c r="T38" s="72" t="e">
        <f ca="1">IF($B38="","",_xlfn.IFNA(VLOOKUP(T$6&amp;$B38,#REF!,11,FALSE),0))</f>
        <v>#NAME?</v>
      </c>
    </row>
    <row r="39" spans="1:20" ht="90" hidden="1" customHeight="1">
      <c r="A39" s="52">
        <f>'прил 5 (КПКР)'!A38</f>
        <v>0</v>
      </c>
      <c r="B39" s="52">
        <f>'прил 5 (КПКР)'!C38</f>
        <v>0</v>
      </c>
      <c r="C39" s="76">
        <f>'прил 5 (КПКР)'!D38</f>
        <v>0</v>
      </c>
      <c r="D39" s="72" t="e">
        <f t="shared" ca="1" si="2"/>
        <v>#NAME?</v>
      </c>
      <c r="E39" s="72" t="e">
        <f ca="1">IF($B39="","",_xlfn.IFNA(VLOOKUP(E$6&amp;$B39,#REF!,11,FALSE),0))</f>
        <v>#NAME?</v>
      </c>
      <c r="F39" s="72" t="e">
        <f ca="1">IF($B39="","",_xlfn.IFNA(VLOOKUP(F$6&amp;$B39,#REF!,11,FALSE),0))</f>
        <v>#NAME?</v>
      </c>
      <c r="G39" s="72" t="e">
        <f ca="1">IF($B39="","",_xlfn.IFNA(VLOOKUP(G$6&amp;$B39,#REF!,11,FALSE),0))</f>
        <v>#NAME?</v>
      </c>
      <c r="H39" s="72" t="e">
        <f ca="1">IF($B39="","",_xlfn.IFNA(VLOOKUP(H$6&amp;$B39,#REF!,11,FALSE),0))</f>
        <v>#NAME?</v>
      </c>
      <c r="I39" s="72" t="e">
        <f ca="1">IF($B39="","",_xlfn.IFNA(VLOOKUP(I$6&amp;$B39,#REF!,11,FALSE),0))</f>
        <v>#NAME?</v>
      </c>
      <c r="J39" s="72" t="e">
        <f ca="1">IF($B39="","",_xlfn.IFNA(VLOOKUP(J$6&amp;$B39,#REF!,11,FALSE),0))</f>
        <v>#NAME?</v>
      </c>
      <c r="K39" s="77" t="e">
        <f ca="1">IF($B39="","",_xlfn.IFNA(VLOOKUP(L$6&amp;$B39,#REF!,8,FALSE),0)+_xlfn.IFNA(VLOOKUP(L$6&amp;"1"&amp;$B39,#REF!,8,FALSE),0))</f>
        <v>#NAME?</v>
      </c>
      <c r="L39" s="72" t="e">
        <f ca="1">IF($B39="","",_xlfn.IFNA(VLOOKUP(L$6&amp;$B39,#REF!,11,FALSE),0))</f>
        <v>#NAME?</v>
      </c>
      <c r="M39" s="72" t="e">
        <f ca="1">IF($B39="","",_xlfn.IFNA(VLOOKUP(M$6&amp;$B39,#REF!,8,FALSE),0))</f>
        <v>#NAME?</v>
      </c>
      <c r="N39" s="72" t="e">
        <f ca="1">IF($B39="","",_xlfn.IFNA(VLOOKUP(N$6&amp;$B39,#REF!,11,FALSE),0))</f>
        <v>#NAME?</v>
      </c>
      <c r="O39" s="72" t="e">
        <f ca="1">IF($B39="","",_xlfn.IFNA(VLOOKUP(O$6&amp;$B39,#REF!,8,FALSE),0))</f>
        <v>#NAME?</v>
      </c>
      <c r="P39" s="72" t="e">
        <f ca="1">IF($B39="","",_xlfn.IFNA(VLOOKUP(P$6&amp;$B39,#REF!,11,FALSE),0))</f>
        <v>#NAME?</v>
      </c>
      <c r="Q39" s="72" t="e">
        <f ca="1">IF($B39="","",_xlfn.IFNA(VLOOKUP(Q$6&amp;$B39,#REF!,8,FALSE),0))</f>
        <v>#NAME?</v>
      </c>
      <c r="R39" s="72" t="e">
        <f ca="1">IF($B39="","",_xlfn.IFNA(VLOOKUP(R$6&amp;$B39,#REF!,11,FALSE),0))</f>
        <v>#NAME?</v>
      </c>
      <c r="S39" s="72" t="e">
        <f ca="1">IF($B39="","",_xlfn.IFNA(VLOOKUP(S$6&amp;$B39,#REF!,8,FALSE),0))</f>
        <v>#NAME?</v>
      </c>
      <c r="T39" s="72" t="e">
        <f ca="1">IF($B39="","",_xlfn.IFNA(VLOOKUP(T$6&amp;$B39,#REF!,11,FALSE),0))</f>
        <v>#NAME?</v>
      </c>
    </row>
    <row r="40" spans="1:20" ht="90" hidden="1" customHeight="1">
      <c r="A40" s="52">
        <f>'прил 5 (КПКР)'!A39</f>
        <v>0</v>
      </c>
      <c r="B40" s="52">
        <f>'прил 5 (КПКР)'!C39</f>
        <v>0</v>
      </c>
      <c r="C40" s="76">
        <f>'прил 5 (КПКР)'!D39</f>
        <v>0</v>
      </c>
      <c r="D40" s="72" t="e">
        <f t="shared" ca="1" si="2"/>
        <v>#NAME?</v>
      </c>
      <c r="E40" s="72" t="e">
        <f ca="1">IF($B40="","",_xlfn.IFNA(VLOOKUP(E$6&amp;$B40,#REF!,11,FALSE),0))</f>
        <v>#NAME?</v>
      </c>
      <c r="F40" s="72" t="e">
        <f ca="1">IF($B40="","",_xlfn.IFNA(VLOOKUP(F$6&amp;$B40,#REF!,11,FALSE),0))</f>
        <v>#NAME?</v>
      </c>
      <c r="G40" s="72" t="e">
        <f ca="1">IF($B40="","",_xlfn.IFNA(VLOOKUP(G$6&amp;$B40,#REF!,11,FALSE),0))</f>
        <v>#NAME?</v>
      </c>
      <c r="H40" s="72" t="e">
        <f ca="1">IF($B40="","",_xlfn.IFNA(VLOOKUP(H$6&amp;$B40,#REF!,11,FALSE),0))</f>
        <v>#NAME?</v>
      </c>
      <c r="I40" s="72" t="e">
        <f ca="1">IF($B40="","",_xlfn.IFNA(VLOOKUP(I$6&amp;$B40,#REF!,11,FALSE),0))</f>
        <v>#NAME?</v>
      </c>
      <c r="J40" s="72" t="e">
        <f ca="1">IF($B40="","",_xlfn.IFNA(VLOOKUP(J$6&amp;$B40,#REF!,11,FALSE),0))</f>
        <v>#NAME?</v>
      </c>
      <c r="K40" s="77" t="e">
        <f ca="1">IF($B40="","",_xlfn.IFNA(VLOOKUP(L$6&amp;$B40,#REF!,8,FALSE),0)+_xlfn.IFNA(VLOOKUP(L$6&amp;"1"&amp;$B40,#REF!,8,FALSE),0))</f>
        <v>#NAME?</v>
      </c>
      <c r="L40" s="72" t="e">
        <f ca="1">IF($B40="","",_xlfn.IFNA(VLOOKUP(L$6&amp;$B40,#REF!,11,FALSE),0))</f>
        <v>#NAME?</v>
      </c>
      <c r="M40" s="72" t="e">
        <f ca="1">IF($B40="","",_xlfn.IFNA(VLOOKUP(M$6&amp;$B40,#REF!,8,FALSE),0))</f>
        <v>#NAME?</v>
      </c>
      <c r="N40" s="72" t="e">
        <f ca="1">IF($B40="","",_xlfn.IFNA(VLOOKUP(N$6&amp;$B40,#REF!,11,FALSE),0))</f>
        <v>#NAME?</v>
      </c>
      <c r="O40" s="72" t="e">
        <f ca="1">IF($B40="","",_xlfn.IFNA(VLOOKUP(O$6&amp;$B40,#REF!,8,FALSE),0))</f>
        <v>#NAME?</v>
      </c>
      <c r="P40" s="72" t="e">
        <f ca="1">IF($B40="","",_xlfn.IFNA(VLOOKUP(P$6&amp;$B40,#REF!,11,FALSE),0))</f>
        <v>#NAME?</v>
      </c>
      <c r="Q40" s="72" t="e">
        <f ca="1">IF($B40="","",_xlfn.IFNA(VLOOKUP(Q$6&amp;$B40,#REF!,8,FALSE),0))</f>
        <v>#NAME?</v>
      </c>
      <c r="R40" s="72" t="e">
        <f ca="1">IF($B40="","",_xlfn.IFNA(VLOOKUP(R$6&amp;$B40,#REF!,11,FALSE),0))</f>
        <v>#NAME?</v>
      </c>
      <c r="S40" s="72" t="e">
        <f ca="1">IF($B40="","",_xlfn.IFNA(VLOOKUP(S$6&amp;$B40,#REF!,8,FALSE),0))</f>
        <v>#NAME?</v>
      </c>
      <c r="T40" s="72" t="e">
        <f ca="1">IF($B40="","",_xlfn.IFNA(VLOOKUP(T$6&amp;$B40,#REF!,11,FALSE),0))</f>
        <v>#NAME?</v>
      </c>
    </row>
    <row r="41" spans="1:20" ht="90" hidden="1" customHeight="1">
      <c r="A41" s="52">
        <f>'прил 5 (КПКР)'!A40</f>
        <v>0</v>
      </c>
      <c r="B41" s="52">
        <f>'прил 5 (КПКР)'!C40</f>
        <v>0</v>
      </c>
      <c r="C41" s="76">
        <f>'прил 5 (КПКР)'!D40</f>
        <v>0</v>
      </c>
      <c r="D41" s="72" t="e">
        <f t="shared" ca="1" si="2"/>
        <v>#NAME?</v>
      </c>
      <c r="E41" s="72" t="e">
        <f ca="1">IF($B41="","",_xlfn.IFNA(VLOOKUP(E$6&amp;$B41,#REF!,11,FALSE),0))</f>
        <v>#NAME?</v>
      </c>
      <c r="F41" s="72" t="e">
        <f ca="1">IF($B41="","",_xlfn.IFNA(VLOOKUP(F$6&amp;$B41,#REF!,11,FALSE),0))</f>
        <v>#NAME?</v>
      </c>
      <c r="G41" s="72" t="e">
        <f ca="1">IF($B41="","",_xlfn.IFNA(VLOOKUP(G$6&amp;$B41,#REF!,11,FALSE),0))</f>
        <v>#NAME?</v>
      </c>
      <c r="H41" s="72" t="e">
        <f ca="1">IF($B41="","",_xlfn.IFNA(VLOOKUP(H$6&amp;$B41,#REF!,11,FALSE),0))</f>
        <v>#NAME?</v>
      </c>
      <c r="I41" s="72" t="e">
        <f ca="1">IF($B41="","",_xlfn.IFNA(VLOOKUP(I$6&amp;$B41,#REF!,11,FALSE),0))</f>
        <v>#NAME?</v>
      </c>
      <c r="J41" s="72" t="e">
        <f ca="1">IF($B41="","",_xlfn.IFNA(VLOOKUP(J$6&amp;$B41,#REF!,11,FALSE),0))</f>
        <v>#NAME?</v>
      </c>
      <c r="K41" s="77" t="e">
        <f ca="1">IF($B41="","",_xlfn.IFNA(VLOOKUP(L$6&amp;$B41,#REF!,8,FALSE),0)+_xlfn.IFNA(VLOOKUP(L$6&amp;"1"&amp;$B41,#REF!,8,FALSE),0))</f>
        <v>#NAME?</v>
      </c>
      <c r="L41" s="72" t="e">
        <f ca="1">IF($B41="","",_xlfn.IFNA(VLOOKUP(L$6&amp;$B41,#REF!,11,FALSE),0))</f>
        <v>#NAME?</v>
      </c>
      <c r="M41" s="72" t="e">
        <f ca="1">IF($B41="","",_xlfn.IFNA(VLOOKUP(M$6&amp;$B41,#REF!,8,FALSE),0))</f>
        <v>#NAME?</v>
      </c>
      <c r="N41" s="72" t="e">
        <f ca="1">IF($B41="","",_xlfn.IFNA(VLOOKUP(N$6&amp;$B41,#REF!,11,FALSE),0))</f>
        <v>#NAME?</v>
      </c>
      <c r="O41" s="72" t="e">
        <f ca="1">IF($B41="","",_xlfn.IFNA(VLOOKUP(O$6&amp;$B41,#REF!,8,FALSE),0))</f>
        <v>#NAME?</v>
      </c>
      <c r="P41" s="72" t="e">
        <f ca="1">IF($B41="","",_xlfn.IFNA(VLOOKUP(P$6&amp;$B41,#REF!,11,FALSE),0))</f>
        <v>#NAME?</v>
      </c>
      <c r="Q41" s="72" t="e">
        <f ca="1">IF($B41="","",_xlfn.IFNA(VLOOKUP(Q$6&amp;$B41,#REF!,8,FALSE),0))</f>
        <v>#NAME?</v>
      </c>
      <c r="R41" s="72" t="e">
        <f ca="1">IF($B41="","",_xlfn.IFNA(VLOOKUP(R$6&amp;$B41,#REF!,11,FALSE),0))</f>
        <v>#NAME?</v>
      </c>
      <c r="S41" s="72" t="e">
        <f ca="1">IF($B41="","",_xlfn.IFNA(VLOOKUP(S$6&amp;$B41,#REF!,8,FALSE),0))</f>
        <v>#NAME?</v>
      </c>
      <c r="T41" s="72" t="e">
        <f ca="1">IF($B41="","",_xlfn.IFNA(VLOOKUP(T$6&amp;$B41,#REF!,11,FALSE),0))</f>
        <v>#NAME?</v>
      </c>
    </row>
    <row r="42" spans="1:20" ht="90" hidden="1" customHeight="1">
      <c r="A42" s="52">
        <f>'прил 5 (КПКР)'!A41</f>
        <v>0</v>
      </c>
      <c r="B42" s="52">
        <f>'прил 5 (КПКР)'!C41</f>
        <v>0</v>
      </c>
      <c r="C42" s="76">
        <f>'прил 5 (КПКР)'!D41</f>
        <v>0</v>
      </c>
      <c r="D42" s="72" t="e">
        <f t="shared" ca="1" si="2"/>
        <v>#NAME?</v>
      </c>
      <c r="E42" s="72" t="e">
        <f ca="1">IF($B42="","",_xlfn.IFNA(VLOOKUP(E$6&amp;$B42,#REF!,11,FALSE),0))</f>
        <v>#NAME?</v>
      </c>
      <c r="F42" s="72" t="e">
        <f ca="1">IF($B42="","",_xlfn.IFNA(VLOOKUP(F$6&amp;$B42,#REF!,11,FALSE),0))</f>
        <v>#NAME?</v>
      </c>
      <c r="G42" s="72" t="e">
        <f ca="1">IF($B42="","",_xlfn.IFNA(VLOOKUP(G$6&amp;$B42,#REF!,11,FALSE),0))</f>
        <v>#NAME?</v>
      </c>
      <c r="H42" s="72" t="e">
        <f ca="1">IF($B42="","",_xlfn.IFNA(VLOOKUP(H$6&amp;$B42,#REF!,11,FALSE),0))</f>
        <v>#NAME?</v>
      </c>
      <c r="I42" s="72" t="e">
        <f ca="1">IF($B42="","",_xlfn.IFNA(VLOOKUP(I$6&amp;$B42,#REF!,11,FALSE),0))</f>
        <v>#NAME?</v>
      </c>
      <c r="J42" s="72" t="e">
        <f ca="1">IF($B42="","",_xlfn.IFNA(VLOOKUP(J$6&amp;$B42,#REF!,11,FALSE),0))</f>
        <v>#NAME?</v>
      </c>
      <c r="K42" s="77" t="e">
        <f ca="1">IF($B42="","",_xlfn.IFNA(VLOOKUP(L$6&amp;$B42,#REF!,8,FALSE),0)+_xlfn.IFNA(VLOOKUP(L$6&amp;"1"&amp;$B42,#REF!,8,FALSE),0))</f>
        <v>#NAME?</v>
      </c>
      <c r="L42" s="72" t="e">
        <f ca="1">IF($B42="","",_xlfn.IFNA(VLOOKUP(L$6&amp;$B42,#REF!,11,FALSE),0))</f>
        <v>#NAME?</v>
      </c>
      <c r="M42" s="72" t="e">
        <f ca="1">IF($B42="","",_xlfn.IFNA(VLOOKUP(M$6&amp;$B42,#REF!,8,FALSE),0))</f>
        <v>#NAME?</v>
      </c>
      <c r="N42" s="72" t="e">
        <f ca="1">IF($B42="","",_xlfn.IFNA(VLOOKUP(N$6&amp;$B42,#REF!,11,FALSE),0))</f>
        <v>#NAME?</v>
      </c>
      <c r="O42" s="72" t="e">
        <f ca="1">IF($B42="","",_xlfn.IFNA(VLOOKUP(O$6&amp;$B42,#REF!,8,FALSE),0))</f>
        <v>#NAME?</v>
      </c>
      <c r="P42" s="72" t="e">
        <f ca="1">IF($B42="","",_xlfn.IFNA(VLOOKUP(P$6&amp;$B42,#REF!,11,FALSE),0))</f>
        <v>#NAME?</v>
      </c>
      <c r="Q42" s="72" t="e">
        <f ca="1">IF($B42="","",_xlfn.IFNA(VLOOKUP(Q$6&amp;$B42,#REF!,8,FALSE),0))</f>
        <v>#NAME?</v>
      </c>
      <c r="R42" s="72" t="e">
        <f ca="1">IF($B42="","",_xlfn.IFNA(VLOOKUP(R$6&amp;$B42,#REF!,11,FALSE),0))</f>
        <v>#NAME?</v>
      </c>
      <c r="S42" s="72" t="e">
        <f ca="1">IF($B42="","",_xlfn.IFNA(VLOOKUP(S$6&amp;$B42,#REF!,8,FALSE),0))</f>
        <v>#NAME?</v>
      </c>
      <c r="T42" s="72" t="e">
        <f ca="1">IF($B42="","",_xlfn.IFNA(VLOOKUP(T$6&amp;$B42,#REF!,11,FALSE),0))</f>
        <v>#NAME?</v>
      </c>
    </row>
    <row r="43" spans="1:20" ht="57.75" hidden="1" customHeight="1">
      <c r="A43" s="52">
        <f>'прил 5 (КПКР)'!A42</f>
        <v>0</v>
      </c>
      <c r="B43" s="52">
        <f>'прил 5 (КПКР)'!C42</f>
        <v>0</v>
      </c>
      <c r="C43" s="76">
        <f>'прил 5 (КПКР)'!D42</f>
        <v>0</v>
      </c>
      <c r="D43" s="72" t="e">
        <f t="shared" ca="1" si="2"/>
        <v>#NAME?</v>
      </c>
      <c r="E43" s="72" t="e">
        <f ca="1">IF($B43="","",_xlfn.IFNA(VLOOKUP(E$6&amp;$B43,#REF!,11,FALSE),0))</f>
        <v>#NAME?</v>
      </c>
      <c r="F43" s="72" t="e">
        <f ca="1">IF($B43="","",_xlfn.IFNA(VLOOKUP(F$6&amp;$B43,#REF!,11,FALSE),0))</f>
        <v>#NAME?</v>
      </c>
      <c r="G43" s="72" t="e">
        <f ca="1">IF($B43="","",_xlfn.IFNA(VLOOKUP(G$6&amp;$B43,#REF!,11,FALSE),0))</f>
        <v>#NAME?</v>
      </c>
      <c r="H43" s="72" t="e">
        <f ca="1">IF($B43="","",_xlfn.IFNA(VLOOKUP(H$6&amp;$B43,#REF!,11,FALSE),0))</f>
        <v>#NAME?</v>
      </c>
      <c r="I43" s="72" t="e">
        <f ca="1">IF($B43="","",_xlfn.IFNA(VLOOKUP(I$6&amp;$B43,#REF!,11,FALSE),0))</f>
        <v>#NAME?</v>
      </c>
      <c r="J43" s="72" t="e">
        <f ca="1">IF($B43="","",_xlfn.IFNA(VLOOKUP(J$6&amp;$B43,#REF!,11,FALSE),0))</f>
        <v>#NAME?</v>
      </c>
      <c r="K43" s="77" t="e">
        <f ca="1">IF($B43="","",_xlfn.IFNA(VLOOKUP(L$6&amp;$B43,#REF!,8,FALSE),0)+_xlfn.IFNA(VLOOKUP(L$6&amp;"1"&amp;$B43,#REF!,8,FALSE),0))</f>
        <v>#NAME?</v>
      </c>
      <c r="L43" s="72" t="e">
        <f ca="1">IF($B43="","",_xlfn.IFNA(VLOOKUP(L$6&amp;$B43,#REF!,11,FALSE),0))</f>
        <v>#NAME?</v>
      </c>
      <c r="M43" s="72" t="e">
        <f ca="1">IF($B43="","",_xlfn.IFNA(VLOOKUP(M$6&amp;$B43,#REF!,8,FALSE),0))</f>
        <v>#NAME?</v>
      </c>
      <c r="N43" s="72" t="e">
        <f ca="1">IF($B43="","",_xlfn.IFNA(VLOOKUP(N$6&amp;$B43,#REF!,11,FALSE),0))</f>
        <v>#NAME?</v>
      </c>
      <c r="O43" s="72" t="e">
        <f ca="1">IF($B43="","",_xlfn.IFNA(VLOOKUP(O$6&amp;$B43,#REF!,8,FALSE),0))</f>
        <v>#NAME?</v>
      </c>
      <c r="P43" s="72" t="e">
        <f ca="1">IF($B43="","",_xlfn.IFNA(VLOOKUP(P$6&amp;$B43,#REF!,11,FALSE),0))</f>
        <v>#NAME?</v>
      </c>
      <c r="Q43" s="72" t="e">
        <f ca="1">IF($B43="","",_xlfn.IFNA(VLOOKUP(Q$6&amp;$B43,#REF!,8,FALSE),0))</f>
        <v>#NAME?</v>
      </c>
      <c r="R43" s="72" t="e">
        <f ca="1">IF($B43="","",_xlfn.IFNA(VLOOKUP(R$6&amp;$B43,#REF!,11,FALSE),0))</f>
        <v>#NAME?</v>
      </c>
      <c r="S43" s="72" t="e">
        <f ca="1">IF($B43="","",_xlfn.IFNA(VLOOKUP(S$6&amp;$B43,#REF!,8,FALSE),0))</f>
        <v>#NAME?</v>
      </c>
      <c r="T43" s="72" t="e">
        <f ca="1">IF($B43="","",_xlfn.IFNA(VLOOKUP(T$6&amp;$B43,#REF!,11,FALSE),0))</f>
        <v>#NAME?</v>
      </c>
    </row>
    <row r="44" spans="1:20" ht="15.75" hidden="1">
      <c r="A44" s="52">
        <f>'прил 5 (КПКР)'!A43</f>
        <v>0</v>
      </c>
      <c r="B44" s="52">
        <f>'прил 5 (КПКР)'!C43</f>
        <v>0</v>
      </c>
      <c r="C44" s="76">
        <f>'прил 5 (КПКР)'!D43</f>
        <v>0</v>
      </c>
      <c r="D44" s="72" t="e">
        <f t="shared" ca="1" si="2"/>
        <v>#NAME?</v>
      </c>
      <c r="E44" s="72" t="e">
        <f ca="1">IF($B44="","",_xlfn.IFNA(VLOOKUP(E$6&amp;$B44,#REF!,11,FALSE),0))</f>
        <v>#NAME?</v>
      </c>
      <c r="F44" s="72" t="e">
        <f ca="1">IF($B44="","",_xlfn.IFNA(VLOOKUP(F$6&amp;$B44,#REF!,11,FALSE),0))</f>
        <v>#NAME?</v>
      </c>
      <c r="G44" s="72" t="e">
        <f ca="1">IF($B44="","",_xlfn.IFNA(VLOOKUP(G$6&amp;$B44,#REF!,11,FALSE),0))</f>
        <v>#NAME?</v>
      </c>
      <c r="H44" s="72" t="e">
        <f ca="1">IF($B44="","",_xlfn.IFNA(VLOOKUP(H$6&amp;$B44,#REF!,11,FALSE),0))</f>
        <v>#NAME?</v>
      </c>
      <c r="I44" s="72" t="e">
        <f ca="1">IF($B44="","",_xlfn.IFNA(VLOOKUP(I$6&amp;$B44,#REF!,11,FALSE),0))</f>
        <v>#NAME?</v>
      </c>
      <c r="J44" s="72" t="e">
        <f ca="1">IF($B44="","",_xlfn.IFNA(VLOOKUP(J$6&amp;$B44,#REF!,11,FALSE),0))</f>
        <v>#NAME?</v>
      </c>
      <c r="K44" s="77" t="e">
        <f ca="1">IF($B44="","",_xlfn.IFNA(VLOOKUP(L$6&amp;$B44,#REF!,8,FALSE),0)+_xlfn.IFNA(VLOOKUP(L$6&amp;"1"&amp;$B44,#REF!,8,FALSE),0))</f>
        <v>#NAME?</v>
      </c>
      <c r="L44" s="72" t="e">
        <f ca="1">IF($B44="","",_xlfn.IFNA(VLOOKUP(L$6&amp;$B44,#REF!,11,FALSE),0))</f>
        <v>#NAME?</v>
      </c>
      <c r="M44" s="72" t="e">
        <f ca="1">IF($B44="","",_xlfn.IFNA(VLOOKUP(M$6&amp;$B44,#REF!,8,FALSE),0))</f>
        <v>#NAME?</v>
      </c>
      <c r="N44" s="72" t="e">
        <f ca="1">IF($B44="","",_xlfn.IFNA(VLOOKUP(N$6&amp;$B44,#REF!,11,FALSE),0))</f>
        <v>#NAME?</v>
      </c>
      <c r="O44" s="72" t="e">
        <f ca="1">IF($B44="","",_xlfn.IFNA(VLOOKUP(O$6&amp;$B44,#REF!,8,FALSE),0))</f>
        <v>#NAME?</v>
      </c>
      <c r="P44" s="72" t="e">
        <f ca="1">IF($B44="","",_xlfn.IFNA(VLOOKUP(P$6&amp;$B44,#REF!,11,FALSE),0))</f>
        <v>#NAME?</v>
      </c>
      <c r="Q44" s="72" t="e">
        <f ca="1">IF($B44="","",_xlfn.IFNA(VLOOKUP(Q$6&amp;$B44,#REF!,8,FALSE),0))</f>
        <v>#NAME?</v>
      </c>
      <c r="R44" s="72" t="e">
        <f ca="1">IF($B44="","",_xlfn.IFNA(VLOOKUP(R$6&amp;$B44,#REF!,11,FALSE),0))</f>
        <v>#NAME?</v>
      </c>
      <c r="S44" s="72" t="e">
        <f ca="1">IF($B44="","",_xlfn.IFNA(VLOOKUP(S$6&amp;$B44,#REF!,8,FALSE),0))</f>
        <v>#NAME?</v>
      </c>
      <c r="T44" s="72" t="e">
        <f ca="1">IF($B44="","",_xlfn.IFNA(VLOOKUP(T$6&amp;$B44,#REF!,11,FALSE),0))</f>
        <v>#NAME?</v>
      </c>
    </row>
    <row r="45" spans="1:20" ht="15.75" hidden="1">
      <c r="A45" s="52">
        <f>'прил 5 (КПКР)'!A44</f>
        <v>0</v>
      </c>
      <c r="B45" s="52">
        <f>'прил 5 (КПКР)'!C44</f>
        <v>0</v>
      </c>
      <c r="C45" s="76">
        <f>'прил 5 (КПКР)'!D44</f>
        <v>0</v>
      </c>
      <c r="D45" s="72" t="e">
        <f t="shared" ca="1" si="2"/>
        <v>#NAME?</v>
      </c>
      <c r="E45" s="72" t="e">
        <f ca="1">IF($B45="","",_xlfn.IFNA(VLOOKUP(E$6&amp;$B45,#REF!,11,FALSE),0))</f>
        <v>#NAME?</v>
      </c>
      <c r="F45" s="72" t="e">
        <f ca="1">IF($B45="","",_xlfn.IFNA(VLOOKUP(F$6&amp;$B45,#REF!,11,FALSE),0))</f>
        <v>#NAME?</v>
      </c>
      <c r="G45" s="72" t="e">
        <f ca="1">IF($B45="","",_xlfn.IFNA(VLOOKUP(G$6&amp;$B45,#REF!,11,FALSE),0))</f>
        <v>#NAME?</v>
      </c>
      <c r="H45" s="72" t="e">
        <f ca="1">IF($B45="","",_xlfn.IFNA(VLOOKUP(H$6&amp;$B45,#REF!,11,FALSE),0))</f>
        <v>#NAME?</v>
      </c>
      <c r="I45" s="72" t="e">
        <f ca="1">IF($B45="","",_xlfn.IFNA(VLOOKUP(I$6&amp;$B45,#REF!,11,FALSE),0))</f>
        <v>#NAME?</v>
      </c>
      <c r="J45" s="72" t="e">
        <f ca="1">IF($B45="","",_xlfn.IFNA(VLOOKUP(J$6&amp;$B45,#REF!,11,FALSE),0))</f>
        <v>#NAME?</v>
      </c>
      <c r="K45" s="77" t="e">
        <f ca="1">IF($B45="","",_xlfn.IFNA(VLOOKUP(L$6&amp;$B45,#REF!,8,FALSE),0)+_xlfn.IFNA(VLOOKUP(L$6&amp;"1"&amp;$B45,#REF!,8,FALSE),0))</f>
        <v>#NAME?</v>
      </c>
      <c r="L45" s="72" t="e">
        <f ca="1">IF($B45="","",_xlfn.IFNA(VLOOKUP(L$6&amp;$B45,#REF!,11,FALSE),0))</f>
        <v>#NAME?</v>
      </c>
      <c r="M45" s="72" t="e">
        <f ca="1">IF($B45="","",_xlfn.IFNA(VLOOKUP(M$6&amp;$B45,#REF!,8,FALSE),0))</f>
        <v>#NAME?</v>
      </c>
      <c r="N45" s="72" t="e">
        <f ca="1">IF($B45="","",_xlfn.IFNA(VLOOKUP(N$6&amp;$B45,#REF!,11,FALSE),0))</f>
        <v>#NAME?</v>
      </c>
      <c r="O45" s="72" t="e">
        <f ca="1">IF($B45="","",_xlfn.IFNA(VLOOKUP(O$6&amp;$B45,#REF!,8,FALSE),0))</f>
        <v>#NAME?</v>
      </c>
      <c r="P45" s="72" t="e">
        <f ca="1">IF($B45="","",_xlfn.IFNA(VLOOKUP(P$6&amp;$B45,#REF!,11,FALSE),0))</f>
        <v>#NAME?</v>
      </c>
      <c r="Q45" s="72" t="e">
        <f ca="1">IF($B45="","",_xlfn.IFNA(VLOOKUP(Q$6&amp;$B45,#REF!,8,FALSE),0))</f>
        <v>#NAME?</v>
      </c>
      <c r="R45" s="72" t="e">
        <f ca="1">IF($B45="","",_xlfn.IFNA(VLOOKUP(R$6&amp;$B45,#REF!,11,FALSE),0))</f>
        <v>#NAME?</v>
      </c>
      <c r="S45" s="72" t="e">
        <f ca="1">IF($B45="","",_xlfn.IFNA(VLOOKUP(S$6&amp;$B45,#REF!,8,FALSE),0))</f>
        <v>#NAME?</v>
      </c>
      <c r="T45" s="72" t="e">
        <f ca="1">IF($B45="","",_xlfn.IFNA(VLOOKUP(T$6&amp;$B45,#REF!,11,FALSE),0))</f>
        <v>#NAME?</v>
      </c>
    </row>
    <row r="46" spans="1:20" ht="15.75" hidden="1">
      <c r="A46" s="52">
        <f>'прил 5 (КПКР)'!A45</f>
        <v>0</v>
      </c>
      <c r="B46" s="52">
        <f>'прил 5 (КПКР)'!C45</f>
        <v>0</v>
      </c>
      <c r="C46" s="76">
        <f>'прил 5 (КПКР)'!D45</f>
        <v>0</v>
      </c>
      <c r="D46" s="72" t="e">
        <f t="shared" ca="1" si="2"/>
        <v>#NAME?</v>
      </c>
      <c r="E46" s="72" t="e">
        <f ca="1">IF($B46="","",_xlfn.IFNA(VLOOKUP(E$6&amp;$B46,#REF!,11,FALSE),0))</f>
        <v>#NAME?</v>
      </c>
      <c r="F46" s="72" t="e">
        <f ca="1">IF($B46="","",_xlfn.IFNA(VLOOKUP(F$6&amp;$B46,#REF!,11,FALSE),0))</f>
        <v>#NAME?</v>
      </c>
      <c r="G46" s="72" t="e">
        <f ca="1">IF($B46="","",_xlfn.IFNA(VLOOKUP(G$6&amp;$B46,#REF!,11,FALSE),0))</f>
        <v>#NAME?</v>
      </c>
      <c r="H46" s="72" t="e">
        <f ca="1">IF($B46="","",_xlfn.IFNA(VLOOKUP(H$6&amp;$B46,#REF!,11,FALSE),0))</f>
        <v>#NAME?</v>
      </c>
      <c r="I46" s="72" t="e">
        <f ca="1">IF($B46="","",_xlfn.IFNA(VLOOKUP(I$6&amp;$B46,#REF!,11,FALSE),0))</f>
        <v>#NAME?</v>
      </c>
      <c r="J46" s="72" t="e">
        <f ca="1">IF($B46="","",_xlfn.IFNA(VLOOKUP(J$6&amp;$B46,#REF!,11,FALSE),0))</f>
        <v>#NAME?</v>
      </c>
      <c r="K46" s="77" t="e">
        <f ca="1">IF($B46="","",_xlfn.IFNA(VLOOKUP(L$6&amp;$B46,#REF!,8,FALSE),0)+_xlfn.IFNA(VLOOKUP(L$6&amp;"1"&amp;$B46,#REF!,8,FALSE),0))</f>
        <v>#NAME?</v>
      </c>
      <c r="L46" s="72" t="e">
        <f ca="1">IF($B46="","",_xlfn.IFNA(VLOOKUP(L$6&amp;$B46,#REF!,11,FALSE),0))</f>
        <v>#NAME?</v>
      </c>
      <c r="M46" s="72" t="e">
        <f ca="1">IF($B46="","",_xlfn.IFNA(VLOOKUP(M$6&amp;$B46,#REF!,8,FALSE),0))</f>
        <v>#NAME?</v>
      </c>
      <c r="N46" s="72" t="e">
        <f ca="1">IF($B46="","",_xlfn.IFNA(VLOOKUP(N$6&amp;$B46,#REF!,11,FALSE),0))</f>
        <v>#NAME?</v>
      </c>
      <c r="O46" s="72" t="e">
        <f ca="1">IF($B46="","",_xlfn.IFNA(VLOOKUP(O$6&amp;$B46,#REF!,8,FALSE),0))</f>
        <v>#NAME?</v>
      </c>
      <c r="P46" s="72" t="e">
        <f ca="1">IF($B46="","",_xlfn.IFNA(VLOOKUP(P$6&amp;$B46,#REF!,11,FALSE),0))</f>
        <v>#NAME?</v>
      </c>
      <c r="Q46" s="72" t="e">
        <f ca="1">IF($B46="","",_xlfn.IFNA(VLOOKUP(Q$6&amp;$B46,#REF!,8,FALSE),0))</f>
        <v>#NAME?</v>
      </c>
      <c r="R46" s="72" t="e">
        <f ca="1">IF($B46="","",_xlfn.IFNA(VLOOKUP(R$6&amp;$B46,#REF!,11,FALSE),0))</f>
        <v>#NAME?</v>
      </c>
      <c r="S46" s="72" t="e">
        <f ca="1">IF($B46="","",_xlfn.IFNA(VLOOKUP(S$6&amp;$B46,#REF!,8,FALSE),0))</f>
        <v>#NAME?</v>
      </c>
      <c r="T46" s="72" t="e">
        <f ca="1">IF($B46="","",_xlfn.IFNA(VLOOKUP(T$6&amp;$B46,#REF!,11,FALSE),0))</f>
        <v>#NAME?</v>
      </c>
    </row>
    <row r="47" spans="1:20" ht="15.75" hidden="1">
      <c r="A47" s="52">
        <f>'прил 5 (КПКР)'!A46</f>
        <v>0</v>
      </c>
      <c r="B47" s="52">
        <f>'прил 5 (КПКР)'!C46</f>
        <v>0</v>
      </c>
      <c r="C47" s="76">
        <f>'прил 5 (КПКР)'!D46</f>
        <v>0</v>
      </c>
      <c r="D47" s="72" t="e">
        <f t="shared" ca="1" si="2"/>
        <v>#NAME?</v>
      </c>
      <c r="E47" s="72" t="e">
        <f ca="1">IF($B47="","",_xlfn.IFNA(VLOOKUP(E$6&amp;$B47,#REF!,11,FALSE),0))</f>
        <v>#NAME?</v>
      </c>
      <c r="F47" s="72" t="e">
        <f ca="1">IF($B47="","",_xlfn.IFNA(VLOOKUP(F$6&amp;$B47,#REF!,11,FALSE),0))</f>
        <v>#NAME?</v>
      </c>
      <c r="G47" s="72" t="e">
        <f ca="1">IF($B47="","",_xlfn.IFNA(VLOOKUP(G$6&amp;$B47,#REF!,11,FALSE),0))</f>
        <v>#NAME?</v>
      </c>
      <c r="H47" s="72" t="e">
        <f ca="1">IF($B47="","",_xlfn.IFNA(VLOOKUP(H$6&amp;$B47,#REF!,11,FALSE),0))</f>
        <v>#NAME?</v>
      </c>
      <c r="I47" s="72" t="e">
        <f ca="1">IF($B47="","",_xlfn.IFNA(VLOOKUP(I$6&amp;$B47,#REF!,11,FALSE),0))</f>
        <v>#NAME?</v>
      </c>
      <c r="J47" s="72" t="e">
        <f ca="1">IF($B47="","",_xlfn.IFNA(VLOOKUP(J$6&amp;$B47,#REF!,11,FALSE),0))</f>
        <v>#NAME?</v>
      </c>
      <c r="K47" s="77" t="e">
        <f ca="1">IF($B47="","",_xlfn.IFNA(VLOOKUP(L$6&amp;$B47,#REF!,8,FALSE),0)+_xlfn.IFNA(VLOOKUP(L$6&amp;"1"&amp;$B47,#REF!,8,FALSE),0))</f>
        <v>#NAME?</v>
      </c>
      <c r="L47" s="72" t="e">
        <f ca="1">IF($B47="","",_xlfn.IFNA(VLOOKUP(L$6&amp;$B47,#REF!,11,FALSE),0))</f>
        <v>#NAME?</v>
      </c>
      <c r="M47" s="72" t="e">
        <f ca="1">IF($B47="","",_xlfn.IFNA(VLOOKUP(M$6&amp;$B47,#REF!,8,FALSE),0))</f>
        <v>#NAME?</v>
      </c>
      <c r="N47" s="72" t="e">
        <f ca="1">IF($B47="","",_xlfn.IFNA(VLOOKUP(N$6&amp;$B47,#REF!,11,FALSE),0))</f>
        <v>#NAME?</v>
      </c>
      <c r="O47" s="72" t="e">
        <f ca="1">IF($B47="","",_xlfn.IFNA(VLOOKUP(O$6&amp;$B47,#REF!,8,FALSE),0))</f>
        <v>#NAME?</v>
      </c>
      <c r="P47" s="72" t="e">
        <f ca="1">IF($B47="","",_xlfn.IFNA(VLOOKUP(P$6&amp;$B47,#REF!,11,FALSE),0))</f>
        <v>#NAME?</v>
      </c>
      <c r="Q47" s="72" t="e">
        <f ca="1">IF($B47="","",_xlfn.IFNA(VLOOKUP(Q$6&amp;$B47,#REF!,8,FALSE),0))</f>
        <v>#NAME?</v>
      </c>
      <c r="R47" s="72" t="e">
        <f ca="1">IF($B47="","",_xlfn.IFNA(VLOOKUP(R$6&amp;$B47,#REF!,11,FALSE),0))</f>
        <v>#NAME?</v>
      </c>
      <c r="S47" s="72" t="e">
        <f ca="1">IF($B47="","",_xlfn.IFNA(VLOOKUP(S$6&amp;$B47,#REF!,8,FALSE),0))</f>
        <v>#NAME?</v>
      </c>
      <c r="T47" s="72" t="e">
        <f ca="1">IF($B47="","",_xlfn.IFNA(VLOOKUP(T$6&amp;$B47,#REF!,11,FALSE),0))</f>
        <v>#NAME?</v>
      </c>
    </row>
    <row r="48" spans="1:20" ht="15.75" hidden="1">
      <c r="A48" s="52">
        <f>'прил 5 (КПКР)'!A47</f>
        <v>0</v>
      </c>
      <c r="B48" s="52">
        <f>'прил 5 (КПКР)'!C47</f>
        <v>0</v>
      </c>
      <c r="C48" s="76">
        <f>'прил 5 (КПКР)'!D47</f>
        <v>0</v>
      </c>
      <c r="D48" s="72" t="e">
        <f t="shared" ca="1" si="2"/>
        <v>#NAME?</v>
      </c>
      <c r="E48" s="72" t="e">
        <f ca="1">IF($B48="","",_xlfn.IFNA(VLOOKUP(E$6&amp;$B48,#REF!,11,FALSE),0))</f>
        <v>#NAME?</v>
      </c>
      <c r="F48" s="72" t="e">
        <f ca="1">IF($B48="","",_xlfn.IFNA(VLOOKUP(F$6&amp;$B48,#REF!,11,FALSE),0))</f>
        <v>#NAME?</v>
      </c>
      <c r="G48" s="72" t="e">
        <f ca="1">IF($B48="","",_xlfn.IFNA(VLOOKUP(G$6&amp;$B48,#REF!,11,FALSE),0))</f>
        <v>#NAME?</v>
      </c>
      <c r="H48" s="72" t="e">
        <f ca="1">IF($B48="","",_xlfn.IFNA(VLOOKUP(H$6&amp;$B48,#REF!,11,FALSE),0))</f>
        <v>#NAME?</v>
      </c>
      <c r="I48" s="72" t="e">
        <f ca="1">IF($B48="","",_xlfn.IFNA(VLOOKUP(I$6&amp;$B48,#REF!,11,FALSE),0))</f>
        <v>#NAME?</v>
      </c>
      <c r="J48" s="72" t="e">
        <f ca="1">IF($B48="","",_xlfn.IFNA(VLOOKUP(J$6&amp;$B48,#REF!,11,FALSE),0))</f>
        <v>#NAME?</v>
      </c>
      <c r="K48" s="77" t="e">
        <f ca="1">IF($B48="","",_xlfn.IFNA(VLOOKUP(L$6&amp;$B48,#REF!,8,FALSE),0)+_xlfn.IFNA(VLOOKUP(L$6&amp;"1"&amp;$B48,#REF!,8,FALSE),0))</f>
        <v>#NAME?</v>
      </c>
      <c r="L48" s="72" t="e">
        <f ca="1">IF($B48="","",_xlfn.IFNA(VLOOKUP(L$6&amp;$B48,#REF!,11,FALSE),0))</f>
        <v>#NAME?</v>
      </c>
      <c r="M48" s="72" t="e">
        <f ca="1">IF($B48="","",_xlfn.IFNA(VLOOKUP(M$6&amp;$B48,#REF!,8,FALSE),0))</f>
        <v>#NAME?</v>
      </c>
      <c r="N48" s="72" t="e">
        <f ca="1">IF($B48="","",_xlfn.IFNA(VLOOKUP(N$6&amp;$B48,#REF!,11,FALSE),0))</f>
        <v>#NAME?</v>
      </c>
      <c r="O48" s="72" t="e">
        <f ca="1">IF($B48="","",_xlfn.IFNA(VLOOKUP(O$6&amp;$B48,#REF!,8,FALSE),0))</f>
        <v>#NAME?</v>
      </c>
      <c r="P48" s="72" t="e">
        <f ca="1">IF($B48="","",_xlfn.IFNA(VLOOKUP(P$6&amp;$B48,#REF!,11,FALSE),0))</f>
        <v>#NAME?</v>
      </c>
      <c r="Q48" s="72" t="e">
        <f ca="1">IF($B48="","",_xlfn.IFNA(VLOOKUP(Q$6&amp;$B48,#REF!,8,FALSE),0))</f>
        <v>#NAME?</v>
      </c>
      <c r="R48" s="72" t="e">
        <f ca="1">IF($B48="","",_xlfn.IFNA(VLOOKUP(R$6&amp;$B48,#REF!,11,FALSE),0))</f>
        <v>#NAME?</v>
      </c>
      <c r="S48" s="72" t="e">
        <f ca="1">IF($B48="","",_xlfn.IFNA(VLOOKUP(S$6&amp;$B48,#REF!,8,FALSE),0))</f>
        <v>#NAME?</v>
      </c>
      <c r="T48" s="72" t="e">
        <f ca="1">IF($B48="","",_xlfn.IFNA(VLOOKUP(T$6&amp;$B48,#REF!,11,FALSE),0))</f>
        <v>#NAME?</v>
      </c>
    </row>
    <row r="49" spans="1:20" ht="15.75" hidden="1">
      <c r="A49" s="52">
        <f>'прил 5 (КПКР)'!A48</f>
        <v>0</v>
      </c>
      <c r="B49" s="52">
        <f>'прил 5 (КПКР)'!C48</f>
        <v>0</v>
      </c>
      <c r="C49" s="76">
        <f>'прил 5 (КПКР)'!D48</f>
        <v>0</v>
      </c>
      <c r="D49" s="72" t="e">
        <f t="shared" ca="1" si="2"/>
        <v>#NAME?</v>
      </c>
      <c r="E49" s="72" t="e">
        <f ca="1">IF($B49="","",_xlfn.IFNA(VLOOKUP(E$6&amp;$B49,#REF!,11,FALSE),0))</f>
        <v>#NAME?</v>
      </c>
      <c r="F49" s="72" t="e">
        <f ca="1">IF($B49="","",_xlfn.IFNA(VLOOKUP(F$6&amp;$B49,#REF!,11,FALSE),0))</f>
        <v>#NAME?</v>
      </c>
      <c r="G49" s="72" t="e">
        <f ca="1">IF($B49="","",_xlfn.IFNA(VLOOKUP(G$6&amp;$B49,#REF!,11,FALSE),0))</f>
        <v>#NAME?</v>
      </c>
      <c r="H49" s="72" t="e">
        <f ca="1">IF($B49="","",_xlfn.IFNA(VLOOKUP(H$6&amp;$B49,#REF!,11,FALSE),0))</f>
        <v>#NAME?</v>
      </c>
      <c r="I49" s="72" t="e">
        <f ca="1">IF($B49="","",_xlfn.IFNA(VLOOKUP(I$6&amp;$B49,#REF!,11,FALSE),0))</f>
        <v>#NAME?</v>
      </c>
      <c r="J49" s="72" t="e">
        <f ca="1">IF($B49="","",_xlfn.IFNA(VLOOKUP(J$6&amp;$B49,#REF!,11,FALSE),0))</f>
        <v>#NAME?</v>
      </c>
      <c r="K49" s="77" t="e">
        <f ca="1">IF($B49="","",_xlfn.IFNA(VLOOKUP(L$6&amp;$B49,#REF!,8,FALSE),0)+_xlfn.IFNA(VLOOKUP(L$6&amp;"1"&amp;$B49,#REF!,8,FALSE),0))</f>
        <v>#NAME?</v>
      </c>
      <c r="L49" s="72" t="e">
        <f ca="1">IF($B49="","",_xlfn.IFNA(VLOOKUP(L$6&amp;$B49,#REF!,11,FALSE),0))</f>
        <v>#NAME?</v>
      </c>
      <c r="M49" s="72" t="e">
        <f ca="1">IF($B49="","",_xlfn.IFNA(VLOOKUP(M$6&amp;$B49,#REF!,8,FALSE),0))</f>
        <v>#NAME?</v>
      </c>
      <c r="N49" s="72" t="e">
        <f ca="1">IF($B49="","",_xlfn.IFNA(VLOOKUP(N$6&amp;$B49,#REF!,11,FALSE),0))</f>
        <v>#NAME?</v>
      </c>
      <c r="O49" s="72" t="e">
        <f ca="1">IF($B49="","",_xlfn.IFNA(VLOOKUP(O$6&amp;$B49,#REF!,8,FALSE),0))</f>
        <v>#NAME?</v>
      </c>
      <c r="P49" s="72" t="e">
        <f ca="1">IF($B49="","",_xlfn.IFNA(VLOOKUP(P$6&amp;$B49,#REF!,11,FALSE),0))</f>
        <v>#NAME?</v>
      </c>
      <c r="Q49" s="72" t="e">
        <f ca="1">IF($B49="","",_xlfn.IFNA(VLOOKUP(Q$6&amp;$B49,#REF!,8,FALSE),0))</f>
        <v>#NAME?</v>
      </c>
      <c r="R49" s="72" t="e">
        <f ca="1">IF($B49="","",_xlfn.IFNA(VLOOKUP(R$6&amp;$B49,#REF!,11,FALSE),0))</f>
        <v>#NAME?</v>
      </c>
      <c r="S49" s="72" t="e">
        <f ca="1">IF($B49="","",_xlfn.IFNA(VLOOKUP(S$6&amp;$B49,#REF!,8,FALSE),0))</f>
        <v>#NAME?</v>
      </c>
      <c r="T49" s="72" t="e">
        <f ca="1">IF($B49="","",_xlfn.IFNA(VLOOKUP(T$6&amp;$B49,#REF!,11,FALSE),0))</f>
        <v>#NAME?</v>
      </c>
    </row>
    <row r="50" spans="1:20" ht="15.75" hidden="1">
      <c r="A50" s="52">
        <f>'прил 5 (КПКР)'!A49</f>
        <v>0</v>
      </c>
      <c r="B50" s="52">
        <f>'прил 5 (КПКР)'!C49</f>
        <v>0</v>
      </c>
      <c r="C50" s="76">
        <f>'прил 5 (КПКР)'!D49</f>
        <v>0</v>
      </c>
      <c r="D50" s="72" t="e">
        <f t="shared" ca="1" si="2"/>
        <v>#NAME?</v>
      </c>
      <c r="E50" s="72" t="e">
        <f ca="1">IF($B50="","",_xlfn.IFNA(VLOOKUP(E$6&amp;$B50,#REF!,11,FALSE),0))</f>
        <v>#NAME?</v>
      </c>
      <c r="F50" s="72" t="e">
        <f ca="1">IF($B50="","",_xlfn.IFNA(VLOOKUP(F$6&amp;$B50,#REF!,11,FALSE),0))</f>
        <v>#NAME?</v>
      </c>
      <c r="G50" s="72" t="e">
        <f ca="1">IF($B50="","",_xlfn.IFNA(VLOOKUP(G$6&amp;$B50,#REF!,11,FALSE),0))</f>
        <v>#NAME?</v>
      </c>
      <c r="H50" s="72" t="e">
        <f ca="1">IF($B50="","",_xlfn.IFNA(VLOOKUP(H$6&amp;$B50,#REF!,11,FALSE),0))</f>
        <v>#NAME?</v>
      </c>
      <c r="I50" s="72" t="e">
        <f ca="1">IF($B50="","",_xlfn.IFNA(VLOOKUP(I$6&amp;$B50,#REF!,11,FALSE),0))</f>
        <v>#NAME?</v>
      </c>
      <c r="J50" s="72" t="e">
        <f ca="1">IF($B50="","",_xlfn.IFNA(VLOOKUP(J$6&amp;$B50,#REF!,11,FALSE),0))</f>
        <v>#NAME?</v>
      </c>
      <c r="K50" s="77" t="e">
        <f ca="1">IF($B50="","",_xlfn.IFNA(VLOOKUP(L$6&amp;$B50,#REF!,8,FALSE),0)+_xlfn.IFNA(VLOOKUP(L$6&amp;"1"&amp;$B50,#REF!,8,FALSE),0))</f>
        <v>#NAME?</v>
      </c>
      <c r="L50" s="72" t="e">
        <f ca="1">IF($B50="","",_xlfn.IFNA(VLOOKUP(L$6&amp;$B50,#REF!,11,FALSE),0))</f>
        <v>#NAME?</v>
      </c>
      <c r="M50" s="72" t="e">
        <f ca="1">IF($B50="","",_xlfn.IFNA(VLOOKUP(M$6&amp;$B50,#REF!,8,FALSE),0))</f>
        <v>#NAME?</v>
      </c>
      <c r="N50" s="72" t="e">
        <f ca="1">IF($B50="","",_xlfn.IFNA(VLOOKUP(N$6&amp;$B50,#REF!,11,FALSE),0))</f>
        <v>#NAME?</v>
      </c>
      <c r="O50" s="72" t="e">
        <f ca="1">IF($B50="","",_xlfn.IFNA(VLOOKUP(O$6&amp;$B50,#REF!,8,FALSE),0))</f>
        <v>#NAME?</v>
      </c>
      <c r="P50" s="72" t="e">
        <f ca="1">IF($B50="","",_xlfn.IFNA(VLOOKUP(P$6&amp;$B50,#REF!,11,FALSE),0))</f>
        <v>#NAME?</v>
      </c>
      <c r="Q50" s="72" t="e">
        <f ca="1">IF($B50="","",_xlfn.IFNA(VLOOKUP(Q$6&amp;$B50,#REF!,8,FALSE),0))</f>
        <v>#NAME?</v>
      </c>
      <c r="R50" s="72" t="e">
        <f ca="1">IF($B50="","",_xlfn.IFNA(VLOOKUP(R$6&amp;$B50,#REF!,11,FALSE),0))</f>
        <v>#NAME?</v>
      </c>
      <c r="S50" s="72" t="e">
        <f ca="1">IF($B50="","",_xlfn.IFNA(VLOOKUP(S$6&amp;$B50,#REF!,8,FALSE),0))</f>
        <v>#NAME?</v>
      </c>
      <c r="T50" s="72" t="e">
        <f ca="1">IF($B50="","",_xlfn.IFNA(VLOOKUP(T$6&amp;$B50,#REF!,11,FALSE),0))</f>
        <v>#NAME?</v>
      </c>
    </row>
    <row r="51" spans="1:20" ht="15.75" hidden="1">
      <c r="A51" s="52">
        <f>'прил 5 (КПКР)'!A50</f>
        <v>0</v>
      </c>
      <c r="B51" s="52">
        <f>'прил 5 (КПКР)'!C50</f>
        <v>0</v>
      </c>
      <c r="C51" s="76">
        <f>'прил 5 (КПКР)'!D50</f>
        <v>0</v>
      </c>
      <c r="D51" s="72" t="e">
        <f t="shared" ca="1" si="2"/>
        <v>#NAME?</v>
      </c>
      <c r="E51" s="72" t="e">
        <f ca="1">IF($B51="","",_xlfn.IFNA(VLOOKUP(E$6&amp;$B51,#REF!,11,FALSE),0))</f>
        <v>#NAME?</v>
      </c>
      <c r="F51" s="72" t="e">
        <f ca="1">IF($B51="","",_xlfn.IFNA(VLOOKUP(F$6&amp;$B51,#REF!,11,FALSE),0))</f>
        <v>#NAME?</v>
      </c>
      <c r="G51" s="72" t="e">
        <f ca="1">IF($B51="","",_xlfn.IFNA(VLOOKUP(G$6&amp;$B51,#REF!,11,FALSE),0))</f>
        <v>#NAME?</v>
      </c>
      <c r="H51" s="72" t="e">
        <f ca="1">IF($B51="","",_xlfn.IFNA(VLOOKUP(H$6&amp;$B51,#REF!,11,FALSE),0))</f>
        <v>#NAME?</v>
      </c>
      <c r="I51" s="72" t="e">
        <f ca="1">IF($B51="","",_xlfn.IFNA(VLOOKUP(I$6&amp;$B51,#REF!,11,FALSE),0))</f>
        <v>#NAME?</v>
      </c>
      <c r="J51" s="72" t="e">
        <f ca="1">IF($B51="","",_xlfn.IFNA(VLOOKUP(J$6&amp;$B51,#REF!,11,FALSE),0))</f>
        <v>#NAME?</v>
      </c>
      <c r="K51" s="77" t="e">
        <f ca="1">IF($B51="","",_xlfn.IFNA(VLOOKUP(L$6&amp;$B51,#REF!,8,FALSE),0)+_xlfn.IFNA(VLOOKUP(L$6&amp;"1"&amp;$B51,#REF!,8,FALSE),0))</f>
        <v>#NAME?</v>
      </c>
      <c r="L51" s="72" t="e">
        <f ca="1">IF($B51="","",_xlfn.IFNA(VLOOKUP(L$6&amp;$B51,#REF!,11,FALSE),0))</f>
        <v>#NAME?</v>
      </c>
      <c r="M51" s="72" t="e">
        <f ca="1">IF($B51="","",_xlfn.IFNA(VLOOKUP(M$6&amp;$B51,#REF!,8,FALSE),0))</f>
        <v>#NAME?</v>
      </c>
      <c r="N51" s="72" t="e">
        <f ca="1">IF($B51="","",_xlfn.IFNA(VLOOKUP(N$6&amp;$B51,#REF!,11,FALSE),0))</f>
        <v>#NAME?</v>
      </c>
      <c r="O51" s="72" t="e">
        <f ca="1">IF($B51="","",_xlfn.IFNA(VLOOKUP(O$6&amp;$B51,#REF!,8,FALSE),0))</f>
        <v>#NAME?</v>
      </c>
      <c r="P51" s="72" t="e">
        <f ca="1">IF($B51="","",_xlfn.IFNA(VLOOKUP(P$6&amp;$B51,#REF!,11,FALSE),0))</f>
        <v>#NAME?</v>
      </c>
      <c r="Q51" s="72" t="e">
        <f ca="1">IF($B51="","",_xlfn.IFNA(VLOOKUP(Q$6&amp;$B51,#REF!,8,FALSE),0))</f>
        <v>#NAME?</v>
      </c>
      <c r="R51" s="72" t="e">
        <f ca="1">IF($B51="","",_xlfn.IFNA(VLOOKUP(R$6&amp;$B51,#REF!,11,FALSE),0))</f>
        <v>#NAME?</v>
      </c>
      <c r="S51" s="72" t="e">
        <f ca="1">IF($B51="","",_xlfn.IFNA(VLOOKUP(S$6&amp;$B51,#REF!,8,FALSE),0))</f>
        <v>#NAME?</v>
      </c>
      <c r="T51" s="72" t="e">
        <f ca="1">IF($B51="","",_xlfn.IFNA(VLOOKUP(T$6&amp;$B51,#REF!,11,FALSE),0))</f>
        <v>#NAME?</v>
      </c>
    </row>
    <row r="52" spans="1:20" ht="15.75" hidden="1">
      <c r="A52" s="52">
        <f>'прил 5 (КПКР)'!A51</f>
        <v>0</v>
      </c>
      <c r="B52" s="52">
        <f>'прил 5 (КПКР)'!C51</f>
        <v>0</v>
      </c>
      <c r="C52" s="76">
        <f>'прил 5 (КПКР)'!D51</f>
        <v>0</v>
      </c>
      <c r="D52" s="72" t="e">
        <f t="shared" ca="1" si="2"/>
        <v>#NAME?</v>
      </c>
      <c r="E52" s="72" t="e">
        <f ca="1">IF($B52="","",_xlfn.IFNA(VLOOKUP(E$6&amp;$B52,#REF!,11,FALSE),0))</f>
        <v>#NAME?</v>
      </c>
      <c r="F52" s="72" t="e">
        <f ca="1">IF($B52="","",_xlfn.IFNA(VLOOKUP(F$6&amp;$B52,#REF!,11,FALSE),0))</f>
        <v>#NAME?</v>
      </c>
      <c r="G52" s="72" t="e">
        <f ca="1">IF($B52="","",_xlfn.IFNA(VLOOKUP(G$6&amp;$B52,#REF!,11,FALSE),0))</f>
        <v>#NAME?</v>
      </c>
      <c r="H52" s="72" t="e">
        <f ca="1">IF($B52="","",_xlfn.IFNA(VLOOKUP(H$6&amp;$B52,#REF!,11,FALSE),0))</f>
        <v>#NAME?</v>
      </c>
      <c r="I52" s="72" t="e">
        <f ca="1">IF($B52="","",_xlfn.IFNA(VLOOKUP(I$6&amp;$B52,#REF!,11,FALSE),0))</f>
        <v>#NAME?</v>
      </c>
      <c r="J52" s="72" t="e">
        <f ca="1">IF($B52="","",_xlfn.IFNA(VLOOKUP(J$6&amp;$B52,#REF!,11,FALSE),0))</f>
        <v>#NAME?</v>
      </c>
      <c r="K52" s="77" t="e">
        <f ca="1">IF($B52="","",_xlfn.IFNA(VLOOKUP(L$6&amp;$B52,#REF!,8,FALSE),0)+_xlfn.IFNA(VLOOKUP(L$6&amp;"1"&amp;$B52,#REF!,8,FALSE),0))</f>
        <v>#NAME?</v>
      </c>
      <c r="L52" s="72" t="e">
        <f ca="1">IF($B52="","",_xlfn.IFNA(VLOOKUP(L$6&amp;$B52,#REF!,11,FALSE),0))</f>
        <v>#NAME?</v>
      </c>
      <c r="M52" s="72" t="e">
        <f ca="1">IF($B52="","",_xlfn.IFNA(VLOOKUP(M$6&amp;$B52,#REF!,8,FALSE),0))</f>
        <v>#NAME?</v>
      </c>
      <c r="N52" s="72" t="e">
        <f ca="1">IF($B52="","",_xlfn.IFNA(VLOOKUP(N$6&amp;$B52,#REF!,11,FALSE),0))</f>
        <v>#NAME?</v>
      </c>
      <c r="O52" s="72" t="e">
        <f ca="1">IF($B52="","",_xlfn.IFNA(VLOOKUP(O$6&amp;$B52,#REF!,8,FALSE),0))</f>
        <v>#NAME?</v>
      </c>
      <c r="P52" s="72" t="e">
        <f ca="1">IF($B52="","",_xlfn.IFNA(VLOOKUP(P$6&amp;$B52,#REF!,11,FALSE),0))</f>
        <v>#NAME?</v>
      </c>
      <c r="Q52" s="72" t="e">
        <f ca="1">IF($B52="","",_xlfn.IFNA(VLOOKUP(Q$6&amp;$B52,#REF!,8,FALSE),0))</f>
        <v>#NAME?</v>
      </c>
      <c r="R52" s="72" t="e">
        <f ca="1">IF($B52="","",_xlfn.IFNA(VLOOKUP(R$6&amp;$B52,#REF!,11,FALSE),0))</f>
        <v>#NAME?</v>
      </c>
      <c r="S52" s="72" t="e">
        <f ca="1">IF($B52="","",_xlfn.IFNA(VLOOKUP(S$6&amp;$B52,#REF!,8,FALSE),0))</f>
        <v>#NAME?</v>
      </c>
      <c r="T52" s="72" t="e">
        <f ca="1">IF($B52="","",_xlfn.IFNA(VLOOKUP(T$6&amp;$B52,#REF!,11,FALSE),0))</f>
        <v>#NAME?</v>
      </c>
    </row>
    <row r="53" spans="1:20" ht="15.75" hidden="1">
      <c r="A53" s="52">
        <f>'прил 5 (КПКР)'!A52</f>
        <v>0</v>
      </c>
      <c r="B53" s="52">
        <f>'прил 5 (КПКР)'!C52</f>
        <v>0</v>
      </c>
      <c r="C53" s="76">
        <f>'прил 5 (КПКР)'!D52</f>
        <v>0</v>
      </c>
      <c r="D53" s="72" t="e">
        <f t="shared" ca="1" si="2"/>
        <v>#NAME?</v>
      </c>
      <c r="E53" s="72" t="e">
        <f ca="1">IF($B53="","",_xlfn.IFNA(VLOOKUP(E$6&amp;$B53,#REF!,11,FALSE),0))</f>
        <v>#NAME?</v>
      </c>
      <c r="F53" s="72" t="e">
        <f ca="1">IF($B53="","",_xlfn.IFNA(VLOOKUP(F$6&amp;$B53,#REF!,11,FALSE),0))</f>
        <v>#NAME?</v>
      </c>
      <c r="G53" s="72" t="e">
        <f ca="1">IF($B53="","",_xlfn.IFNA(VLOOKUP(G$6&amp;$B53,#REF!,11,FALSE),0))</f>
        <v>#NAME?</v>
      </c>
      <c r="H53" s="72" t="e">
        <f ca="1">IF($B53="","",_xlfn.IFNA(VLOOKUP(H$6&amp;$B53,#REF!,11,FALSE),0))</f>
        <v>#NAME?</v>
      </c>
      <c r="I53" s="72" t="e">
        <f ca="1">IF($B53="","",_xlfn.IFNA(VLOOKUP(I$6&amp;$B53,#REF!,11,FALSE),0))</f>
        <v>#NAME?</v>
      </c>
      <c r="J53" s="72" t="e">
        <f ca="1">IF($B53="","",_xlfn.IFNA(VLOOKUP(J$6&amp;$B53,#REF!,11,FALSE),0))</f>
        <v>#NAME?</v>
      </c>
      <c r="K53" s="77" t="e">
        <f ca="1">IF($B53="","",_xlfn.IFNA(VLOOKUP(L$6&amp;$B53,#REF!,8,FALSE),0)+_xlfn.IFNA(VLOOKUP(L$6&amp;"1"&amp;$B53,#REF!,8,FALSE),0))</f>
        <v>#NAME?</v>
      </c>
      <c r="L53" s="72" t="e">
        <f ca="1">IF($B53="","",_xlfn.IFNA(VLOOKUP(L$6&amp;$B53,#REF!,11,FALSE),0))</f>
        <v>#NAME?</v>
      </c>
      <c r="M53" s="72" t="e">
        <f ca="1">IF($B53="","",_xlfn.IFNA(VLOOKUP(M$6&amp;$B53,#REF!,8,FALSE),0))</f>
        <v>#NAME?</v>
      </c>
      <c r="N53" s="72" t="e">
        <f ca="1">IF($B53="","",_xlfn.IFNA(VLOOKUP(N$6&amp;$B53,#REF!,11,FALSE),0))</f>
        <v>#NAME?</v>
      </c>
      <c r="O53" s="72" t="e">
        <f ca="1">IF($B53="","",_xlfn.IFNA(VLOOKUP(O$6&amp;$B53,#REF!,8,FALSE),0))</f>
        <v>#NAME?</v>
      </c>
      <c r="P53" s="72" t="e">
        <f ca="1">IF($B53="","",_xlfn.IFNA(VLOOKUP(P$6&amp;$B53,#REF!,11,FALSE),0))</f>
        <v>#NAME?</v>
      </c>
      <c r="Q53" s="72" t="e">
        <f ca="1">IF($B53="","",_xlfn.IFNA(VLOOKUP(Q$6&amp;$B53,#REF!,8,FALSE),0))</f>
        <v>#NAME?</v>
      </c>
      <c r="R53" s="72" t="e">
        <f ca="1">IF($B53="","",_xlfn.IFNA(VLOOKUP(R$6&amp;$B53,#REF!,11,FALSE),0))</f>
        <v>#NAME?</v>
      </c>
      <c r="S53" s="72" t="e">
        <f ca="1">IF($B53="","",_xlfn.IFNA(VLOOKUP(S$6&amp;$B53,#REF!,8,FALSE),0))</f>
        <v>#NAME?</v>
      </c>
      <c r="T53" s="72" t="e">
        <f ca="1">IF($B53="","",_xlfn.IFNA(VLOOKUP(T$6&amp;$B53,#REF!,11,FALSE),0))</f>
        <v>#NAME?</v>
      </c>
    </row>
    <row r="54" spans="1:20" ht="15.75" hidden="1">
      <c r="A54" s="52">
        <f>'прил 5 (КПКР)'!A53</f>
        <v>0</v>
      </c>
      <c r="B54" s="52">
        <f>'прил 5 (КПКР)'!C53</f>
        <v>0</v>
      </c>
      <c r="C54" s="76">
        <f>'прил 5 (КПКР)'!D53</f>
        <v>0</v>
      </c>
      <c r="D54" s="72" t="e">
        <f t="shared" ca="1" si="2"/>
        <v>#NAME?</v>
      </c>
      <c r="E54" s="72" t="e">
        <f ca="1">IF($B54="","",_xlfn.IFNA(VLOOKUP(E$6&amp;$B54,#REF!,11,FALSE),0))</f>
        <v>#NAME?</v>
      </c>
      <c r="F54" s="72" t="e">
        <f ca="1">IF($B54="","",_xlfn.IFNA(VLOOKUP(F$6&amp;$B54,#REF!,11,FALSE),0))</f>
        <v>#NAME?</v>
      </c>
      <c r="G54" s="72" t="e">
        <f ca="1">IF($B54="","",_xlfn.IFNA(VLOOKUP(G$6&amp;$B54,#REF!,11,FALSE),0))</f>
        <v>#NAME?</v>
      </c>
      <c r="H54" s="72" t="e">
        <f ca="1">IF($B54="","",_xlfn.IFNA(VLOOKUP(H$6&amp;$B54,#REF!,11,FALSE),0))</f>
        <v>#NAME?</v>
      </c>
      <c r="I54" s="72" t="e">
        <f ca="1">IF($B54="","",_xlfn.IFNA(VLOOKUP(I$6&amp;$B54,#REF!,11,FALSE),0))</f>
        <v>#NAME?</v>
      </c>
      <c r="J54" s="72" t="e">
        <f ca="1">IF($B54="","",_xlfn.IFNA(VLOOKUP(J$6&amp;$B54,#REF!,11,FALSE),0))</f>
        <v>#NAME?</v>
      </c>
      <c r="K54" s="77" t="e">
        <f ca="1">IF($B54="","",_xlfn.IFNA(VLOOKUP(L$6&amp;$B54,#REF!,8,FALSE),0)+_xlfn.IFNA(VLOOKUP(L$6&amp;"1"&amp;$B54,#REF!,8,FALSE),0))</f>
        <v>#NAME?</v>
      </c>
      <c r="L54" s="72" t="e">
        <f ca="1">IF($B54="","",_xlfn.IFNA(VLOOKUP(L$6&amp;$B54,#REF!,11,FALSE),0))</f>
        <v>#NAME?</v>
      </c>
      <c r="M54" s="72" t="e">
        <f ca="1">IF($B54="","",_xlfn.IFNA(VLOOKUP(M$6&amp;$B54,#REF!,8,FALSE),0))</f>
        <v>#NAME?</v>
      </c>
      <c r="N54" s="72" t="e">
        <f ca="1">IF($B54="","",_xlfn.IFNA(VLOOKUP(N$6&amp;$B54,#REF!,11,FALSE),0))</f>
        <v>#NAME?</v>
      </c>
      <c r="O54" s="72" t="e">
        <f ca="1">IF($B54="","",_xlfn.IFNA(VLOOKUP(O$6&amp;$B54,#REF!,8,FALSE),0))</f>
        <v>#NAME?</v>
      </c>
      <c r="P54" s="72" t="e">
        <f ca="1">IF($B54="","",_xlfn.IFNA(VLOOKUP(P$6&amp;$B54,#REF!,11,FALSE),0))</f>
        <v>#NAME?</v>
      </c>
      <c r="Q54" s="72" t="e">
        <f ca="1">IF($B54="","",_xlfn.IFNA(VLOOKUP(Q$6&amp;$B54,#REF!,8,FALSE),0))</f>
        <v>#NAME?</v>
      </c>
      <c r="R54" s="72" t="e">
        <f ca="1">IF($B54="","",_xlfn.IFNA(VLOOKUP(R$6&amp;$B54,#REF!,11,FALSE),0))</f>
        <v>#NAME?</v>
      </c>
      <c r="S54" s="72" t="e">
        <f ca="1">IF($B54="","",_xlfn.IFNA(VLOOKUP(S$6&amp;$B54,#REF!,8,FALSE),0))</f>
        <v>#NAME?</v>
      </c>
      <c r="T54" s="72" t="e">
        <f ca="1">IF($B54="","",_xlfn.IFNA(VLOOKUP(T$6&amp;$B54,#REF!,11,FALSE),0))</f>
        <v>#NAME?</v>
      </c>
    </row>
    <row r="55" spans="1:20" ht="15.75" hidden="1">
      <c r="A55" s="52">
        <f>'прил 5 (КПКР)'!A54</f>
        <v>0</v>
      </c>
      <c r="B55" s="52">
        <f>'прил 5 (КПКР)'!C54</f>
        <v>0</v>
      </c>
      <c r="C55" s="76">
        <f>'прил 5 (КПКР)'!D54</f>
        <v>0</v>
      </c>
      <c r="D55" s="72" t="e">
        <f t="shared" ca="1" si="2"/>
        <v>#NAME?</v>
      </c>
      <c r="E55" s="72" t="e">
        <f ca="1">IF($B55="","",_xlfn.IFNA(VLOOKUP(E$6&amp;$B55,#REF!,11,FALSE),0))</f>
        <v>#NAME?</v>
      </c>
      <c r="F55" s="72" t="e">
        <f ca="1">IF($B55="","",_xlfn.IFNA(VLOOKUP(F$6&amp;$B55,#REF!,11,FALSE),0))</f>
        <v>#NAME?</v>
      </c>
      <c r="G55" s="72" t="e">
        <f ca="1">IF($B55="","",_xlfn.IFNA(VLOOKUP(G$6&amp;$B55,#REF!,11,FALSE),0))</f>
        <v>#NAME?</v>
      </c>
      <c r="H55" s="72" t="e">
        <f ca="1">IF($B55="","",_xlfn.IFNA(VLOOKUP(H$6&amp;$B55,#REF!,11,FALSE),0))</f>
        <v>#NAME?</v>
      </c>
      <c r="I55" s="72" t="e">
        <f ca="1">IF($B55="","",_xlfn.IFNA(VLOOKUP(I$6&amp;$B55,#REF!,11,FALSE),0))</f>
        <v>#NAME?</v>
      </c>
      <c r="J55" s="72" t="e">
        <f ca="1">IF($B55="","",_xlfn.IFNA(VLOOKUP(J$6&amp;$B55,#REF!,11,FALSE),0))</f>
        <v>#NAME?</v>
      </c>
      <c r="K55" s="77" t="e">
        <f ca="1">IF($B55="","",_xlfn.IFNA(VLOOKUP(L$6&amp;$B55,#REF!,8,FALSE),0)+_xlfn.IFNA(VLOOKUP(L$6&amp;"1"&amp;$B55,#REF!,8,FALSE),0))</f>
        <v>#NAME?</v>
      </c>
      <c r="L55" s="72" t="e">
        <f ca="1">IF($B55="","",_xlfn.IFNA(VLOOKUP(L$6&amp;$B55,#REF!,11,FALSE),0))</f>
        <v>#NAME?</v>
      </c>
      <c r="M55" s="72" t="e">
        <f ca="1">IF($B55="","",_xlfn.IFNA(VLOOKUP(M$6&amp;$B55,#REF!,8,FALSE),0))</f>
        <v>#NAME?</v>
      </c>
      <c r="N55" s="72" t="e">
        <f ca="1">IF($B55="","",_xlfn.IFNA(VLOOKUP(N$6&amp;$B55,#REF!,11,FALSE),0))</f>
        <v>#NAME?</v>
      </c>
      <c r="O55" s="72" t="e">
        <f ca="1">IF($B55="","",_xlfn.IFNA(VLOOKUP(O$6&amp;$B55,#REF!,8,FALSE),0))</f>
        <v>#NAME?</v>
      </c>
      <c r="P55" s="72" t="e">
        <f ca="1">IF($B55="","",_xlfn.IFNA(VLOOKUP(P$6&amp;$B55,#REF!,11,FALSE),0))</f>
        <v>#NAME?</v>
      </c>
      <c r="Q55" s="72" t="e">
        <f ca="1">IF($B55="","",_xlfn.IFNA(VLOOKUP(Q$6&amp;$B55,#REF!,8,FALSE),0))</f>
        <v>#NAME?</v>
      </c>
      <c r="R55" s="72" t="e">
        <f ca="1">IF($B55="","",_xlfn.IFNA(VLOOKUP(R$6&amp;$B55,#REF!,11,FALSE),0))</f>
        <v>#NAME?</v>
      </c>
      <c r="S55" s="72" t="e">
        <f ca="1">IF($B55="","",_xlfn.IFNA(VLOOKUP(S$6&amp;$B55,#REF!,8,FALSE),0))</f>
        <v>#NAME?</v>
      </c>
      <c r="T55" s="72" t="e">
        <f ca="1">IF($B55="","",_xlfn.IFNA(VLOOKUP(T$6&amp;$B55,#REF!,11,FALSE),0))</f>
        <v>#NAME?</v>
      </c>
    </row>
    <row r="56" spans="1:20" ht="15.75" hidden="1">
      <c r="A56" s="52">
        <f>'прил 5 (КПКР)'!A55</f>
        <v>0</v>
      </c>
      <c r="B56" s="52">
        <f>'прил 5 (КПКР)'!C55</f>
        <v>0</v>
      </c>
      <c r="C56" s="76">
        <f>'прил 5 (КПКР)'!D55</f>
        <v>0</v>
      </c>
      <c r="D56" s="72" t="e">
        <f t="shared" ca="1" si="2"/>
        <v>#NAME?</v>
      </c>
      <c r="E56" s="72" t="e">
        <f ca="1">IF($B56="","",_xlfn.IFNA(VLOOKUP(E$6&amp;$B56,#REF!,11,FALSE),0))</f>
        <v>#NAME?</v>
      </c>
      <c r="F56" s="72" t="e">
        <f ca="1">IF($B56="","",_xlfn.IFNA(VLOOKUP(F$6&amp;$B56,#REF!,11,FALSE),0))</f>
        <v>#NAME?</v>
      </c>
      <c r="G56" s="72" t="e">
        <f ca="1">IF($B56="","",_xlfn.IFNA(VLOOKUP(G$6&amp;$B56,#REF!,11,FALSE),0))</f>
        <v>#NAME?</v>
      </c>
      <c r="H56" s="72" t="e">
        <f ca="1">IF($B56="","",_xlfn.IFNA(VLOOKUP(H$6&amp;$B56,#REF!,11,FALSE),0))</f>
        <v>#NAME?</v>
      </c>
      <c r="I56" s="72" t="e">
        <f ca="1">IF($B56="","",_xlfn.IFNA(VLOOKUP(I$6&amp;$B56,#REF!,11,FALSE),0))</f>
        <v>#NAME?</v>
      </c>
      <c r="J56" s="72" t="e">
        <f ca="1">IF($B56="","",_xlfn.IFNA(VLOOKUP(J$6&amp;$B56,#REF!,11,FALSE),0))</f>
        <v>#NAME?</v>
      </c>
      <c r="K56" s="77" t="e">
        <f ca="1">IF($B56="","",_xlfn.IFNA(VLOOKUP(L$6&amp;$B56,#REF!,8,FALSE),0)+_xlfn.IFNA(VLOOKUP(L$6&amp;"1"&amp;$B56,#REF!,8,FALSE),0))</f>
        <v>#NAME?</v>
      </c>
      <c r="L56" s="72" t="e">
        <f ca="1">IF($B56="","",_xlfn.IFNA(VLOOKUP(L$6&amp;$B56,#REF!,11,FALSE),0))</f>
        <v>#NAME?</v>
      </c>
      <c r="M56" s="72" t="e">
        <f ca="1">IF($B56="","",_xlfn.IFNA(VLOOKUP(M$6&amp;$B56,#REF!,8,FALSE),0))</f>
        <v>#NAME?</v>
      </c>
      <c r="N56" s="72" t="e">
        <f ca="1">IF($B56="","",_xlfn.IFNA(VLOOKUP(N$6&amp;$B56,#REF!,11,FALSE),0))</f>
        <v>#NAME?</v>
      </c>
      <c r="O56" s="72" t="e">
        <f ca="1">IF($B56="","",_xlfn.IFNA(VLOOKUP(O$6&amp;$B56,#REF!,8,FALSE),0))</f>
        <v>#NAME?</v>
      </c>
      <c r="P56" s="72" t="e">
        <f ca="1">IF($B56="","",_xlfn.IFNA(VLOOKUP(P$6&amp;$B56,#REF!,11,FALSE),0))</f>
        <v>#NAME?</v>
      </c>
      <c r="Q56" s="72" t="e">
        <f ca="1">IF($B56="","",_xlfn.IFNA(VLOOKUP(Q$6&amp;$B56,#REF!,8,FALSE),0))</f>
        <v>#NAME?</v>
      </c>
      <c r="R56" s="72" t="e">
        <f ca="1">IF($B56="","",_xlfn.IFNA(VLOOKUP(R$6&amp;$B56,#REF!,11,FALSE),0))</f>
        <v>#NAME?</v>
      </c>
      <c r="S56" s="72" t="e">
        <f ca="1">IF($B56="","",_xlfn.IFNA(VLOOKUP(S$6&amp;$B56,#REF!,8,FALSE),0))</f>
        <v>#NAME?</v>
      </c>
      <c r="T56" s="72" t="e">
        <f ca="1">IF($B56="","",_xlfn.IFNA(VLOOKUP(T$6&amp;$B56,#REF!,11,FALSE),0))</f>
        <v>#NAME?</v>
      </c>
    </row>
    <row r="57" spans="1:20" hidden="1">
      <c r="K57" s="50"/>
    </row>
    <row r="58" spans="1:20">
      <c r="K58" s="50"/>
    </row>
    <row r="59" spans="1:20">
      <c r="K59" s="50"/>
    </row>
    <row r="60" spans="1:20">
      <c r="K60" s="50"/>
    </row>
    <row r="61" spans="1:20">
      <c r="K61" s="50"/>
    </row>
    <row r="62" spans="1:20">
      <c r="K62" s="50"/>
    </row>
    <row r="63" spans="1:20">
      <c r="K63" s="50"/>
    </row>
    <row r="64" spans="1:20">
      <c r="K64" s="50"/>
    </row>
    <row r="65" spans="11:11">
      <c r="K65" s="50"/>
    </row>
    <row r="66" spans="11:11">
      <c r="K66" s="50"/>
    </row>
    <row r="67" spans="11:11">
      <c r="K67" s="50"/>
    </row>
    <row r="68" spans="11:11">
      <c r="K68" s="50"/>
    </row>
    <row r="69" spans="11:11">
      <c r="K69" s="50"/>
    </row>
    <row r="70" spans="11:11">
      <c r="K70" s="50"/>
    </row>
    <row r="71" spans="11:11">
      <c r="K71" s="50"/>
    </row>
    <row r="72" spans="11:11">
      <c r="K72" s="50"/>
    </row>
    <row r="73" spans="11:11">
      <c r="K73" s="50"/>
    </row>
    <row r="74" spans="11:11">
      <c r="K74" s="50"/>
    </row>
    <row r="75" spans="11:11">
      <c r="K75" s="50"/>
    </row>
    <row r="76" spans="11:11">
      <c r="K76" s="50"/>
    </row>
    <row r="77" spans="11:11">
      <c r="K77" s="50"/>
    </row>
    <row r="78" spans="11:11">
      <c r="K78" s="50"/>
    </row>
    <row r="79" spans="11:11">
      <c r="K79" s="50"/>
    </row>
    <row r="80" spans="11:11">
      <c r="K80" s="50"/>
    </row>
    <row r="81" spans="11:11">
      <c r="K81" s="50"/>
    </row>
    <row r="82" spans="11:11">
      <c r="K82" s="50"/>
    </row>
    <row r="83" spans="11:11">
      <c r="K83" s="50"/>
    </row>
    <row r="84" spans="11:11">
      <c r="K84" s="50"/>
    </row>
    <row r="85" spans="11:11">
      <c r="K85" s="50"/>
    </row>
    <row r="86" spans="11:11">
      <c r="K86" s="50"/>
    </row>
    <row r="87" spans="11:11">
      <c r="K87" s="50"/>
    </row>
    <row r="88" spans="11:11">
      <c r="K88" s="50"/>
    </row>
    <row r="89" spans="11:11">
      <c r="K89" s="50"/>
    </row>
    <row r="90" spans="11:11">
      <c r="K90" s="50"/>
    </row>
    <row r="91" spans="11:11">
      <c r="K91" s="50"/>
    </row>
    <row r="92" spans="11:11">
      <c r="K92" s="50"/>
    </row>
    <row r="93" spans="11:11">
      <c r="K93" s="50"/>
    </row>
    <row r="94" spans="11:11">
      <c r="K94" s="50"/>
    </row>
    <row r="95" spans="11:11">
      <c r="K95" s="50"/>
    </row>
    <row r="96" spans="11:11">
      <c r="K96" s="50"/>
    </row>
    <row r="97" spans="11:11">
      <c r="K97" s="50"/>
    </row>
    <row r="98" spans="11:11">
      <c r="K98" s="50"/>
    </row>
    <row r="99" spans="11:11">
      <c r="K99" s="50"/>
    </row>
    <row r="100" spans="11:11">
      <c r="K100" s="50"/>
    </row>
    <row r="101" spans="11:11">
      <c r="K101" s="50"/>
    </row>
    <row r="102" spans="11:11">
      <c r="K102" s="50"/>
    </row>
    <row r="103" spans="11:11">
      <c r="K103" s="50"/>
    </row>
    <row r="104" spans="11:11">
      <c r="K104" s="50"/>
    </row>
    <row r="105" spans="11:11">
      <c r="K105" s="50"/>
    </row>
    <row r="106" spans="11:11">
      <c r="K106" s="50"/>
    </row>
    <row r="107" spans="11:11">
      <c r="K107" s="50"/>
    </row>
    <row r="108" spans="11:11">
      <c r="K108" s="50"/>
    </row>
    <row r="109" spans="11:11">
      <c r="K109" s="50"/>
    </row>
    <row r="110" spans="11:11">
      <c r="K110" s="50"/>
    </row>
    <row r="111" spans="11:11">
      <c r="K111" s="50"/>
    </row>
    <row r="112" spans="11:11">
      <c r="K112" s="50"/>
    </row>
    <row r="113" spans="11:11">
      <c r="K113" s="50"/>
    </row>
    <row r="114" spans="11:11">
      <c r="K114" s="50"/>
    </row>
    <row r="115" spans="11:11">
      <c r="K115" s="50"/>
    </row>
    <row r="116" spans="11:11">
      <c r="K116" s="50"/>
    </row>
    <row r="117" spans="11:11">
      <c r="K117" s="50"/>
    </row>
    <row r="118" spans="11:11">
      <c r="K118" s="50"/>
    </row>
    <row r="119" spans="11:11">
      <c r="K119" s="50"/>
    </row>
    <row r="120" spans="11:11">
      <c r="K120" s="50"/>
    </row>
    <row r="121" spans="11:11">
      <c r="K121" s="50"/>
    </row>
    <row r="122" spans="11:11">
      <c r="K122" s="50"/>
    </row>
    <row r="123" spans="11:11">
      <c r="K123" s="50"/>
    </row>
    <row r="124" spans="11:11">
      <c r="K124" s="50"/>
    </row>
    <row r="125" spans="11:11">
      <c r="K125" s="50"/>
    </row>
    <row r="126" spans="11:11">
      <c r="K126" s="50"/>
    </row>
    <row r="127" spans="11:11">
      <c r="K127" s="50"/>
    </row>
    <row r="128" spans="11:11">
      <c r="K128" s="50"/>
    </row>
    <row r="129" spans="11:11">
      <c r="K129" s="50"/>
    </row>
    <row r="130" spans="11:11">
      <c r="K130" s="50"/>
    </row>
    <row r="131" spans="11:11">
      <c r="K131" s="50"/>
    </row>
    <row r="132" spans="11:11">
      <c r="K132" s="50"/>
    </row>
    <row r="133" spans="11:11">
      <c r="K133" s="50"/>
    </row>
    <row r="134" spans="11:11">
      <c r="K134" s="50"/>
    </row>
    <row r="135" spans="11:11">
      <c r="K135" s="50"/>
    </row>
    <row r="136" spans="11:11">
      <c r="K136" s="50"/>
    </row>
    <row r="137" spans="11:11">
      <c r="K137" s="50"/>
    </row>
    <row r="138" spans="11:11">
      <c r="K138" s="50"/>
    </row>
    <row r="139" spans="11:11">
      <c r="K139" s="50"/>
    </row>
    <row r="140" spans="11:11">
      <c r="K140" s="50"/>
    </row>
    <row r="141" spans="11:11">
      <c r="K141" s="50"/>
    </row>
    <row r="142" spans="11:11">
      <c r="K142" s="50"/>
    </row>
    <row r="143" spans="11:11">
      <c r="K143" s="50"/>
    </row>
    <row r="144" spans="11:11">
      <c r="K144" s="50"/>
    </row>
    <row r="145" spans="11:11">
      <c r="K145" s="50"/>
    </row>
    <row r="146" spans="11:11">
      <c r="K146" s="50"/>
    </row>
    <row r="147" spans="11:11">
      <c r="K147" s="50"/>
    </row>
    <row r="148" spans="11:11">
      <c r="K148" s="50"/>
    </row>
    <row r="149" spans="11:11">
      <c r="K149" s="50"/>
    </row>
    <row r="150" spans="11:11">
      <c r="K150" s="50"/>
    </row>
    <row r="151" spans="11:11">
      <c r="K151" s="50"/>
    </row>
    <row r="152" spans="11:11">
      <c r="K152" s="50"/>
    </row>
    <row r="153" spans="11:11">
      <c r="K153" s="50"/>
    </row>
    <row r="154" spans="11:11">
      <c r="K154" s="50"/>
    </row>
    <row r="155" spans="11:11">
      <c r="K155" s="50"/>
    </row>
    <row r="156" spans="11:11">
      <c r="K156" s="50"/>
    </row>
    <row r="157" spans="11:11">
      <c r="K157" s="50"/>
    </row>
    <row r="158" spans="11:11">
      <c r="K158" s="50"/>
    </row>
    <row r="159" spans="11:11">
      <c r="K159" s="50"/>
    </row>
    <row r="160" spans="11:11">
      <c r="K160" s="50"/>
    </row>
    <row r="161" spans="11:11">
      <c r="K161" s="50"/>
    </row>
    <row r="162" spans="11:11">
      <c r="K162" s="50"/>
    </row>
    <row r="163" spans="11:11">
      <c r="K163" s="50"/>
    </row>
    <row r="164" spans="11:11">
      <c r="K164" s="50"/>
    </row>
    <row r="165" spans="11:11">
      <c r="K165" s="50"/>
    </row>
    <row r="166" spans="11:11">
      <c r="K166" s="50"/>
    </row>
    <row r="167" spans="11:11">
      <c r="K167" s="50"/>
    </row>
    <row r="168" spans="11:11">
      <c r="K168" s="50"/>
    </row>
    <row r="169" spans="11:11">
      <c r="K169" s="50"/>
    </row>
    <row r="170" spans="11:11">
      <c r="K170" s="50"/>
    </row>
    <row r="171" spans="11:11">
      <c r="K171" s="50"/>
    </row>
    <row r="172" spans="11:11">
      <c r="K172" s="50"/>
    </row>
    <row r="173" spans="11:11">
      <c r="K173" s="50"/>
    </row>
    <row r="174" spans="11:11">
      <c r="K174" s="50"/>
    </row>
    <row r="175" spans="11:11">
      <c r="K175" s="50"/>
    </row>
    <row r="176" spans="11:11">
      <c r="K176" s="50"/>
    </row>
    <row r="177" spans="11:11">
      <c r="K177" s="50"/>
    </row>
    <row r="178" spans="11:11">
      <c r="K178" s="50"/>
    </row>
    <row r="179" spans="11:11">
      <c r="K179" s="50"/>
    </row>
    <row r="180" spans="11:11">
      <c r="K180" s="50"/>
    </row>
    <row r="181" spans="11:11">
      <c r="K181" s="50"/>
    </row>
    <row r="182" spans="11:11">
      <c r="K182" s="50"/>
    </row>
    <row r="183" spans="11:11">
      <c r="K183" s="50"/>
    </row>
    <row r="184" spans="11:11">
      <c r="K184" s="50"/>
    </row>
    <row r="185" spans="11:11">
      <c r="K185" s="50"/>
    </row>
    <row r="186" spans="11:11">
      <c r="K186" s="50"/>
    </row>
    <row r="187" spans="11:11">
      <c r="K187" s="50"/>
    </row>
    <row r="188" spans="11:11">
      <c r="K188" s="50"/>
    </row>
    <row r="189" spans="11:11">
      <c r="K189" s="50"/>
    </row>
    <row r="190" spans="11:11">
      <c r="K190" s="50"/>
    </row>
    <row r="191" spans="11:11">
      <c r="K191" s="50"/>
    </row>
    <row r="192" spans="11:11">
      <c r="K192" s="50"/>
    </row>
    <row r="193" spans="11:11">
      <c r="K193" s="50"/>
    </row>
    <row r="194" spans="11:11">
      <c r="K194" s="50"/>
    </row>
    <row r="195" spans="11:11">
      <c r="K195" s="50"/>
    </row>
    <row r="196" spans="11:11">
      <c r="K196" s="50"/>
    </row>
    <row r="197" spans="11:11">
      <c r="K197" s="50"/>
    </row>
    <row r="198" spans="11:11">
      <c r="K198" s="50"/>
    </row>
    <row r="199" spans="11:11">
      <c r="K199" s="50"/>
    </row>
    <row r="200" spans="11:11">
      <c r="K200" s="50"/>
    </row>
    <row r="201" spans="11:11">
      <c r="K201" s="50"/>
    </row>
    <row r="202" spans="11:11">
      <c r="K202" s="50"/>
    </row>
    <row r="203" spans="11:11">
      <c r="K203" s="50"/>
    </row>
    <row r="204" spans="11:11">
      <c r="K204" s="50"/>
    </row>
    <row r="205" spans="11:11">
      <c r="K205" s="50"/>
    </row>
    <row r="206" spans="11:11">
      <c r="K206" s="50"/>
    </row>
    <row r="207" spans="11:11">
      <c r="K207" s="50"/>
    </row>
    <row r="208" spans="11:11">
      <c r="K208" s="50"/>
    </row>
    <row r="209" spans="11:11">
      <c r="K209" s="50"/>
    </row>
    <row r="210" spans="11:11">
      <c r="K210" s="50"/>
    </row>
    <row r="211" spans="11:11">
      <c r="K211" s="50"/>
    </row>
    <row r="212" spans="11:11">
      <c r="K212" s="50"/>
    </row>
    <row r="213" spans="11:11">
      <c r="K213" s="50"/>
    </row>
    <row r="214" spans="11:11">
      <c r="K214" s="50"/>
    </row>
    <row r="215" spans="11:11">
      <c r="K215" s="50"/>
    </row>
    <row r="216" spans="11:11">
      <c r="K216" s="50"/>
    </row>
    <row r="217" spans="11:11">
      <c r="K217" s="50"/>
    </row>
    <row r="218" spans="11:11">
      <c r="K218" s="50"/>
    </row>
    <row r="219" spans="11:11">
      <c r="K219" s="50"/>
    </row>
    <row r="220" spans="11:11">
      <c r="K220" s="50"/>
    </row>
    <row r="221" spans="11:11">
      <c r="K221" s="50"/>
    </row>
    <row r="222" spans="11:11">
      <c r="K222" s="50"/>
    </row>
    <row r="223" spans="11:11">
      <c r="K223" s="50"/>
    </row>
    <row r="224" spans="11:11">
      <c r="K224" s="50"/>
    </row>
    <row r="225" spans="11:11">
      <c r="K225" s="50"/>
    </row>
    <row r="226" spans="11:11">
      <c r="K226" s="50"/>
    </row>
    <row r="227" spans="11:11">
      <c r="K227" s="50"/>
    </row>
    <row r="228" spans="11:11">
      <c r="K228" s="50"/>
    </row>
    <row r="229" spans="11:11">
      <c r="K229" s="50"/>
    </row>
    <row r="230" spans="11:11">
      <c r="K230" s="50"/>
    </row>
    <row r="231" spans="11:11">
      <c r="K231" s="50"/>
    </row>
    <row r="232" spans="11:11">
      <c r="K232" s="50"/>
    </row>
    <row r="233" spans="11:11">
      <c r="K233" s="50"/>
    </row>
    <row r="234" spans="11:11">
      <c r="K234" s="50"/>
    </row>
    <row r="235" spans="11:11">
      <c r="K235" s="50"/>
    </row>
    <row r="236" spans="11:11">
      <c r="K236" s="50"/>
    </row>
    <row r="237" spans="11:11">
      <c r="K237" s="50"/>
    </row>
    <row r="238" spans="11:11">
      <c r="K238" s="50"/>
    </row>
    <row r="239" spans="11:11">
      <c r="K239" s="50"/>
    </row>
    <row r="240" spans="11:11">
      <c r="K240" s="50"/>
    </row>
    <row r="241" spans="11:11">
      <c r="K241" s="50"/>
    </row>
    <row r="242" spans="11:11">
      <c r="K242" s="50"/>
    </row>
    <row r="243" spans="11:11">
      <c r="K243" s="50"/>
    </row>
    <row r="244" spans="11:11">
      <c r="K244" s="50"/>
    </row>
    <row r="245" spans="11:11">
      <c r="K245" s="50"/>
    </row>
    <row r="246" spans="11:11">
      <c r="K246" s="50"/>
    </row>
    <row r="247" spans="11:11">
      <c r="K247" s="50"/>
    </row>
    <row r="248" spans="11:11">
      <c r="K248" s="50"/>
    </row>
    <row r="249" spans="11:11">
      <c r="K249" s="50"/>
    </row>
    <row r="250" spans="11:11">
      <c r="K250" s="50"/>
    </row>
    <row r="251" spans="11:11">
      <c r="K251" s="50"/>
    </row>
    <row r="252" spans="11:11">
      <c r="K252" s="50"/>
    </row>
    <row r="253" spans="11:11">
      <c r="K253" s="50"/>
    </row>
    <row r="254" spans="11:11">
      <c r="K254" s="50"/>
    </row>
    <row r="255" spans="11:11">
      <c r="K255" s="50"/>
    </row>
    <row r="256" spans="11:11">
      <c r="K256" s="50"/>
    </row>
    <row r="257" spans="11:11">
      <c r="K257" s="50"/>
    </row>
    <row r="258" spans="11:11">
      <c r="K258" s="50"/>
    </row>
    <row r="259" spans="11:11">
      <c r="K259" s="50"/>
    </row>
    <row r="260" spans="11:11">
      <c r="K260" s="50"/>
    </row>
    <row r="261" spans="11:11">
      <c r="K261" s="50"/>
    </row>
    <row r="262" spans="11:11">
      <c r="K262" s="50"/>
    </row>
    <row r="263" spans="11:11">
      <c r="K263" s="50"/>
    </row>
    <row r="264" spans="11:11">
      <c r="K264" s="50"/>
    </row>
    <row r="265" spans="11:11">
      <c r="K265" s="50"/>
    </row>
    <row r="266" spans="11:11">
      <c r="K266" s="50"/>
    </row>
    <row r="267" spans="11:11">
      <c r="K267" s="50"/>
    </row>
    <row r="268" spans="11:11">
      <c r="K268" s="50"/>
    </row>
    <row r="269" spans="11:11">
      <c r="K269" s="50"/>
    </row>
    <row r="270" spans="11:11">
      <c r="K270" s="50"/>
    </row>
    <row r="271" spans="11:11">
      <c r="K271" s="50"/>
    </row>
    <row r="272" spans="11:11">
      <c r="K272" s="50"/>
    </row>
    <row r="273" spans="11:11">
      <c r="K273" s="50"/>
    </row>
    <row r="274" spans="11:11">
      <c r="K274" s="50"/>
    </row>
    <row r="275" spans="11:11">
      <c r="K275" s="50"/>
    </row>
    <row r="276" spans="11:11">
      <c r="K276" s="50"/>
    </row>
    <row r="277" spans="11:11">
      <c r="K277" s="50"/>
    </row>
    <row r="278" spans="11:11">
      <c r="K278" s="50"/>
    </row>
    <row r="279" spans="11:11">
      <c r="K279" s="50"/>
    </row>
    <row r="280" spans="11:11">
      <c r="K280" s="50"/>
    </row>
    <row r="281" spans="11:11">
      <c r="K281" s="50"/>
    </row>
    <row r="282" spans="11:11">
      <c r="K282" s="50"/>
    </row>
    <row r="283" spans="11:11">
      <c r="K283" s="50"/>
    </row>
    <row r="284" spans="11:11">
      <c r="K284" s="50"/>
    </row>
    <row r="285" spans="11:11">
      <c r="K285" s="50"/>
    </row>
    <row r="286" spans="11:11">
      <c r="K286" s="50"/>
    </row>
    <row r="287" spans="11:11">
      <c r="K287" s="50"/>
    </row>
    <row r="288" spans="11:11">
      <c r="K288" s="50"/>
    </row>
    <row r="289" spans="11:11">
      <c r="K289" s="50"/>
    </row>
    <row r="290" spans="11:11">
      <c r="K290" s="50"/>
    </row>
    <row r="291" spans="11:11">
      <c r="K291" s="50"/>
    </row>
    <row r="292" spans="11:11">
      <c r="K292" s="50"/>
    </row>
    <row r="293" spans="11:11">
      <c r="K293" s="50"/>
    </row>
    <row r="294" spans="11:11">
      <c r="K294" s="50"/>
    </row>
    <row r="295" spans="11:11">
      <c r="K295" s="50"/>
    </row>
    <row r="296" spans="11:11">
      <c r="K296" s="50"/>
    </row>
    <row r="297" spans="11:11">
      <c r="K297" s="50"/>
    </row>
    <row r="298" spans="11:11">
      <c r="K298" s="50"/>
    </row>
    <row r="299" spans="11:11">
      <c r="K299" s="50"/>
    </row>
    <row r="300" spans="11:11">
      <c r="K300" s="50"/>
    </row>
    <row r="301" spans="11:11">
      <c r="K301" s="50"/>
    </row>
    <row r="302" spans="11:11">
      <c r="K302" s="50"/>
    </row>
    <row r="303" spans="11:11">
      <c r="K303" s="50"/>
    </row>
    <row r="304" spans="11:11">
      <c r="K304" s="50"/>
    </row>
    <row r="305" spans="11:11">
      <c r="K305" s="50"/>
    </row>
    <row r="306" spans="11:11">
      <c r="K306" s="50"/>
    </row>
    <row r="307" spans="11:11">
      <c r="K307" s="50"/>
    </row>
    <row r="308" spans="11:11">
      <c r="K308" s="50"/>
    </row>
    <row r="309" spans="11:11">
      <c r="K309" s="50"/>
    </row>
    <row r="310" spans="11:11">
      <c r="K310" s="50"/>
    </row>
    <row r="311" spans="11:11">
      <c r="K311" s="50"/>
    </row>
    <row r="312" spans="11:11">
      <c r="K312" s="50"/>
    </row>
    <row r="313" spans="11:11">
      <c r="K313" s="50"/>
    </row>
    <row r="314" spans="11:11">
      <c r="K314" s="50"/>
    </row>
    <row r="315" spans="11:11">
      <c r="K315" s="50"/>
    </row>
    <row r="316" spans="11:11">
      <c r="K316" s="50"/>
    </row>
    <row r="317" spans="11:11">
      <c r="K317" s="50"/>
    </row>
    <row r="318" spans="11:11">
      <c r="K318" s="50"/>
    </row>
    <row r="319" spans="11:11">
      <c r="K319" s="50"/>
    </row>
    <row r="320" spans="11:11">
      <c r="K320" s="50"/>
    </row>
    <row r="321" spans="11:11">
      <c r="K321" s="50"/>
    </row>
    <row r="322" spans="11:11">
      <c r="K322" s="50"/>
    </row>
    <row r="323" spans="11:11">
      <c r="K323" s="50"/>
    </row>
    <row r="324" spans="11:11">
      <c r="K324" s="50"/>
    </row>
    <row r="325" spans="11:11">
      <c r="K325" s="50"/>
    </row>
    <row r="326" spans="11:11">
      <c r="K326" s="50"/>
    </row>
    <row r="327" spans="11:11">
      <c r="K327" s="50"/>
    </row>
    <row r="328" spans="11:11">
      <c r="K328" s="50"/>
    </row>
    <row r="329" spans="11:11">
      <c r="K329" s="50"/>
    </row>
    <row r="330" spans="11:11">
      <c r="K330" s="50"/>
    </row>
    <row r="331" spans="11:11">
      <c r="K331" s="50"/>
    </row>
    <row r="332" spans="11:11">
      <c r="K332" s="50"/>
    </row>
    <row r="333" spans="11:11">
      <c r="K333" s="50"/>
    </row>
    <row r="334" spans="11:11">
      <c r="K334" s="50"/>
    </row>
    <row r="335" spans="11:11">
      <c r="K335" s="50"/>
    </row>
    <row r="336" spans="11:11">
      <c r="K336" s="50"/>
    </row>
    <row r="337" spans="11:11">
      <c r="K337" s="50"/>
    </row>
    <row r="338" spans="11:11">
      <c r="K338" s="50"/>
    </row>
    <row r="339" spans="11:11">
      <c r="K339" s="50"/>
    </row>
    <row r="340" spans="11:11">
      <c r="K340" s="50"/>
    </row>
    <row r="341" spans="11:11">
      <c r="K341" s="50"/>
    </row>
    <row r="342" spans="11:11">
      <c r="K342" s="50"/>
    </row>
    <row r="343" spans="11:11">
      <c r="K343" s="50"/>
    </row>
    <row r="344" spans="11:11">
      <c r="K344" s="50"/>
    </row>
    <row r="345" spans="11:11">
      <c r="K345" s="50"/>
    </row>
    <row r="346" spans="11:11">
      <c r="K346" s="50"/>
    </row>
    <row r="347" spans="11:11">
      <c r="K347" s="50"/>
    </row>
    <row r="348" spans="11:11">
      <c r="K348" s="50"/>
    </row>
    <row r="349" spans="11:11">
      <c r="K349" s="50"/>
    </row>
    <row r="350" spans="11:11">
      <c r="K350" s="50"/>
    </row>
    <row r="351" spans="11:11">
      <c r="K351" s="50"/>
    </row>
    <row r="352" spans="11:11">
      <c r="K352" s="50"/>
    </row>
    <row r="353" spans="11:11">
      <c r="K353" s="50"/>
    </row>
    <row r="354" spans="11:11">
      <c r="K354" s="50"/>
    </row>
    <row r="355" spans="11:11">
      <c r="K355" s="50"/>
    </row>
    <row r="356" spans="11:11">
      <c r="K356" s="50"/>
    </row>
    <row r="357" spans="11:11">
      <c r="K357" s="50"/>
    </row>
    <row r="358" spans="11:11">
      <c r="K358" s="50"/>
    </row>
    <row r="359" spans="11:11">
      <c r="K359" s="50"/>
    </row>
    <row r="360" spans="11:11">
      <c r="K360" s="50"/>
    </row>
    <row r="361" spans="11:11">
      <c r="K361" s="50"/>
    </row>
    <row r="362" spans="11:11">
      <c r="K362" s="50"/>
    </row>
    <row r="363" spans="11:11">
      <c r="K363" s="50"/>
    </row>
    <row r="364" spans="11:11">
      <c r="K364" s="50"/>
    </row>
    <row r="365" spans="11:11">
      <c r="K365" s="50"/>
    </row>
    <row r="366" spans="11:11">
      <c r="K366" s="50"/>
    </row>
    <row r="367" spans="11:11">
      <c r="K367" s="50"/>
    </row>
    <row r="368" spans="11:11">
      <c r="K368" s="50"/>
    </row>
    <row r="369" spans="11:11">
      <c r="K369" s="50"/>
    </row>
    <row r="370" spans="11:11">
      <c r="K370" s="50"/>
    </row>
    <row r="371" spans="11:11">
      <c r="K371" s="50"/>
    </row>
    <row r="372" spans="11:11">
      <c r="K372" s="50"/>
    </row>
    <row r="373" spans="11:11">
      <c r="K373" s="50"/>
    </row>
    <row r="374" spans="11:11">
      <c r="K374" s="50"/>
    </row>
    <row r="375" spans="11:11">
      <c r="K375" s="50"/>
    </row>
    <row r="376" spans="11:11">
      <c r="K376" s="50"/>
    </row>
    <row r="377" spans="11:11">
      <c r="K377" s="50"/>
    </row>
    <row r="378" spans="11:11">
      <c r="K378" s="50"/>
    </row>
    <row r="379" spans="11:11">
      <c r="K379" s="50"/>
    </row>
    <row r="380" spans="11:11">
      <c r="K380" s="50"/>
    </row>
    <row r="381" spans="11:11">
      <c r="K381" s="50"/>
    </row>
    <row r="382" spans="11:11">
      <c r="K382" s="50"/>
    </row>
    <row r="383" spans="11:11">
      <c r="K383" s="50"/>
    </row>
    <row r="384" spans="11:11">
      <c r="K384" s="50"/>
    </row>
    <row r="385" spans="11:11">
      <c r="K385" s="50"/>
    </row>
    <row r="386" spans="11:11">
      <c r="K386" s="50"/>
    </row>
    <row r="387" spans="11:11">
      <c r="K387" s="50"/>
    </row>
    <row r="388" spans="11:11">
      <c r="K388" s="50"/>
    </row>
    <row r="389" spans="11:11">
      <c r="K389" s="50"/>
    </row>
    <row r="390" spans="11:11">
      <c r="K390" s="50"/>
    </row>
    <row r="391" spans="11:11">
      <c r="K391" s="50"/>
    </row>
    <row r="392" spans="11:11">
      <c r="K392" s="50"/>
    </row>
    <row r="393" spans="11:11">
      <c r="K393" s="50"/>
    </row>
    <row r="394" spans="11:11">
      <c r="K394" s="50"/>
    </row>
    <row r="395" spans="11:11">
      <c r="K395" s="50"/>
    </row>
    <row r="396" spans="11:11">
      <c r="K396" s="50"/>
    </row>
    <row r="397" spans="11:11">
      <c r="K397" s="50"/>
    </row>
    <row r="398" spans="11:11">
      <c r="K398" s="50"/>
    </row>
    <row r="399" spans="11:11">
      <c r="K399" s="50"/>
    </row>
    <row r="400" spans="11:11">
      <c r="K400" s="50"/>
    </row>
    <row r="401" spans="11:11">
      <c r="K401" s="50"/>
    </row>
    <row r="402" spans="11:11">
      <c r="K402" s="50"/>
    </row>
    <row r="403" spans="11:11">
      <c r="K403" s="50"/>
    </row>
    <row r="404" spans="11:11">
      <c r="K404" s="50"/>
    </row>
    <row r="405" spans="11:11">
      <c r="K405" s="50"/>
    </row>
    <row r="406" spans="11:11">
      <c r="K406" s="50"/>
    </row>
    <row r="407" spans="11:11">
      <c r="K407" s="50"/>
    </row>
    <row r="408" spans="11:11">
      <c r="K408" s="50"/>
    </row>
    <row r="409" spans="11:11">
      <c r="K409" s="50"/>
    </row>
    <row r="410" spans="11:11">
      <c r="K410" s="50"/>
    </row>
    <row r="411" spans="11:11">
      <c r="K411" s="50"/>
    </row>
    <row r="412" spans="11:11">
      <c r="K412" s="50"/>
    </row>
    <row r="413" spans="11:11">
      <c r="K413" s="50"/>
    </row>
    <row r="414" spans="11:11">
      <c r="K414" s="50"/>
    </row>
    <row r="415" spans="11:11">
      <c r="K415" s="50"/>
    </row>
    <row r="416" spans="11:11">
      <c r="K416" s="50"/>
    </row>
    <row r="417" spans="11:11">
      <c r="K417" s="50"/>
    </row>
    <row r="418" spans="11:11">
      <c r="K418" s="50"/>
    </row>
    <row r="419" spans="11:11">
      <c r="K419" s="50"/>
    </row>
    <row r="420" spans="11:11">
      <c r="K420" s="50"/>
    </row>
    <row r="421" spans="11:11">
      <c r="K421" s="50"/>
    </row>
    <row r="422" spans="11:11">
      <c r="K422" s="50"/>
    </row>
    <row r="423" spans="11:11">
      <c r="K423" s="50"/>
    </row>
    <row r="424" spans="11:11">
      <c r="K424" s="50"/>
    </row>
    <row r="425" spans="11:11">
      <c r="K425" s="50"/>
    </row>
    <row r="426" spans="11:11">
      <c r="K426" s="50"/>
    </row>
    <row r="427" spans="11:11">
      <c r="K427" s="50"/>
    </row>
    <row r="428" spans="11:11">
      <c r="K428" s="50"/>
    </row>
    <row r="429" spans="11:11">
      <c r="K429" s="50"/>
    </row>
    <row r="430" spans="11:11">
      <c r="K430" s="50"/>
    </row>
    <row r="431" spans="11:11">
      <c r="K431" s="50"/>
    </row>
    <row r="432" spans="11:11">
      <c r="K432" s="50"/>
    </row>
    <row r="433" spans="11:11">
      <c r="K433" s="50"/>
    </row>
    <row r="434" spans="11:11">
      <c r="K434" s="50"/>
    </row>
    <row r="435" spans="11:11">
      <c r="K435" s="50"/>
    </row>
    <row r="436" spans="11:11">
      <c r="K436" s="50"/>
    </row>
    <row r="437" spans="11:11">
      <c r="K437" s="50"/>
    </row>
    <row r="438" spans="11:11">
      <c r="K438" s="50"/>
    </row>
    <row r="439" spans="11:11">
      <c r="K439" s="50"/>
    </row>
    <row r="440" spans="11:11">
      <c r="K440" s="50"/>
    </row>
    <row r="441" spans="11:11">
      <c r="K441" s="50"/>
    </row>
    <row r="442" spans="11:11">
      <c r="K442" s="50"/>
    </row>
    <row r="443" spans="11:11">
      <c r="K443" s="50"/>
    </row>
    <row r="444" spans="11:11">
      <c r="K444" s="50"/>
    </row>
    <row r="445" spans="11:11">
      <c r="K445" s="50"/>
    </row>
    <row r="446" spans="11:11">
      <c r="K446" s="50"/>
    </row>
    <row r="447" spans="11:11">
      <c r="K447" s="50"/>
    </row>
    <row r="448" spans="11:11">
      <c r="K448" s="50"/>
    </row>
    <row r="449" spans="11:11">
      <c r="K449" s="50"/>
    </row>
    <row r="450" spans="11:11">
      <c r="K450" s="50"/>
    </row>
    <row r="451" spans="11:11">
      <c r="K451" s="50"/>
    </row>
    <row r="452" spans="11:11">
      <c r="K452" s="50"/>
    </row>
    <row r="453" spans="11:11">
      <c r="K453" s="50"/>
    </row>
    <row r="454" spans="11:11">
      <c r="K454" s="50"/>
    </row>
    <row r="455" spans="11:11">
      <c r="K455" s="50"/>
    </row>
    <row r="456" spans="11:11">
      <c r="K456" s="50"/>
    </row>
    <row r="457" spans="11:11">
      <c r="K457" s="50"/>
    </row>
    <row r="458" spans="11:11">
      <c r="K458" s="50"/>
    </row>
    <row r="459" spans="11:11">
      <c r="K459" s="50"/>
    </row>
    <row r="460" spans="11:11">
      <c r="K460" s="50"/>
    </row>
    <row r="461" spans="11:11">
      <c r="K461" s="50"/>
    </row>
    <row r="462" spans="11:11">
      <c r="K462" s="50"/>
    </row>
    <row r="463" spans="11:11">
      <c r="K463" s="50"/>
    </row>
    <row r="464" spans="11:11">
      <c r="K464" s="50"/>
    </row>
    <row r="465" spans="11:11">
      <c r="K465" s="50"/>
    </row>
    <row r="466" spans="11:11">
      <c r="K466" s="50"/>
    </row>
    <row r="467" spans="11:11">
      <c r="K467" s="50"/>
    </row>
    <row r="468" spans="11:11">
      <c r="K468" s="50"/>
    </row>
    <row r="469" spans="11:11">
      <c r="K469" s="50"/>
    </row>
    <row r="470" spans="11:11">
      <c r="K470" s="50"/>
    </row>
    <row r="471" spans="11:11">
      <c r="K471" s="50"/>
    </row>
    <row r="472" spans="11:11">
      <c r="K472" s="50"/>
    </row>
    <row r="473" spans="11:11">
      <c r="K473" s="50"/>
    </row>
    <row r="474" spans="11:11">
      <c r="K474" s="50"/>
    </row>
    <row r="475" spans="11:11">
      <c r="K475" s="50"/>
    </row>
    <row r="476" spans="11:11">
      <c r="K476" s="50"/>
    </row>
    <row r="477" spans="11:11">
      <c r="K477" s="50"/>
    </row>
    <row r="478" spans="11:11">
      <c r="K478" s="50"/>
    </row>
    <row r="479" spans="11:11">
      <c r="K479" s="50"/>
    </row>
    <row r="480" spans="11:11">
      <c r="K480" s="50"/>
    </row>
    <row r="481" spans="11:11">
      <c r="K481" s="50"/>
    </row>
    <row r="482" spans="11:11">
      <c r="K482" s="50"/>
    </row>
    <row r="483" spans="11:11">
      <c r="K483" s="50"/>
    </row>
    <row r="484" spans="11:11">
      <c r="K484" s="50"/>
    </row>
    <row r="485" spans="11:11">
      <c r="K485" s="50"/>
    </row>
    <row r="486" spans="11:11">
      <c r="K486" s="50"/>
    </row>
    <row r="487" spans="11:11">
      <c r="K487" s="50"/>
    </row>
    <row r="488" spans="11:11">
      <c r="K488" s="50"/>
    </row>
    <row r="489" spans="11:11">
      <c r="K489" s="50"/>
    </row>
    <row r="490" spans="11:11">
      <c r="K490" s="50"/>
    </row>
    <row r="491" spans="11:11">
      <c r="K491" s="50"/>
    </row>
    <row r="492" spans="11:11">
      <c r="K492" s="50"/>
    </row>
    <row r="493" spans="11:11">
      <c r="K493" s="50"/>
    </row>
    <row r="494" spans="11:11">
      <c r="K494" s="50"/>
    </row>
    <row r="495" spans="11:11">
      <c r="K495" s="50"/>
    </row>
    <row r="496" spans="11:11">
      <c r="K496" s="50"/>
    </row>
  </sheetData>
  <sheetProtection formatColumns="0" formatRows="0" autoFilter="0"/>
  <mergeCells count="14">
    <mergeCell ref="A25:D25"/>
    <mergeCell ref="P25:U25"/>
    <mergeCell ref="S2:T4"/>
    <mergeCell ref="E3:J3"/>
    <mergeCell ref="D1:D6"/>
    <mergeCell ref="A9:C9"/>
    <mergeCell ref="A1:A5"/>
    <mergeCell ref="C1:C5"/>
    <mergeCell ref="E1:T1"/>
    <mergeCell ref="E2:J2"/>
    <mergeCell ref="K2:L4"/>
    <mergeCell ref="M2:N4"/>
    <mergeCell ref="O2:P4"/>
    <mergeCell ref="Q2:R4"/>
  </mergeCells>
  <conditionalFormatting sqref="A497:T516 A26:T56 E25:O25 A25 A10:T24">
    <cfRule type="expression" dxfId="11" priority="5">
      <formula>VALUE($B10)</formula>
    </cfRule>
  </conditionalFormatting>
  <conditionalFormatting sqref="A14:T14 D15:D17 A14:C17 E30:T56 A30:A56 E19:T24 A19:A24 E13:T17 A10:T11">
    <cfRule type="expression" dxfId="10" priority="4">
      <formula>OR(EXACT($A5,"РАЗДЕЛ 1"),EXACT($A5,"РАЗДЕЛ 2"))</formula>
    </cfRule>
  </conditionalFormatting>
  <conditionalFormatting sqref="A29:T56 A18:T24 A12:T13">
    <cfRule type="expression" dxfId="9" priority="6">
      <formula>OR(EXACT($A8,"РАЗДЕЛ 1"),EXACT($A8,"РАЗДЕЛ 2"))</formula>
    </cfRule>
  </conditionalFormatting>
  <conditionalFormatting sqref="A15:T15">
    <cfRule type="expression" dxfId="8" priority="7">
      <formula>OR(EXACT(#REF!,"РАЗДЕЛ 1"),EXACT(#REF!,"РАЗДЕЛ 2"))</formula>
    </cfRule>
  </conditionalFormatting>
  <conditionalFormatting sqref="A17:A18 E14:T18 A16:T16 E10:T12">
    <cfRule type="expression" dxfId="7" priority="8">
      <formula>OR(EXACT($A4,"РАЗДЕЛ 1"),EXACT($A4,"РАЗДЕЛ 2"))</formula>
    </cfRule>
  </conditionalFormatting>
  <conditionalFormatting sqref="A25:A29 E26:T29 E25:O25">
    <cfRule type="expression" dxfId="6" priority="19">
      <formula>OR(EXACT($A16,"РАЗДЕЛ 1"),EXACT($A16,"РАЗДЕЛ 2"))</formula>
    </cfRule>
  </conditionalFormatting>
  <conditionalFormatting sqref="B26:T27 A28:T28 E25:O25 A25:A27">
    <cfRule type="expression" dxfId="5" priority="20">
      <formula>OR(EXACT($A17,"РАЗДЕЛ 1"),EXACT($A17,"РАЗДЕЛ 2"))</formula>
    </cfRule>
  </conditionalFormatting>
  <pageMargins left="0.39370078740157483" right="0.78740157480314965" top="1.1811023622047245" bottom="0.39370078740157483" header="0.31496062992125984" footer="0.31496062992125984"/>
  <pageSetup paperSize="9" scale="62" fitToWidth="0" fitToHeight="0" orientation="landscape" r:id="rId1"/>
  <rowBreaks count="1" manualBreakCount="1">
    <brk id="1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подстановки</vt:lpstr>
      <vt:lpstr>=кол</vt:lpstr>
      <vt:lpstr>предельные стоимости работ</vt:lpstr>
      <vt:lpstr>помощник для списков</vt:lpstr>
      <vt:lpstr>помощник2(строки)</vt:lpstr>
      <vt:lpstr>прил 6 (КПКР) (2)</vt:lpstr>
      <vt:lpstr>прил 5 (КПКР) (2)</vt:lpstr>
      <vt:lpstr>прил 5 (КПКР)</vt:lpstr>
      <vt:lpstr>прил 6 (КПКР)</vt:lpstr>
      <vt:lpstr>прил 7 (КПКР)</vt:lpstr>
      <vt:lpstr>список МКД полный</vt:lpstr>
      <vt:lpstr>'прил 5 (КПКР)'!Область_печати</vt:lpstr>
      <vt:lpstr>'прил 5 (КПКР) (2)'!Область_печати</vt:lpstr>
      <vt:lpstr>'прил 6 (КПКР)'!Область_печати</vt:lpstr>
      <vt:lpstr>'прил 6 (КПКР) (2)'!Область_печати</vt:lpstr>
      <vt:lpstr>'прил 7 (КПКР)'!Область_печати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2020 v.3</dc:title>
  <dc:subject>2020 КПКР</dc:subject>
  <dc:creator>Кузнецова Маргарита Александровна</dc:creator>
  <cp:lastModifiedBy>1</cp:lastModifiedBy>
  <cp:lastPrinted>2020-02-13T07:19:19Z</cp:lastPrinted>
  <dcterms:created xsi:type="dcterms:W3CDTF">2019-01-22T05:59:32Z</dcterms:created>
  <dcterms:modified xsi:type="dcterms:W3CDTF">2020-02-18T07:51:07Z</dcterms:modified>
</cp:coreProperties>
</file>